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30" yWindow="480" windowWidth="24600" windowHeight="13980" activeTab="0"/>
  </bookViews>
  <sheets>
    <sheet name="Rekapitulace stavby" sheetId="1" r:id="rId1"/>
    <sheet name="SKU1801 - SO 201 Most ev...." sheetId="2" r:id="rId2"/>
    <sheet name="SKU1802 - SO 202 Most ev...." sheetId="3" r:id="rId3"/>
    <sheet name="SKU1803 - SO 101 Komunikace" sheetId="4" r:id="rId4"/>
    <sheet name="SKU1804 - SO 102 Oprava o..." sheetId="5" r:id="rId5"/>
    <sheet name="SKU1805 - SO 801  SU" sheetId="6" r:id="rId6"/>
    <sheet name="SKU1806 - VON" sheetId="7" r:id="rId7"/>
    <sheet name="Pokyny pro vyplnění" sheetId="8" r:id="rId8"/>
  </sheets>
  <definedNames>
    <definedName name="_xlnm._FilterDatabase" localSheetId="1" hidden="1">'SKU1801 - SO 201 Most ev....'!$C$87:$K$417</definedName>
    <definedName name="_xlnm._FilterDatabase" localSheetId="2" hidden="1">'SKU1802 - SO 202 Most ev....'!$C$87:$K$400</definedName>
    <definedName name="_xlnm._FilterDatabase" localSheetId="3" hidden="1">'SKU1803 - SO 101 Komunikace'!$C$87:$K$423</definedName>
    <definedName name="_xlnm._FilterDatabase" localSheetId="4" hidden="1">'SKU1804 - SO 102 Oprava o...'!$C$80:$K$108</definedName>
    <definedName name="_xlnm._FilterDatabase" localSheetId="5" hidden="1">'SKU1805 - SO 801  SU'!$C$78:$K$154</definedName>
    <definedName name="_xlnm._FilterDatabase" localSheetId="6" hidden="1">'SKU1806 - VON'!$C$80:$K$94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1">'SKU1801 - SO 201 Most ev....'!$C$4:$J$36,'SKU1801 - SO 201 Most ev....'!$C$42:$J$69,'SKU1801 - SO 201 Most ev....'!$C$75:$K$417</definedName>
    <definedName name="_xlnm.Print_Area" localSheetId="2">'SKU1802 - SO 202 Most ev....'!$C$4:$J$36,'SKU1802 - SO 202 Most ev....'!$C$42:$J$69,'SKU1802 - SO 202 Most ev....'!$C$75:$K$400</definedName>
    <definedName name="_xlnm.Print_Area" localSheetId="3">'SKU1803 - SO 101 Komunikace'!$C$4:$J$36,'SKU1803 - SO 101 Komunikace'!$C$42:$J$69,'SKU1803 - SO 101 Komunikace'!$C$75:$K$423</definedName>
    <definedName name="_xlnm.Print_Area" localSheetId="4">'SKU1804 - SO 102 Oprava o...'!$C$4:$J$36,'SKU1804 - SO 102 Oprava o...'!$C$42:$J$62,'SKU1804 - SO 102 Oprava o...'!$C$68:$K$108</definedName>
    <definedName name="_xlnm.Print_Area" localSheetId="5">'SKU1805 - SO 801  SU'!$C$4:$J$36,'SKU1805 - SO 801  SU'!$C$42:$J$60,'SKU1805 - SO 801  SU'!$C$66:$K$154</definedName>
    <definedName name="_xlnm.Print_Area" localSheetId="6">'SKU1806 - VON'!$C$4:$J$36,'SKU1806 - VON'!$C$42:$J$62,'SKU1806 - VON'!$C$68:$K$94</definedName>
    <definedName name="_xlnm.Print_Titles" localSheetId="0">'Rekapitulace stavby'!$49:$49</definedName>
    <definedName name="_xlnm.Print_Titles" localSheetId="1">'SKU1801 - SO 201 Most ev....'!$87:$87</definedName>
    <definedName name="_xlnm.Print_Titles" localSheetId="2">'SKU1802 - SO 202 Most ev....'!$87:$87</definedName>
    <definedName name="_xlnm.Print_Titles" localSheetId="3">'SKU1803 - SO 101 Komunikace'!$87:$87</definedName>
    <definedName name="_xlnm.Print_Titles" localSheetId="4">'SKU1804 - SO 102 Oprava o...'!$80:$80</definedName>
    <definedName name="_xlnm.Print_Titles" localSheetId="5">'SKU1805 - SO 801  SU'!$78:$78</definedName>
    <definedName name="_xlnm.Print_Titles" localSheetId="6">'SKU1806 - VON'!$80:$80</definedName>
  </definedNames>
  <calcPr calcId="145621"/>
</workbook>
</file>

<file path=xl/sharedStrings.xml><?xml version="1.0" encoding="utf-8"?>
<sst xmlns="http://schemas.openxmlformats.org/spreadsheetml/2006/main" count="12975" uniqueCount="1575">
  <si>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</si>
  <si>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</si>
  <si>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</si>
  <si>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</si>
  <si>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</si>
  <si>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</si>
  <si>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</si>
  <si>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{fc46796f-1ccc-4528-b685-587993d9e235}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</si>
  <si>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</si>
  <si>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</si>
  <si>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</si>
  <si>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</si>
  <si>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</si>
  <si>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</si>
  <si>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</si>
  <si>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</si>
  <si>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SKU18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</si>
  <si>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</si>
  <si>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</si>
  <si>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Mosty ev.č.11725-3 a 11725-4 , Skořice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</si>
  <si>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</si>
  <si>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</si>
  <si>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</si>
  <si>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</si>
  <si>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</si>
  <si>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</si>
  <si>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</si>
  <si>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</si>
  <si>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9. 9. 2016</t>
  </si>
  <si>
    <t>10</t>
  </si>
  <si>
    <t>100</t>
  </si>
  <si>
    <t>Zadavatel:</t>
  </si>
  <si>
    <t>IČ:</t>
  </si>
  <si>
    <t>SÚS PK ,příspěvková organizace</t>
  </si>
  <si>
    <t>DIČ:</t>
  </si>
  <si>
    <t>Uchazeč:</t>
  </si>
  <si>
    <t>Projektant:</t>
  </si>
  <si>
    <t>Projekční kancelář Ing.Škubalová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</si>
  <si>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</si>
  <si>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</si>
  <si>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</si>
  <si>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</si>
  <si>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</si>
  <si>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</si>
  <si>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</si>
  <si>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</si>
  <si>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</si>
  <si>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</si>
  <si>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</si>
  <si>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</si>
  <si>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</si>
  <si>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</si>
  <si>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</si>
  <si>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</si>
  <si>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</si>
  <si>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</si>
  <si>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</si>
  <si>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</si>
  <si>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</si>
  <si>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</si>
  <si>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</si>
  <si>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</si>
  <si>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</si>
  <si>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</si>
  <si>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</si>
  <si>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</si>
  <si>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</si>
  <si>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</si>
  <si>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</si>
  <si>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</si>
  <si>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</si>
  <si>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</si>
  <si>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</si>
  <si>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</si>
  <si>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</si>
  <si>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</si>
  <si>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</si>
  <si>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</si>
  <si>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</si>
  <si>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SKU1801</t>
  </si>
  <si>
    <t>SO 201 Most ev.č. 11725-3</t>
  </si>
  <si>
    <t>STA</t>
  </si>
  <si>
    <t>{ec871953-770b-4fce-9893-a66054eafe2c}</t>
  </si>
  <si>
    <t>2</t>
  </si>
  <si>
    <t>SKU1802</t>
  </si>
  <si>
    <t>SO 202 Most ev.č.11725- 4</t>
  </si>
  <si>
    <t>{40f4b28b-7b3a-45e9-a987-98a75e0f435a}</t>
  </si>
  <si>
    <t>SKU1803</t>
  </si>
  <si>
    <t>SO 101 Komunikace</t>
  </si>
  <si>
    <t>{daf6499b-a477-426a-a7ef-5c6c9fbdc6a6}</t>
  </si>
  <si>
    <t>SKU1804</t>
  </si>
  <si>
    <t>SO 102 Oprava objízdné trasy</t>
  </si>
  <si>
    <t>{cc3b7cbb-d9fe-46d2-86f9-72d7e799bc5c}</t>
  </si>
  <si>
    <t>SKU1805</t>
  </si>
  <si>
    <t>SO 801  SU</t>
  </si>
  <si>
    <t>{1ffa4587-2369-48b5-8bd7-d4faa2c20408}</t>
  </si>
  <si>
    <t>SKU1806</t>
  </si>
  <si>
    <t>VON</t>
  </si>
  <si>
    <t>{9d50dd10-289e-4682-b3b2-261dce58d72a}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</si>
  <si>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</si>
  <si>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</si>
  <si>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</si>
  <si>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</si>
  <si>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</si>
  <si>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</si>
  <si>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</si>
  <si>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SKU1801 - SO 201 Most ev.č. 11725-3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</si>
  <si>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</si>
  <si>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</si>
  <si>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</si>
  <si>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</si>
  <si>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</si>
  <si>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</si>
  <si>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</si>
  <si>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</si>
  <si>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</si>
  <si>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</si>
  <si>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</si>
  <si>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</si>
  <si>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</si>
  <si>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</si>
  <si>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</si>
  <si>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</si>
  <si>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</si>
  <si>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</si>
  <si>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</si>
  <si>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</si>
  <si>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</si>
  <si>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</si>
  <si>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</si>
  <si>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</si>
  <si>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</si>
  <si>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</si>
  <si>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</si>
  <si>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</si>
  <si>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</si>
  <si>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</si>
  <si>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</si>
  <si>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</si>
  <si>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</si>
  <si>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</si>
  <si>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</si>
  <si>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</si>
  <si>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115001105</t>
  </si>
  <si>
    <t>Převedení vody potrubím DN do 500 PE vč.odstranění</t>
  </si>
  <si>
    <t>m</t>
  </si>
  <si>
    <t>CS ÚRS 2016 01</t>
  </si>
  <si>
    <t>4</t>
  </si>
  <si>
    <t>912686271</t>
  </si>
  <si>
    <t>VV</t>
  </si>
  <si>
    <t>30</t>
  </si>
  <si>
    <t>dle výpisu hl.výměr</t>
  </si>
  <si>
    <t>Součet</t>
  </si>
  <si>
    <t>115101201</t>
  </si>
  <si>
    <t>Čerpání vody na dopravní výšku do 10 m průměrný přítok do 500 l/min</t>
  </si>
  <si>
    <t>hod</t>
  </si>
  <si>
    <t>-357027243</t>
  </si>
  <si>
    <t>3</t>
  </si>
  <si>
    <t>115101301</t>
  </si>
  <si>
    <t>Pohotovost čerpací soupravy pro dopravní výšku do 10 m přítok do 500 l/min</t>
  </si>
  <si>
    <t>den</t>
  </si>
  <si>
    <t>-1734082272</t>
  </si>
  <si>
    <t>131301202</t>
  </si>
  <si>
    <t>Hloubení jam zapažených v hornině tř. 4 objemu do 1000 m3</t>
  </si>
  <si>
    <t>m3</t>
  </si>
  <si>
    <t>331034313</t>
  </si>
  <si>
    <t>1,2*8*10+2*(1,5+3,5)*1/2*2,5*10</t>
  </si>
  <si>
    <t>2*9*2,5*2,5+(4,5+6)*2,5*2,5</t>
  </si>
  <si>
    <t>rámy a křídla</t>
  </si>
  <si>
    <t>8*22*0,8+6*8*0,6+8*5*0,6</t>
  </si>
  <si>
    <t>pro koryto</t>
  </si>
  <si>
    <t>5</t>
  </si>
  <si>
    <t>131301209</t>
  </si>
  <si>
    <t>Příplatek za lepivost u hloubení jam zapažených v hornině tř. 4</t>
  </si>
  <si>
    <t>1735857792</t>
  </si>
  <si>
    <t>592,725*1/2</t>
  </si>
  <si>
    <t>6</t>
  </si>
  <si>
    <t>132201101</t>
  </si>
  <si>
    <t>Hloubení rýh š do 600 mm v hornině tř. 3 objemu do 100 m3</t>
  </si>
  <si>
    <t>1848932509</t>
  </si>
  <si>
    <t>35*0,6*0,6</t>
  </si>
  <si>
    <t>pro drenáž</t>
  </si>
  <si>
    <t>7</t>
  </si>
  <si>
    <t>132201109</t>
  </si>
  <si>
    <t>Příplatek za lepivost k hloubení rýh š do 600 mm v hornině tř. 3</t>
  </si>
  <si>
    <t>-962440153</t>
  </si>
  <si>
    <t>12,6*1/2</t>
  </si>
  <si>
    <t>8</t>
  </si>
  <si>
    <t>171101103</t>
  </si>
  <si>
    <t>Uložení sypaniny z hornin soudržných do násypů zhutněných do 100 % PS</t>
  </si>
  <si>
    <t>-52834838</t>
  </si>
  <si>
    <t>2*1*8*1*0,3</t>
  </si>
  <si>
    <t xml:space="preserve">pro ráma  30% </t>
  </si>
  <si>
    <t>1/3*3,14*4*4*2,2*0,3</t>
  </si>
  <si>
    <t>kužele 30 %</t>
  </si>
  <si>
    <t>(3*4*1*2+5*1*2)*0,3</t>
  </si>
  <si>
    <t>křídla 30 %</t>
  </si>
  <si>
    <t>9</t>
  </si>
  <si>
    <t>171103101</t>
  </si>
  <si>
    <t xml:space="preserve">Zemní hrázky ze zemin  nepropustných  vč odstranění </t>
  </si>
  <si>
    <t>-1565998939</t>
  </si>
  <si>
    <t>2*12*(1+2)*1/2*1</t>
  </si>
  <si>
    <t>174101101</t>
  </si>
  <si>
    <t>Zásyp jam, šachet rýh nebo kolem objektů sypaninou se zhutněním</t>
  </si>
  <si>
    <t>1118216218</t>
  </si>
  <si>
    <t>4,8/30*70</t>
  </si>
  <si>
    <t>rámy nakup material 70 %</t>
  </si>
  <si>
    <t>11,053/30*70</t>
  </si>
  <si>
    <t>kužele dtto</t>
  </si>
  <si>
    <t>10,2/30*70</t>
  </si>
  <si>
    <t>křídla dtto</t>
  </si>
  <si>
    <t>11</t>
  </si>
  <si>
    <t>M</t>
  </si>
  <si>
    <t>583336740</t>
  </si>
  <si>
    <t xml:space="preserve">kamenivo těžené hrubé </t>
  </si>
  <si>
    <t>t</t>
  </si>
  <si>
    <t>1642616042</t>
  </si>
  <si>
    <t>60,79*2 'Přepočtené koeficientem množství</t>
  </si>
  <si>
    <t>Zakládání</t>
  </si>
  <si>
    <t>12</t>
  </si>
  <si>
    <t>212792111</t>
  </si>
  <si>
    <t>Odvodnění mostní opěry - drenážní flexibilní  plastové potrubí DN 65</t>
  </si>
  <si>
    <t>278557542</t>
  </si>
  <si>
    <t>14</t>
  </si>
  <si>
    <t>13</t>
  </si>
  <si>
    <t>212792212</t>
  </si>
  <si>
    <t>Odvodnění mostní opěry - drenážní flexibilní plastové potrubí DN 160</t>
  </si>
  <si>
    <t>-356814592</t>
  </si>
  <si>
    <t>2*9+3*4+5</t>
  </si>
  <si>
    <t>212972111</t>
  </si>
  <si>
    <t>Opláštění drenážních trub filtrační textilií DN 65</t>
  </si>
  <si>
    <t>-1870418594</t>
  </si>
  <si>
    <t>212972113</t>
  </si>
  <si>
    <t>Opláštění drenážních trub filtrační textilií DN 160</t>
  </si>
  <si>
    <t>838753653</t>
  </si>
  <si>
    <t>16</t>
  </si>
  <si>
    <t>213141111</t>
  </si>
  <si>
    <t>Zřízení vrstvy z geotextilie v rovině nebo ve sklonu do 1:5 š do 3 m</t>
  </si>
  <si>
    <t>m2</t>
  </si>
  <si>
    <t>-321178343</t>
  </si>
  <si>
    <t>2*(1,65*10)</t>
  </si>
  <si>
    <t>17</t>
  </si>
  <si>
    <t>693110620</t>
  </si>
  <si>
    <t>geotextilie  300 g/m2, šíře 200 cm</t>
  </si>
  <si>
    <t>1420411753</t>
  </si>
  <si>
    <t>P</t>
  </si>
  <si>
    <t>Poznámka k položce:
geoNETEX M 300, Plošná hmotnost: 300 g/m2, Pevnost v tahu (podélně/příčně): 3,0/2,5 kN/m, Statické protržení (CBR): 400 N, Funkce: F, F+S  Šířka: 2 m, Délka nábalu: 50 m</t>
  </si>
  <si>
    <t>33*1,15 'Přepočtené koeficientem množství</t>
  </si>
  <si>
    <t>18</t>
  </si>
  <si>
    <t>271532211</t>
  </si>
  <si>
    <t xml:space="preserve">Podsyp pod základové konstrukce se zhutněním z hrubého kameniva </t>
  </si>
  <si>
    <t>-620184254</t>
  </si>
  <si>
    <t>8*6,88*0,5+0,5*1,6*1/2*(6,88+11,2)*2</t>
  </si>
  <si>
    <t>dle výpisu hl výměr - pod rámy</t>
  </si>
  <si>
    <t>19</t>
  </si>
  <si>
    <t>273311127</t>
  </si>
  <si>
    <t>Základové desky z betonu prostého C 25/30</t>
  </si>
  <si>
    <t>1809766258</t>
  </si>
  <si>
    <t>6,88*8*0,45</t>
  </si>
  <si>
    <t>20</t>
  </si>
  <si>
    <t>273354111</t>
  </si>
  <si>
    <t>Bednění základových desek - zřízení</t>
  </si>
  <si>
    <t>-1482495605</t>
  </si>
  <si>
    <t>(7,68+8)*0,45*2</t>
  </si>
  <si>
    <t>273354211</t>
  </si>
  <si>
    <t>Bednění základových desek - odstranění</t>
  </si>
  <si>
    <t>1365574778</t>
  </si>
  <si>
    <t>22</t>
  </si>
  <si>
    <t>274321117</t>
  </si>
  <si>
    <t>Základové pasy, prahy, věnce a ostruhy ze ŽB C 25/30 XA 2</t>
  </si>
  <si>
    <t>732313358</t>
  </si>
  <si>
    <t>8*0,45*6,88</t>
  </si>
  <si>
    <t>deska</t>
  </si>
  <si>
    <t>2*0,8*0,4*8</t>
  </si>
  <si>
    <t>prahy</t>
  </si>
  <si>
    <t>3*4*2,2*0,75+5*2,2*0,75</t>
  </si>
  <si>
    <t>křídla</t>
  </si>
  <si>
    <t>23</t>
  </si>
  <si>
    <t>-647285849</t>
  </si>
  <si>
    <t>(7,68*0,4*2)*0,6*2</t>
  </si>
  <si>
    <t>ukončující práh</t>
  </si>
  <si>
    <t>24</t>
  </si>
  <si>
    <t>274354111</t>
  </si>
  <si>
    <t>Bednění základových pasů - zřízení</t>
  </si>
  <si>
    <t>1466338647</t>
  </si>
  <si>
    <t>(0,4*2+8)*0,8*2</t>
  </si>
  <si>
    <t>25</t>
  </si>
  <si>
    <t>859644777</t>
  </si>
  <si>
    <t>0,6*(0,4*2+7,68)*2</t>
  </si>
  <si>
    <t>26</t>
  </si>
  <si>
    <t>274354211</t>
  </si>
  <si>
    <t>Bednění základových pasů - odstranění</t>
  </si>
  <si>
    <t>2017208839</t>
  </si>
  <si>
    <t>27</t>
  </si>
  <si>
    <t>-388513427</t>
  </si>
  <si>
    <t>10,176</t>
  </si>
  <si>
    <t>ukonč.práh</t>
  </si>
  <si>
    <t>Svislé a kompletní konstrukce</t>
  </si>
  <si>
    <t>28</t>
  </si>
  <si>
    <t>317122111</t>
  </si>
  <si>
    <t>Osazení říms z ŽB lícních panelů s kotvením délky do 2 m</t>
  </si>
  <si>
    <t>785954400</t>
  </si>
  <si>
    <t>16,12+14,92</t>
  </si>
  <si>
    <t>29</t>
  </si>
  <si>
    <t>593836310</t>
  </si>
  <si>
    <t>prefabrikát lícní římsový  99 x 60 x 12 cm</t>
  </si>
  <si>
    <t>-2095025079</t>
  </si>
  <si>
    <t>317171125</t>
  </si>
  <si>
    <t>Kotvení monolitického betonu římsy do mostovky kotvou spřaženou</t>
  </si>
  <si>
    <t>kus</t>
  </si>
  <si>
    <t>-199758278</t>
  </si>
  <si>
    <t>31</t>
  </si>
  <si>
    <t>548792040</t>
  </si>
  <si>
    <t>kotva římsy spřažená</t>
  </si>
  <si>
    <t>1437485041</t>
  </si>
  <si>
    <t>32</t>
  </si>
  <si>
    <t>317321118</t>
  </si>
  <si>
    <t>Mostní římsy ze ŽB C 30/37 XF 4</t>
  </si>
  <si>
    <t>-660546920</t>
  </si>
  <si>
    <t>(16,12+14,92+4*2)*0,97*0,3</t>
  </si>
  <si>
    <t>33</t>
  </si>
  <si>
    <t>317353121</t>
  </si>
  <si>
    <t>Bednění mostních říms všech tvarů - zřízení</t>
  </si>
  <si>
    <t>1092072970</t>
  </si>
  <si>
    <t>0,97*(16,12+14,92+2*4+0,3*4)*2</t>
  </si>
  <si>
    <t>34</t>
  </si>
  <si>
    <t>317353221</t>
  </si>
  <si>
    <t>Bednění mostních říms všech tvarů - odstranění</t>
  </si>
  <si>
    <t>827139441</t>
  </si>
  <si>
    <t>35</t>
  </si>
  <si>
    <t>317361116</t>
  </si>
  <si>
    <t>Výztuž mostních říms z betonářské oceli 10 505</t>
  </si>
  <si>
    <t>-1520360132</t>
  </si>
  <si>
    <t>0,5358</t>
  </si>
  <si>
    <t>dle tab.výztuže římsy</t>
  </si>
  <si>
    <t>36</t>
  </si>
  <si>
    <t>317661132</t>
  </si>
  <si>
    <t>Výplň spár monolitické římsy tmelem  šířky spáry do 40 mm</t>
  </si>
  <si>
    <t>1904483099</t>
  </si>
  <si>
    <t>(16,12+14,92)*4</t>
  </si>
  <si>
    <t>těsnění íms</t>
  </si>
  <si>
    <t>37</t>
  </si>
  <si>
    <t>3176611421</t>
  </si>
  <si>
    <t xml:space="preserve">Výplň spár monolitické římsy tmelem polyuretanovým šířky spáry do 40 mm a asf.modifik zálivkou </t>
  </si>
  <si>
    <t>1711818672</t>
  </si>
  <si>
    <t>mezi obrubou a římsou</t>
  </si>
  <si>
    <t>38</t>
  </si>
  <si>
    <t>334323217</t>
  </si>
  <si>
    <t>Mostní křídla a závěrné zídky ze ŽB C 25/30 XA1</t>
  </si>
  <si>
    <t>-1208420539</t>
  </si>
  <si>
    <t>základ</t>
  </si>
  <si>
    <t>2,05*4*0,75</t>
  </si>
  <si>
    <t>2,2*4*0,75</t>
  </si>
  <si>
    <t>2,2*5*0,75</t>
  </si>
  <si>
    <t>2,05*4,2*0,75</t>
  </si>
  <si>
    <t>39</t>
  </si>
  <si>
    <t>334323218</t>
  </si>
  <si>
    <t>Mostní křídla a závěrné zídky ze ŽB C 30/37 XF 3</t>
  </si>
  <si>
    <t>664213870</t>
  </si>
  <si>
    <t>dřík</t>
  </si>
  <si>
    <t>2,68*4*0,75</t>
  </si>
  <si>
    <t>2,98*4*0,75</t>
  </si>
  <si>
    <t>2,95*5*0,75</t>
  </si>
  <si>
    <t>2,68*4,2*0,75</t>
  </si>
  <si>
    <t>40</t>
  </si>
  <si>
    <t>334352111</t>
  </si>
  <si>
    <t>Bednění mostních křídel a závěrných zídek ze systémového bednění s výplní z překližek - zřízení</t>
  </si>
  <si>
    <t>-279616939</t>
  </si>
  <si>
    <t>(2,05+4)*2*0,75</t>
  </si>
  <si>
    <t>(2,2+4)*2*0,75</t>
  </si>
  <si>
    <t>(2,2+5)*2*0,75</t>
  </si>
  <si>
    <t>(2,05+4,2)*2*0,75</t>
  </si>
  <si>
    <t>2,65*(4+0,75)*2</t>
  </si>
  <si>
    <t>2,89*(4+0,75)*2</t>
  </si>
  <si>
    <t>2,89*(5+0,75)*2</t>
  </si>
  <si>
    <t>2,68*(4,2+0,75)*2</t>
  </si>
  <si>
    <t>41</t>
  </si>
  <si>
    <t>334352211</t>
  </si>
  <si>
    <t>Bednění mostních křídel a závěrných zídek ze systémového bednění s výplní z překližek - odstranění</t>
  </si>
  <si>
    <t>401350557</t>
  </si>
  <si>
    <t>42</t>
  </si>
  <si>
    <t>334361226</t>
  </si>
  <si>
    <t>Výztuž křídel, závěrných zdí z betonářské oceli 10 505</t>
  </si>
  <si>
    <t>1257294405</t>
  </si>
  <si>
    <t>1,2125</t>
  </si>
  <si>
    <t>dle tabulky výztuže křídel</t>
  </si>
  <si>
    <t>43</t>
  </si>
  <si>
    <t>334361412</t>
  </si>
  <si>
    <t>Výztuž   křídel  ze svařovaných sítí do 6 kg/m2</t>
  </si>
  <si>
    <t>-1454623</t>
  </si>
  <si>
    <t>0,7431</t>
  </si>
  <si>
    <t>44</t>
  </si>
  <si>
    <t>389121113</t>
  </si>
  <si>
    <t>Osazení dílců rámové konstrukce propustků a podchodů hmotnosti do 25 t</t>
  </si>
  <si>
    <t>861993337</t>
  </si>
  <si>
    <t>45</t>
  </si>
  <si>
    <t>593834460</t>
  </si>
  <si>
    <t>propust rámová Beneš  340x240x100   zatěžovycí třída A</t>
  </si>
  <si>
    <t>848021626</t>
  </si>
  <si>
    <t>Vodorovné konstrukce</t>
  </si>
  <si>
    <t>46</t>
  </si>
  <si>
    <t>421321128</t>
  </si>
  <si>
    <t>Mostní nosné konstrukce deskové spřažené vč.trnů ze ŽB C 30/37 XF 2</t>
  </si>
  <si>
    <t>-166333278</t>
  </si>
  <si>
    <t>6,88*8*(0,2+0,225)*1/2</t>
  </si>
  <si>
    <t>2*6,88*0,15*6,9*0,22</t>
  </si>
  <si>
    <t>47</t>
  </si>
  <si>
    <t>421351131</t>
  </si>
  <si>
    <t>Bednění boční stěny konstrukcí mostů výšky do 350 mm - zřízení</t>
  </si>
  <si>
    <t>-1519778156</t>
  </si>
  <si>
    <t>8*0,225*2+6,88*0,215*2</t>
  </si>
  <si>
    <t>48</t>
  </si>
  <si>
    <t>421351231</t>
  </si>
  <si>
    <t>Bednění stěny boční konstrukcí mostů výšky do 350 mm - odstranění</t>
  </si>
  <si>
    <t>-416897633</t>
  </si>
  <si>
    <t>49</t>
  </si>
  <si>
    <t>421361236</t>
  </si>
  <si>
    <t>Výztuž ŽB spřahující desky z betonářské oceli 10 505</t>
  </si>
  <si>
    <t>-1688045537</t>
  </si>
  <si>
    <t>0,3345</t>
  </si>
  <si>
    <t>dle tabulky výztuže desky</t>
  </si>
  <si>
    <t>50</t>
  </si>
  <si>
    <t>421361412</t>
  </si>
  <si>
    <t>Výztuž mostních desek ze svařovaných sítí nad 4 kg/m2</t>
  </si>
  <si>
    <t>-239157140</t>
  </si>
  <si>
    <t>0,863</t>
  </si>
  <si>
    <t>51</t>
  </si>
  <si>
    <t>423321122</t>
  </si>
  <si>
    <t>Betonáž čela  z betonu C 30/37 XF 3</t>
  </si>
  <si>
    <t>770496121</t>
  </si>
  <si>
    <t>0,75*0,7*6,88</t>
  </si>
  <si>
    <t>52</t>
  </si>
  <si>
    <t>423351111</t>
  </si>
  <si>
    <t>Bednění čela  - zřízení</t>
  </si>
  <si>
    <t>-1510721589</t>
  </si>
  <si>
    <t>0,7*(6,88+0,75)*2</t>
  </si>
  <si>
    <t>53</t>
  </si>
  <si>
    <t>423351211</t>
  </si>
  <si>
    <t>Bednění čela  - odstranění</t>
  </si>
  <si>
    <t>407360464</t>
  </si>
  <si>
    <t>54</t>
  </si>
  <si>
    <t>423361216</t>
  </si>
  <si>
    <t>Výztuž čela  z betonářské oceli 10 505</t>
  </si>
  <si>
    <t>1759819485</t>
  </si>
  <si>
    <t>0,212</t>
  </si>
  <si>
    <t>dle tabulky výztuže čel</t>
  </si>
  <si>
    <t>55</t>
  </si>
  <si>
    <t>423361412</t>
  </si>
  <si>
    <t>Výztuž trámové a komorové konstrukce desky ze svařovaných sítí nad 4 kg/m2</t>
  </si>
  <si>
    <t>1524162094</t>
  </si>
  <si>
    <t>0,1073</t>
  </si>
  <si>
    <t>56</t>
  </si>
  <si>
    <t>452311131</t>
  </si>
  <si>
    <t>Podkladní desky z betonu prostého tř. C 12/15 otevřený výkop</t>
  </si>
  <si>
    <t>-2146103293</t>
  </si>
  <si>
    <t>35*0,1*0,6</t>
  </si>
  <si>
    <t>pod drenáž</t>
  </si>
  <si>
    <t>57</t>
  </si>
  <si>
    <t>458311131</t>
  </si>
  <si>
    <t xml:space="preserve">Filtrační vrstvy za opěrou z betonu mezerovitáého </t>
  </si>
  <si>
    <t>32913252</t>
  </si>
  <si>
    <t>2*(2+3)*1/2*2,5*8</t>
  </si>
  <si>
    <t>58</t>
  </si>
  <si>
    <t>458591111</t>
  </si>
  <si>
    <t>Zřízení výplně těsnící vrstvy za opěrou z jílu</t>
  </si>
  <si>
    <t>-1779139298</t>
  </si>
  <si>
    <t>2*1,5*0,3*10</t>
  </si>
  <si>
    <t>59</t>
  </si>
  <si>
    <t>581232800</t>
  </si>
  <si>
    <t>zemina jílovinová kameninová surová kusová BH</t>
  </si>
  <si>
    <t>-158020894</t>
  </si>
  <si>
    <t>9*1,02 'Přepočtené koeficientem množství</t>
  </si>
  <si>
    <t>60</t>
  </si>
  <si>
    <t>462511111</t>
  </si>
  <si>
    <t>Zához prostoru z lomového kamene</t>
  </si>
  <si>
    <t>-1423509219</t>
  </si>
  <si>
    <t>(25*8+8*6)*0,25</t>
  </si>
  <si>
    <t>61</t>
  </si>
  <si>
    <t>465511522</t>
  </si>
  <si>
    <t>Dlažba z lomového kamene do malty s vyplněním spár maltou a vyspárováním plocha nad 20 m2 tl 250 mm</t>
  </si>
  <si>
    <t>-1485116988</t>
  </si>
  <si>
    <t>3,2*8</t>
  </si>
  <si>
    <t>v rámu</t>
  </si>
  <si>
    <t>2*3,2*5+15*0,6</t>
  </si>
  <si>
    <t>navázání,skluzy</t>
  </si>
  <si>
    <t>3/4*3,14*4*5+1/4*3,14*5*5,5</t>
  </si>
  <si>
    <t>kužele</t>
  </si>
  <si>
    <t>Úpravy povrchů, podlahy a osazování výplní</t>
  </si>
  <si>
    <t>62</t>
  </si>
  <si>
    <t>6313112251</t>
  </si>
  <si>
    <t xml:space="preserve">Mazanina tl do 120 mm z betonu prostého se zvýšenými nároky na prostředí tř. C 30/37 XF 3  </t>
  </si>
  <si>
    <t>428132609</t>
  </si>
  <si>
    <t>6,88*8*0,1</t>
  </si>
  <si>
    <t>63</t>
  </si>
  <si>
    <t>631319173</t>
  </si>
  <si>
    <t>Příplatek k mazanině tl do 120 mm za stržení povrchu spodní vrstvy před vložením výztuže</t>
  </si>
  <si>
    <t>922077438</t>
  </si>
  <si>
    <t>64</t>
  </si>
  <si>
    <t>631351101</t>
  </si>
  <si>
    <t>Zřízení bednění rýh a hran v podlahách</t>
  </si>
  <si>
    <t>-261314528</t>
  </si>
  <si>
    <t>0,1*(6,88+8)*2</t>
  </si>
  <si>
    <t>65</t>
  </si>
  <si>
    <t>631351102</t>
  </si>
  <si>
    <t>Odstranění bednění rýh a hran v podlahách</t>
  </si>
  <si>
    <t>902195020</t>
  </si>
  <si>
    <t>66</t>
  </si>
  <si>
    <t>631362021</t>
  </si>
  <si>
    <t>Výztuž mazanin svařovanými sítěmi Kari</t>
  </si>
  <si>
    <t>426259489</t>
  </si>
  <si>
    <t>0,7</t>
  </si>
  <si>
    <t>dle výpisu hl.výměr- výztuž ochrany izolace  100/100/8</t>
  </si>
  <si>
    <t>Ostatní konstrukce a práce, bourání</t>
  </si>
  <si>
    <t>67</t>
  </si>
  <si>
    <t>911121111</t>
  </si>
  <si>
    <t>Montáž zábradlí ocelového přichyceného vruty do betonového podkladu</t>
  </si>
  <si>
    <t>1241693132</t>
  </si>
  <si>
    <t>68</t>
  </si>
  <si>
    <t>553912070</t>
  </si>
  <si>
    <t>zábradelní výplň z vodorovných tyčí-poz.+barva</t>
  </si>
  <si>
    <t>-871882821</t>
  </si>
  <si>
    <t>7*2*2</t>
  </si>
  <si>
    <t>69</t>
  </si>
  <si>
    <t>553911930</t>
  </si>
  <si>
    <t>dilatační madlo I - pozink.+barva</t>
  </si>
  <si>
    <t>-282092165</t>
  </si>
  <si>
    <t>70</t>
  </si>
  <si>
    <t>553912010</t>
  </si>
  <si>
    <t>dilatační manžeta madla+ 80-pozink.+barva</t>
  </si>
  <si>
    <t>-2138742676</t>
  </si>
  <si>
    <t>71</t>
  </si>
  <si>
    <t>911331111</t>
  </si>
  <si>
    <t xml:space="preserve">Svodidlo ocelové jednostranné zádržnosti  typ ZSNH4/N2 s patní deskou tl 14 mm vč nástavců a ukončení </t>
  </si>
  <si>
    <t>187561185</t>
  </si>
  <si>
    <t>14*2</t>
  </si>
  <si>
    <t>72</t>
  </si>
  <si>
    <t>914111111</t>
  </si>
  <si>
    <t xml:space="preserve">Montáž a dodávka tabulek </t>
  </si>
  <si>
    <t>476693702</t>
  </si>
  <si>
    <t>letopočet</t>
  </si>
  <si>
    <t>evidenční č.mostu</t>
  </si>
  <si>
    <t>73</t>
  </si>
  <si>
    <t>916242112</t>
  </si>
  <si>
    <t>Montáž chodníkového obrubníku žulového kotveného do mostní římsy s ložem z plastbetonu</t>
  </si>
  <si>
    <t>-1307535766</t>
  </si>
  <si>
    <t>16,12+14,59+4*2+4*1</t>
  </si>
  <si>
    <t>dle výpisu hl,.výměr</t>
  </si>
  <si>
    <t>74</t>
  </si>
  <si>
    <t>583803730</t>
  </si>
  <si>
    <t xml:space="preserve">obrubník kamenný přímý, žula,  15x20 kotvený trny </t>
  </si>
  <si>
    <t>1373933246</t>
  </si>
  <si>
    <t>75</t>
  </si>
  <si>
    <t>963021112</t>
  </si>
  <si>
    <t>Bourání mostní nosné konstrukce z kamene</t>
  </si>
  <si>
    <t>460187612</t>
  </si>
  <si>
    <t>4,8*7,61*0,5</t>
  </si>
  <si>
    <t>klenba</t>
  </si>
  <si>
    <t>(2+0,8)*1/2*1,7*0,5</t>
  </si>
  <si>
    <t>(2,5+1)*1/2*2,5*0,5</t>
  </si>
  <si>
    <t>(2,5+0,5)*1/2*2,5*0,6</t>
  </si>
  <si>
    <t>(0,15+0,2)*1/2*2,5*0,6</t>
  </si>
  <si>
    <t>7,61*0,95*2,5*2</t>
  </si>
  <si>
    <t>7,61*1*3,0*2</t>
  </si>
  <si>
    <t>0,8*0,5*5,7*2</t>
  </si>
  <si>
    <t>(1,25+1,8)*1/2*3,8*0,5*2-3,8*0,8*0,5*2</t>
  </si>
  <si>
    <t>čela ,opěry ,římsa</t>
  </si>
  <si>
    <t>76</t>
  </si>
  <si>
    <t>963051111</t>
  </si>
  <si>
    <t>Bourání mostní nosné konstrukce z ŽB</t>
  </si>
  <si>
    <t>1807875518</t>
  </si>
  <si>
    <t>3,8*7,61*0,35</t>
  </si>
  <si>
    <t>77</t>
  </si>
  <si>
    <t>977141125</t>
  </si>
  <si>
    <t>Vrty pro kotvy do betonu průměru 25 mm hloubky 170 mm s vyplněním epoxidovým tmelem  vč kotev</t>
  </si>
  <si>
    <t>17238007</t>
  </si>
  <si>
    <t>78</t>
  </si>
  <si>
    <t>977151125</t>
  </si>
  <si>
    <t>Jádrové vrty diamantovými korunkami do D 200 mm do stavebních materiálů</t>
  </si>
  <si>
    <t>-804008854</t>
  </si>
  <si>
    <t>0,25*2</t>
  </si>
  <si>
    <t>997</t>
  </si>
  <si>
    <t>Přesun sutě</t>
  </si>
  <si>
    <t>79</t>
  </si>
  <si>
    <t>997013802</t>
  </si>
  <si>
    <t>Poplatek za uložení stavebního železobetonového odpadu na skládce (skládkovné)</t>
  </si>
  <si>
    <t>-1539827143</t>
  </si>
  <si>
    <t>10,121*2,4</t>
  </si>
  <si>
    <t>80</t>
  </si>
  <si>
    <t>997211521</t>
  </si>
  <si>
    <t>Vodorovná doprava vybouraných hmot po suchu na vzdálenost do 1 km</t>
  </si>
  <si>
    <t>-1535550612</t>
  </si>
  <si>
    <t>81</t>
  </si>
  <si>
    <t>997211529</t>
  </si>
  <si>
    <t>Příplatek ZKD 1 km u vodorovné dopravy vybouraných hmot</t>
  </si>
  <si>
    <t>1548198344</t>
  </si>
  <si>
    <t>306,353*14</t>
  </si>
  <si>
    <t>82</t>
  </si>
  <si>
    <t>997211612</t>
  </si>
  <si>
    <t>Nakládání vybouraných hmot na dopravní prostředky pro vodorovnou dopravu</t>
  </si>
  <si>
    <t>2053247943</t>
  </si>
  <si>
    <t>83</t>
  </si>
  <si>
    <t>997221855</t>
  </si>
  <si>
    <t>Poplatek za uložení odpadu z kameniva na skládce (skládkovné)</t>
  </si>
  <si>
    <t>-210976202</t>
  </si>
  <si>
    <t>306,353-24,29</t>
  </si>
  <si>
    <t>998</t>
  </si>
  <si>
    <t>Přesun hmot</t>
  </si>
  <si>
    <t>84</t>
  </si>
  <si>
    <t>998212111</t>
  </si>
  <si>
    <t>Přesun hmot pro mosty zděné, monolitické betonové nebo ocelové v do 20 m</t>
  </si>
  <si>
    <t>-31966620</t>
  </si>
  <si>
    <t>PSV</t>
  </si>
  <si>
    <t>Práce a dodávky PSV</t>
  </si>
  <si>
    <t>711</t>
  </si>
  <si>
    <t>Izolace proti vodě, vlhkosti a plynům</t>
  </si>
  <si>
    <t>85</t>
  </si>
  <si>
    <t>711311001</t>
  </si>
  <si>
    <t>Provedení hydroizolace mostovek za studena lakem asfaltovým penetračním</t>
  </si>
  <si>
    <t>719486651</t>
  </si>
  <si>
    <t>86</t>
  </si>
  <si>
    <t>111631500</t>
  </si>
  <si>
    <t>lak asfaltový ALP/9 (t) bal 9 kg</t>
  </si>
  <si>
    <t>-1867574298</t>
  </si>
  <si>
    <t>Poznámka k položce:
Spotřeba 0,3-0,4kg/m2 dle povrchu, ředidlo technický benzín</t>
  </si>
  <si>
    <t>93,68*0,0003 'Přepočtené koeficientem množství</t>
  </si>
  <si>
    <t>87</t>
  </si>
  <si>
    <t>711321131</t>
  </si>
  <si>
    <t xml:space="preserve">Provedení hydroizolace mostovek za horka nátěrem asfaltovým - pečetící vrstva </t>
  </si>
  <si>
    <t>1450462530</t>
  </si>
  <si>
    <t>93,68</t>
  </si>
  <si>
    <t>výkaz dle izol mostovek</t>
  </si>
  <si>
    <t>88</t>
  </si>
  <si>
    <t>111613320</t>
  </si>
  <si>
    <t>asfalt stavebně-izolační,   bal. 190 kg</t>
  </si>
  <si>
    <t>-858385986</t>
  </si>
  <si>
    <t>93,68*0,0015 'Přepočtené koeficientem množství</t>
  </si>
  <si>
    <t>89</t>
  </si>
  <si>
    <t>711331131</t>
  </si>
  <si>
    <t xml:space="preserve">Provedení hydroizolace mostovek  nátěrem vodoodpudivým </t>
  </si>
  <si>
    <t>91379636</t>
  </si>
  <si>
    <t>(3+2)*2*2*8</t>
  </si>
  <si>
    <t>90</t>
  </si>
  <si>
    <t>111613460</t>
  </si>
  <si>
    <t xml:space="preserve">vodoodpudivý nátěr </t>
  </si>
  <si>
    <t>-249530798</t>
  </si>
  <si>
    <t>160*0,0015 'Přepočtené koeficientem množství</t>
  </si>
  <si>
    <t>91</t>
  </si>
  <si>
    <t>711341564</t>
  </si>
  <si>
    <t>Provedení hydroizolace mostovek pásy přitavením NAIP</t>
  </si>
  <si>
    <t>-1214995476</t>
  </si>
  <si>
    <t>8*6,88</t>
  </si>
  <si>
    <t>0,4*8*2</t>
  </si>
  <si>
    <t>vodorovná</t>
  </si>
  <si>
    <t>1,8*8*2</t>
  </si>
  <si>
    <t>0,25*6,88*2</t>
  </si>
  <si>
    <t>svislá</t>
  </si>
  <si>
    <t>92</t>
  </si>
  <si>
    <t>628520155</t>
  </si>
  <si>
    <t xml:space="preserve">pás asfaltovaný modifikovaný </t>
  </si>
  <si>
    <t>1598457815</t>
  </si>
  <si>
    <t>93,68*1,15 'Přepočtené koeficientem množství</t>
  </si>
  <si>
    <t>93</t>
  </si>
  <si>
    <t>998711101</t>
  </si>
  <si>
    <t>Přesun hmot tonážní pro izolace proti vodě, vlhkosti a plynům v objektech výšky do 6 m</t>
  </si>
  <si>
    <t>1236535521</t>
  </si>
  <si>
    <t>783</t>
  </si>
  <si>
    <t>Dokončovací práce - nátěry</t>
  </si>
  <si>
    <t>94</t>
  </si>
  <si>
    <t>783826300</t>
  </si>
  <si>
    <t xml:space="preserve">Elastický (trvale pružný)  nátěr prefa říms </t>
  </si>
  <si>
    <t>1722440319</t>
  </si>
  <si>
    <t>(0,8+0,12*2+0,5)*(16,2+14,92)</t>
  </si>
  <si>
    <t>95</t>
  </si>
  <si>
    <t>7838263051</t>
  </si>
  <si>
    <t xml:space="preserve">Elastický (trvale pružný) ochranný  nátěr monolit konstr . </t>
  </si>
  <si>
    <t>-1890884107</t>
  </si>
  <si>
    <t>(0,7+0,27*2)*(16,12+14,92)</t>
  </si>
  <si>
    <t>monolit římsa</t>
  </si>
  <si>
    <t>2*0,6*6,9+3*4*2+5*2</t>
  </si>
  <si>
    <t>čela a křídla</t>
  </si>
  <si>
    <t>SKU1802 - SO 202 Most ev.č.11725- 4</t>
  </si>
  <si>
    <t>1386342322</t>
  </si>
  <si>
    <t>240</t>
  </si>
  <si>
    <t>1545685473</t>
  </si>
  <si>
    <t>131301102</t>
  </si>
  <si>
    <t>Hloubení jam nezapažených v hornině tř. 4 objemu do 1000 m3</t>
  </si>
  <si>
    <t>-682246681</t>
  </si>
  <si>
    <t>6*1,5*3+6,7*1,5*3+5*1,5*3+6,5*1,5*3</t>
  </si>
  <si>
    <t>10*8*0,6+10*5*0,6+7*8*0,6+8*5*0,6</t>
  </si>
  <si>
    <t>koryto</t>
  </si>
  <si>
    <t>131301109</t>
  </si>
  <si>
    <t>Příplatek za lepivost u hloubení jam nezapažených v hornině tř. 4</t>
  </si>
  <si>
    <t>406586406</t>
  </si>
  <si>
    <t>465,5*1/2</t>
  </si>
  <si>
    <t>1428952850</t>
  </si>
  <si>
    <t>38*0,6*0,6</t>
  </si>
  <si>
    <t>-349237070</t>
  </si>
  <si>
    <t>13,68*1/2</t>
  </si>
  <si>
    <t>162201102</t>
  </si>
  <si>
    <t>Vodorovné přemístění do 50 m výkopku/sypaniny z horniny tř. 1 až 4</t>
  </si>
  <si>
    <t>-1526259787</t>
  </si>
  <si>
    <t>128,8*1/3</t>
  </si>
  <si>
    <t>1/3 zásypu zemina</t>
  </si>
  <si>
    <t>162701105</t>
  </si>
  <si>
    <t>Vodorovné přemístění do 10000 m výkopku/sypaniny z horniny tř. 1 až 4</t>
  </si>
  <si>
    <t>739469492</t>
  </si>
  <si>
    <t>465,5+13,68-128,8*1/3</t>
  </si>
  <si>
    <t>162701109</t>
  </si>
  <si>
    <t>Příplatek k vodorovnému přemístění výkopku/sypaniny z horniny tř. 1 až 4 ZKD 1000 m přes 10000 m</t>
  </si>
  <si>
    <t>-1905035607</t>
  </si>
  <si>
    <t>436,247*5</t>
  </si>
  <si>
    <t>167101101</t>
  </si>
  <si>
    <t>Nakládání výkopku z hornin tř. 1 až 4 do 100 m3</t>
  </si>
  <si>
    <t>1775799020</t>
  </si>
  <si>
    <t>-687165956</t>
  </si>
  <si>
    <t>-67741331</t>
  </si>
  <si>
    <t>2*1*8*1</t>
  </si>
  <si>
    <t>rámy</t>
  </si>
  <si>
    <t>1/3*3,14*5*5*2,4</t>
  </si>
  <si>
    <t>4*5*1*2,5</t>
  </si>
  <si>
    <t>583336790</t>
  </si>
  <si>
    <t>kamenivo těžené hrubé   frakce 22-63</t>
  </si>
  <si>
    <t>-1108590280</t>
  </si>
  <si>
    <t>Poznámka k položce:
tříděné dekorační kamenivo Slovensko</t>
  </si>
  <si>
    <t>128,8*2/3*2</t>
  </si>
  <si>
    <t>2/3 nakup .material , 1/3 zemina</t>
  </si>
  <si>
    <t xml:space="preserve">Zemní hrázky ze zemin nepropustných vč odstranění </t>
  </si>
  <si>
    <t>-1574025537</t>
  </si>
  <si>
    <t>171201201</t>
  </si>
  <si>
    <t>Uložení sypaniny na skládky</t>
  </si>
  <si>
    <t>1007973378</t>
  </si>
  <si>
    <t>171201211</t>
  </si>
  <si>
    <t>Poplatek za uložení odpadu ze sypaniny na skládce (skládkovné)</t>
  </si>
  <si>
    <t>1470276904</t>
  </si>
  <si>
    <t>436,247*1,7</t>
  </si>
  <si>
    <t>-1497394418</t>
  </si>
  <si>
    <t>90,18</t>
  </si>
  <si>
    <t>kamenivo těžené hrubé  frakce 16-32</t>
  </si>
  <si>
    <t>1686500264</t>
  </si>
  <si>
    <t>90,18*2 'Přepočtené koeficientem množství</t>
  </si>
  <si>
    <t>Odvodnění mostní opěry - drenážní flexibilní svislé plastové potrubí DN 65</t>
  </si>
  <si>
    <t>413592565</t>
  </si>
  <si>
    <t>-1254123478</t>
  </si>
  <si>
    <t>dle výpisu hl výměr</t>
  </si>
  <si>
    <t>1108975117</t>
  </si>
  <si>
    <t>-1443498922</t>
  </si>
  <si>
    <t>283587175</t>
  </si>
  <si>
    <t>geotextilie netkaná , 300 g/m2, šíře 200 cm</t>
  </si>
  <si>
    <t>923766832</t>
  </si>
  <si>
    <t>609927821</t>
  </si>
  <si>
    <t>0,5*8*6,88</t>
  </si>
  <si>
    <t>1,6*0,5*1/2*(6,88+11,2)*2</t>
  </si>
  <si>
    <t>273311126</t>
  </si>
  <si>
    <t>Základové desky z betonu prostého C 20/25 XA 1</t>
  </si>
  <si>
    <t>1084113047</t>
  </si>
  <si>
    <t>8*6,88*0,45</t>
  </si>
  <si>
    <t>1850884353</t>
  </si>
  <si>
    <t>0,45*(8+6,88)*2</t>
  </si>
  <si>
    <t>1586500355</t>
  </si>
  <si>
    <t>Základové pasy, prahy, věnce a ostruhy ze ŽB C 25/30 XA 1</t>
  </si>
  <si>
    <t>436886521</t>
  </si>
  <si>
    <t>2,51*0,75*5,7</t>
  </si>
  <si>
    <t>2,25*0,75*5</t>
  </si>
  <si>
    <t>2,25*0,75*4,1</t>
  </si>
  <si>
    <t>2,51*0,75*5,2</t>
  </si>
  <si>
    <t>2743211171</t>
  </si>
  <si>
    <t>Základové  prahy,  ze ŽB C 25/30 XA 1</t>
  </si>
  <si>
    <t>599988005</t>
  </si>
  <si>
    <t>0,4*0,6*6,88*2+0,4*0,8*8*2</t>
  </si>
  <si>
    <t>-1012606938</t>
  </si>
  <si>
    <t>0,75*(2,51+5,7)*2+0,75*(2,25+5)*2</t>
  </si>
  <si>
    <t>0,75*(2,25+4,1)*2+0,75*(2,51+5,2)*2</t>
  </si>
  <si>
    <t>2743541111</t>
  </si>
  <si>
    <t>Bednění základových prahů - zřízení</t>
  </si>
  <si>
    <t>-968045244</t>
  </si>
  <si>
    <t>0,6*(0,4*2+6,88)*2+0,8*(0,4*2+8)*2</t>
  </si>
  <si>
    <t>2145651078</t>
  </si>
  <si>
    <t>2743542111</t>
  </si>
  <si>
    <t>Bednění základových prahů - odstranění</t>
  </si>
  <si>
    <t>615145182</t>
  </si>
  <si>
    <t>-1659152172</t>
  </si>
  <si>
    <t>17,62+16,18</t>
  </si>
  <si>
    <t>593836311</t>
  </si>
  <si>
    <t>-251112262</t>
  </si>
  <si>
    <t>-2141838484</t>
  </si>
  <si>
    <t>-1251739674</t>
  </si>
  <si>
    <t>229488453</t>
  </si>
  <si>
    <t>0,27*0,7*17,62</t>
  </si>
  <si>
    <t>0,27*0,7*16,18</t>
  </si>
  <si>
    <t>-2112882452</t>
  </si>
  <si>
    <t>(0,1+0,27*2)*17,62</t>
  </si>
  <si>
    <t>(0,1+0,27*2)*16,18</t>
  </si>
  <si>
    <t>-704494743</t>
  </si>
  <si>
    <t>-25439084</t>
  </si>
  <si>
    <t>0,5941</t>
  </si>
  <si>
    <t>dle tab.výztuže most.říms</t>
  </si>
  <si>
    <t>2144291092</t>
  </si>
  <si>
    <t>(17,62+16,18)*2</t>
  </si>
  <si>
    <t xml:space="preserve">Výplň spár monolitické římsy tmelem polyuretanovým šířky spáry do 40 mm a asf.modifik.zálivkou </t>
  </si>
  <si>
    <t>1917553654</t>
  </si>
  <si>
    <t>-1058831429</t>
  </si>
  <si>
    <t>3,57*5,7*0,75</t>
  </si>
  <si>
    <t>(3,2+3,07)*1/2*5*0,75</t>
  </si>
  <si>
    <t>3,19*4,1*0,75</t>
  </si>
  <si>
    <t>(3,68+3,65)*1/2*5,2*0,75</t>
  </si>
  <si>
    <t>-1429411830</t>
  </si>
  <si>
    <t>3,57*5,7+3,54*5,7+0,75*(3,57+3,54)*1/2*2</t>
  </si>
  <si>
    <t>3,07*5+3,04*5+0,75*(3,07+3,04)*1/2*2</t>
  </si>
  <si>
    <t>3,16*4,1+(3,19+3,3)*1/2*4,1+0,75*3,3+0,75*3,16</t>
  </si>
  <si>
    <t>3,68*5,2+3,65*5,2+0,75*(3,68+3,65)*1/2*2</t>
  </si>
  <si>
    <t>-1351287213</t>
  </si>
  <si>
    <t>1508038017</t>
  </si>
  <si>
    <t>1,5411</t>
  </si>
  <si>
    <t>dle tab.výztuže křídel</t>
  </si>
  <si>
    <t>Výztuž opěr, prahů, křídel, pilířů, sloupů ze svařovaných sítí do 6 kg/m2</t>
  </si>
  <si>
    <t>-1672562999</t>
  </si>
  <si>
    <t>1,5501</t>
  </si>
  <si>
    <t xml:space="preserve">propust rámová Beneš 340x 240x 100  zatěž tř A </t>
  </si>
  <si>
    <t>-1866062795</t>
  </si>
  <si>
    <t>Mostní nosné konstrukce deskovéspřažené vč trnů  z*e ŽB C 30/37 XF 2</t>
  </si>
  <si>
    <t>1216932838</t>
  </si>
  <si>
    <t>6,88*8*0,2+0,75*6,88*2*0,05*1/2+2*8*0,15*6,88*0,22</t>
  </si>
  <si>
    <t>-801402549</t>
  </si>
  <si>
    <t>0,25*6,88*2+8*0,11*8*2</t>
  </si>
  <si>
    <t>1536848587</t>
  </si>
  <si>
    <t>-89214817</t>
  </si>
  <si>
    <t>0,355</t>
  </si>
  <si>
    <t>dle tabulky výztuže spřařené desky</t>
  </si>
  <si>
    <t>Výztuž mostních desek ze svařovaných sítí nad 4 kg/m2 100/100/8</t>
  </si>
  <si>
    <t>1853761255</t>
  </si>
  <si>
    <t>1,218</t>
  </si>
  <si>
    <t>dle tab.výztuže desky</t>
  </si>
  <si>
    <t>4233211221</t>
  </si>
  <si>
    <t>Betonáž čela z betonu  C 30/37 XF 3</t>
  </si>
  <si>
    <t>-25697723</t>
  </si>
  <si>
    <t>0,96*0,75*6,88</t>
  </si>
  <si>
    <t>vtok</t>
  </si>
  <si>
    <t>0,9*0,75*6,88</t>
  </si>
  <si>
    <t>výtok</t>
  </si>
  <si>
    <t>1678158643</t>
  </si>
  <si>
    <t>0,96*(6,88+0,75)*2</t>
  </si>
  <si>
    <t>0,9*(6,88+0,75)*2</t>
  </si>
  <si>
    <t>448605521</t>
  </si>
  <si>
    <t>-350801387</t>
  </si>
  <si>
    <t>0,558</t>
  </si>
  <si>
    <t xml:space="preserve">dle tab.výztuže čela </t>
  </si>
  <si>
    <t>1514714722</t>
  </si>
  <si>
    <t>38*0,1*0,6</t>
  </si>
  <si>
    <t xml:space="preserve">Filtrační vrstvy za opěrou z betonu mezerovitého </t>
  </si>
  <si>
    <t>1518713083</t>
  </si>
  <si>
    <t>154,67</t>
  </si>
  <si>
    <t>-1369332764</t>
  </si>
  <si>
    <t>-4274086</t>
  </si>
  <si>
    <t>-2017904556</t>
  </si>
  <si>
    <t>(10*4+7*10+7*42)*0,25</t>
  </si>
  <si>
    <t>1070861027</t>
  </si>
  <si>
    <t>(6+4)*3+3,14*5*6,5</t>
  </si>
  <si>
    <t>14*0,6</t>
  </si>
  <si>
    <t>skluzy</t>
  </si>
  <si>
    <t>Mazanina tl do 120 mm z betonu prostého se zvýšenými nároky na prostředí tř. C 30/37 XF 3 - ochranný beton</t>
  </si>
  <si>
    <t>825961896</t>
  </si>
  <si>
    <t>979342477</t>
  </si>
  <si>
    <t>-960699527</t>
  </si>
  <si>
    <t>-90941728</t>
  </si>
  <si>
    <t>-2069394088</t>
  </si>
  <si>
    <t>-206024689</t>
  </si>
  <si>
    <t>1211141009</t>
  </si>
  <si>
    <t>1148838780</t>
  </si>
  <si>
    <t>(8+7)*2</t>
  </si>
  <si>
    <t>-873798265</t>
  </si>
  <si>
    <t>8+7</t>
  </si>
  <si>
    <t>Svodidlo ocelové jednostranné zádržnosti  typ JSNH4/N2 se zaberaněním sloupků v rozmezí do 2 m</t>
  </si>
  <si>
    <t>-424909700</t>
  </si>
  <si>
    <t>14+16</t>
  </si>
  <si>
    <t>9141111111</t>
  </si>
  <si>
    <t>629229466</t>
  </si>
  <si>
    <t>ev.č. mostu</t>
  </si>
  <si>
    <t>1422514066</t>
  </si>
  <si>
    <t>14+16+4*2+4*1</t>
  </si>
  <si>
    <t xml:space="preserve">obrubník kamenný přímý,  žula,  15x20 kotvený trny </t>
  </si>
  <si>
    <t>-269889521</t>
  </si>
  <si>
    <t>852448585</t>
  </si>
  <si>
    <t>(5,6*3,35-3,8*2,15)*8</t>
  </si>
  <si>
    <t>(1,2+2,8)*1/2*2,5*0,3</t>
  </si>
  <si>
    <t>(0,8+2,6)*1/2*2,5*0,3</t>
  </si>
  <si>
    <t>(0,5+2,55)*1/2*1,2*0,3+(1,2+2,7)*1/2*2,5*0,6</t>
  </si>
  <si>
    <t>1,5*0,8*8*2</t>
  </si>
  <si>
    <t>-1067190222</t>
  </si>
  <si>
    <t>2*6*0,8*0,3</t>
  </si>
  <si>
    <t xml:space="preserve">Vrty pro kotvy do betonu průměru 25 mm hloubky 170 mm s vyplněním epoxidovým tmelem vč kotev </t>
  </si>
  <si>
    <t>1665220332</t>
  </si>
  <si>
    <t>956447733</t>
  </si>
  <si>
    <t>-956213443</t>
  </si>
  <si>
    <t>2,88*2,4</t>
  </si>
  <si>
    <t>997221561</t>
  </si>
  <si>
    <t>Vodorovná doprava suti z kusových materiálů do 1 km</t>
  </si>
  <si>
    <t>949524560</t>
  </si>
  <si>
    <t>997221569</t>
  </si>
  <si>
    <t>Příplatek ZKD 1 km u vodorovné dopravy suti z kusových materiálů</t>
  </si>
  <si>
    <t>-350569439</t>
  </si>
  <si>
    <t>281,233*14</t>
  </si>
  <si>
    <t>1339665551</t>
  </si>
  <si>
    <t>281,233-6,912</t>
  </si>
  <si>
    <t>-1865576525</t>
  </si>
  <si>
    <t>-379254815</t>
  </si>
  <si>
    <t>1048060917</t>
  </si>
  <si>
    <t>96,224*0,0003 'Přepočtené koeficientem množství</t>
  </si>
  <si>
    <t>-1291829330</t>
  </si>
  <si>
    <t>0,9*6,88*2</t>
  </si>
  <si>
    <t>-1933251083</t>
  </si>
  <si>
    <t>96,224*0,0015 'Přepočtené koeficientem množství</t>
  </si>
  <si>
    <t>7113211311</t>
  </si>
  <si>
    <t>-541031021</t>
  </si>
  <si>
    <t xml:space="preserve">vodoodpudivý  nátěr </t>
  </si>
  <si>
    <t>-1837557376</t>
  </si>
  <si>
    <t>-659173777</t>
  </si>
  <si>
    <t>6,88*8</t>
  </si>
  <si>
    <t>993445051</t>
  </si>
  <si>
    <t>96,224*1,15 'Přepočtené koeficientem množství</t>
  </si>
  <si>
    <t>96</t>
  </si>
  <si>
    <t>-248322514</t>
  </si>
  <si>
    <t>97</t>
  </si>
  <si>
    <t xml:space="preserve">Elastický (trvale pružný)   nátěr prefa říms </t>
  </si>
  <si>
    <t>488444386</t>
  </si>
  <si>
    <t>(0,12*2+0,8+0,5)*(17,62+16,18)</t>
  </si>
  <si>
    <t>98</t>
  </si>
  <si>
    <t>Elastický (trvale pružný) ochranný nátěr monolit.konstr.</t>
  </si>
  <si>
    <t>1431786748</t>
  </si>
  <si>
    <t>(17,62+16,18)*(0,7+0,27*2)</t>
  </si>
  <si>
    <t>římsa</t>
  </si>
  <si>
    <t>2*1*6,88+2*4*2+2*3,5*2</t>
  </si>
  <si>
    <t>čela,křídla</t>
  </si>
  <si>
    <t>SKU1803 - SO 101 Komunikace</t>
  </si>
  <si>
    <t xml:space="preserve">    5 - Komunikace pozemní</t>
  </si>
  <si>
    <t>113107223</t>
  </si>
  <si>
    <t>Odstranění podkladu pl přes 200 m2 z kameniva drceného tl 300 mm</t>
  </si>
  <si>
    <t>828112678</t>
  </si>
  <si>
    <t>976,1</t>
  </si>
  <si>
    <t>113107242</t>
  </si>
  <si>
    <t>Odstranění podkladu pl přes 200 m2 živičných tl 100 mm</t>
  </si>
  <si>
    <t>1871868559</t>
  </si>
  <si>
    <t>976,01</t>
  </si>
  <si>
    <t>-330362260</t>
  </si>
  <si>
    <t>113154234</t>
  </si>
  <si>
    <t>Frézování živičného krytu tl 100 mm pruh š 2 m pl do 1000 m2 bez překážek v trase</t>
  </si>
  <si>
    <t>-156412597</t>
  </si>
  <si>
    <t>dke výpisu hl.výměr - napojení na stáv stav ,fréz.drˇ|t bude odprodána zhotoviteli</t>
  </si>
  <si>
    <t>872504908</t>
  </si>
  <si>
    <t xml:space="preserve">dle výpisu hl.výměr , fréz.dr\´t bude odprodána zhotoviteli </t>
  </si>
  <si>
    <t>115001104</t>
  </si>
  <si>
    <t>Převedení vody potrubím DN do 300</t>
  </si>
  <si>
    <t>144435557</t>
  </si>
  <si>
    <t>1150011051</t>
  </si>
  <si>
    <t>Převedení vody potrubím DN do 400</t>
  </si>
  <si>
    <t>1858080667</t>
  </si>
  <si>
    <t>1752305687</t>
  </si>
  <si>
    <t>1504602120</t>
  </si>
  <si>
    <t>122201102</t>
  </si>
  <si>
    <t>Odkopávky a prokopávky nezapažené v hornině tř. 3 objem do 1000 m3</t>
  </si>
  <si>
    <t>-243822869</t>
  </si>
  <si>
    <t>1071,89*0,16</t>
  </si>
  <si>
    <t xml:space="preserve">komunikace </t>
  </si>
  <si>
    <t>1071,89*0,5</t>
  </si>
  <si>
    <t>pro sanaci</t>
  </si>
  <si>
    <t>122201109</t>
  </si>
  <si>
    <t>Příplatek za lepivost u odkopávek v hornině tř. 1 až 3</t>
  </si>
  <si>
    <t>-547910272</t>
  </si>
  <si>
    <t>707,447*1/2</t>
  </si>
  <si>
    <t>1312011021</t>
  </si>
  <si>
    <t>Hloubení jam a zářezů  nezapažených v hornině tř. 3 objemu do 1000 m3</t>
  </si>
  <si>
    <t>-724487055</t>
  </si>
  <si>
    <t>(2,4+4,8)*1/2*10,43*(2,88+2,72)*1/2</t>
  </si>
  <si>
    <t>prop.č.1</t>
  </si>
  <si>
    <t>(2+3,4)*1/2*9,665*(1,35+1,35)*1/2</t>
  </si>
  <si>
    <t>1312011091</t>
  </si>
  <si>
    <t>Příplatek za lepivost u hloubení jam a zářezů  nezapažených v hornině tř. 3</t>
  </si>
  <si>
    <t>1258205811</t>
  </si>
  <si>
    <t>140,363*1/2</t>
  </si>
  <si>
    <t>132201201</t>
  </si>
  <si>
    <t>Hloubení rýh š do 2000 mm v hornině tř. 3 objemu do 100 m3</t>
  </si>
  <si>
    <t>-1514305660</t>
  </si>
  <si>
    <t>1,4*0,2*8,81</t>
  </si>
  <si>
    <t>prop.č1</t>
  </si>
  <si>
    <t>1*0,2*8,3</t>
  </si>
  <si>
    <t>prop.č.2</t>
  </si>
  <si>
    <t>424583342</t>
  </si>
  <si>
    <t>1,95*0,75*7,5</t>
  </si>
  <si>
    <t>2,05*0,75*7,5</t>
  </si>
  <si>
    <t>prop.č.1 - základ</t>
  </si>
  <si>
    <t>1,35*0,7*5*2</t>
  </si>
  <si>
    <t>prop.č. 2 - základ</t>
  </si>
  <si>
    <t>132201209</t>
  </si>
  <si>
    <t>Příplatek za lepivost k hloubení rýh š do 2000 mm v hornině tř. 3</t>
  </si>
  <si>
    <t>1035750836</t>
  </si>
  <si>
    <t>4,127*1/2</t>
  </si>
  <si>
    <t>-1970812196</t>
  </si>
  <si>
    <t>31,95*1/2</t>
  </si>
  <si>
    <t>375628154</t>
  </si>
  <si>
    <t>707,447+140,363+4,127+31,95</t>
  </si>
  <si>
    <t>-253,24</t>
  </si>
  <si>
    <t>84078823</t>
  </si>
  <si>
    <t>630,647*5</t>
  </si>
  <si>
    <t>171101102</t>
  </si>
  <si>
    <t xml:space="preserve">Dosypání zeminou vhodnou do násypů-  svahů  zhutněnou po vrstvách </t>
  </si>
  <si>
    <t>-1351141113</t>
  </si>
  <si>
    <t>13,5*0,75*1,7</t>
  </si>
  <si>
    <t>km0,066</t>
  </si>
  <si>
    <t>9*1,7*0,3*1/2+16,5*1,35*0,2*1/2</t>
  </si>
  <si>
    <t>km0,057-0,049</t>
  </si>
  <si>
    <t>7,5*1,5*3,2*0,5*1/2+6,5*1*2,6</t>
  </si>
  <si>
    <t>km0,039-0,032</t>
  </si>
  <si>
    <t>4*1*1,8*0,3*1/2+5,8*2,4*0,15*1/2</t>
  </si>
  <si>
    <t>km 0,015 -0,010</t>
  </si>
  <si>
    <t>10*1*0,8*1,9+10*2,4*0,8*1/2+10*1*3,6</t>
  </si>
  <si>
    <t>km 0,010-0,020</t>
  </si>
  <si>
    <t>15*(2,2+0,75)*1/2*2,3+15*3,3*(0,2+0,45)*1/2</t>
  </si>
  <si>
    <t>km 0,020-0,035</t>
  </si>
  <si>
    <t>10*(3+1,6)*1/2*1,3+10*(2,4+1,6)*1/2*1,4+10*1,3*0,15*1/2</t>
  </si>
  <si>
    <t>km 0,045-0,055</t>
  </si>
  <si>
    <t>17*2,15*0,4+17*1,3*0,2*1/2</t>
  </si>
  <si>
    <t>km 0,055 - 0,072</t>
  </si>
  <si>
    <t>1066699443</t>
  </si>
  <si>
    <t>-2099178600</t>
  </si>
  <si>
    <t>630,647*1,7</t>
  </si>
  <si>
    <t>181951102</t>
  </si>
  <si>
    <t>Úprava pláně v hornině tř. 1 až 4 se zhutněním</t>
  </si>
  <si>
    <t>-746915973</t>
  </si>
  <si>
    <t>1071,89</t>
  </si>
  <si>
    <t>182201101</t>
  </si>
  <si>
    <t>Svahování násypů</t>
  </si>
  <si>
    <t>660922853</t>
  </si>
  <si>
    <t>626</t>
  </si>
  <si>
    <t>274311127</t>
  </si>
  <si>
    <t>Základové pasy, prahy, věnce a ostruhy z betonu prostého C 25/30 XA 1</t>
  </si>
  <si>
    <t>-1633208877</t>
  </si>
  <si>
    <t>2,16*0,75*7,5</t>
  </si>
  <si>
    <t>-1351292801</t>
  </si>
  <si>
    <t>(7,5+2,16)*0,75*2</t>
  </si>
  <si>
    <t>(7,5+1,95)*0,75*2</t>
  </si>
  <si>
    <t>(1,35+5)*2*0,7*2</t>
  </si>
  <si>
    <t>341910633</t>
  </si>
  <si>
    <t>Mostní římsy ze ŽB C 30/37 XF 3</t>
  </si>
  <si>
    <t>-2105249514</t>
  </si>
  <si>
    <t>(0,3+0,35)*1/2*0,92*7,5*2</t>
  </si>
  <si>
    <t>(0,3+0,35)*1/2*0,7*5*2</t>
  </si>
  <si>
    <t>1202281059</t>
  </si>
  <si>
    <t>(0,35+0,3+0,15)*7,5*2</t>
  </si>
  <si>
    <t>(0,35+0,3+0,15)*5*2</t>
  </si>
  <si>
    <t>553136184</t>
  </si>
  <si>
    <t>Mostní čela, křídla a závěrné zídky ze ŽB C 25/30 XF3</t>
  </si>
  <si>
    <t>-658947072</t>
  </si>
  <si>
    <t>2,6*7,5*0,75*2</t>
  </si>
  <si>
    <t>1,84*5*0,55*2</t>
  </si>
  <si>
    <t>Bednění mostníchčel , křídel a závěrných zídek ze systémového bednění s výplní z překližek - zřízení</t>
  </si>
  <si>
    <t>-767846847</t>
  </si>
  <si>
    <t>2,6*(7,5+0,75)*2*2</t>
  </si>
  <si>
    <t>1,84*(5+0,55)*2*2</t>
  </si>
  <si>
    <t>Výztuž čel ,  křídel, závěrných zdí z betonářské oceli 10 505</t>
  </si>
  <si>
    <t>370066127</t>
  </si>
  <si>
    <t>1,0693</t>
  </si>
  <si>
    <t>0,5353</t>
  </si>
  <si>
    <t>Výztuž opěr, prahů, křídel, pilířů, sloupů ze svařovaných sítí  100/100/8</t>
  </si>
  <si>
    <t>1212757070</t>
  </si>
  <si>
    <t>0,839</t>
  </si>
  <si>
    <t>0,28</t>
  </si>
  <si>
    <t>prop.č2</t>
  </si>
  <si>
    <t>452111111</t>
  </si>
  <si>
    <t>Osazení betonových pražců otevřený výkop pl do 25000 mm2</t>
  </si>
  <si>
    <t>1730582313</t>
  </si>
  <si>
    <t>6+6</t>
  </si>
  <si>
    <t>593210011</t>
  </si>
  <si>
    <t xml:space="preserve">beton práh  tl 160 mm </t>
  </si>
  <si>
    <t>-1283498641</t>
  </si>
  <si>
    <t>452311141</t>
  </si>
  <si>
    <t>Podkladní desky z betonu prostého tř. C 16/20 otevřený výkop</t>
  </si>
  <si>
    <t>1513217210</t>
  </si>
  <si>
    <t>1,4*0,2*8,8</t>
  </si>
  <si>
    <t>1*0,2*8,2</t>
  </si>
  <si>
    <t>452312151</t>
  </si>
  <si>
    <t>Sedlové lože z betonu prostého tř. C 20/25 otevřený výkop</t>
  </si>
  <si>
    <t>251465803</t>
  </si>
  <si>
    <t>2,4*(0,3+0,6)*1/2*8,8</t>
  </si>
  <si>
    <t>2*(0,3+0,5)*1/2*8,2</t>
  </si>
  <si>
    <t>Zásyp  za opěrou z betonu mezerovitého  po vrstvách</t>
  </si>
  <si>
    <t>692403907</t>
  </si>
  <si>
    <t>140,363</t>
  </si>
  <si>
    <t>-0,5*0,5*3,14*8,8</t>
  </si>
  <si>
    <t>-0,4*0,4*3,14*8,2</t>
  </si>
  <si>
    <t>-4,104-16,064</t>
  </si>
  <si>
    <t>Sanace  z lomového kamene</t>
  </si>
  <si>
    <t>1496622224</t>
  </si>
  <si>
    <t>1071,89*0,3</t>
  </si>
  <si>
    <t>celková tl.sanace 50 cm</t>
  </si>
  <si>
    <t>Komunikace pozemní</t>
  </si>
  <si>
    <t>564861111</t>
  </si>
  <si>
    <t>Podklad ze štěrkodrtě ŠD tl 200 mm</t>
  </si>
  <si>
    <t>-1087774316</t>
  </si>
  <si>
    <t>159,65*0,3*2</t>
  </si>
  <si>
    <t xml:space="preserve">rozšíření </t>
  </si>
  <si>
    <t>607086377</t>
  </si>
  <si>
    <t>celková tl, sanace 50 cm</t>
  </si>
  <si>
    <t>564952111</t>
  </si>
  <si>
    <t>Podklad z mechanicky zpevněného kameniva MZK tl 150 mm</t>
  </si>
  <si>
    <t>346829765</t>
  </si>
  <si>
    <t>565145121</t>
  </si>
  <si>
    <t>Asfaltový beton vrstva podkladní ACP 16 (obalované kamenivo OKS) tl 60 mm š přes 3 m</t>
  </si>
  <si>
    <t>1819115413</t>
  </si>
  <si>
    <t>569831111</t>
  </si>
  <si>
    <t>Zpevnění krajnic štěrkodrtí tl 100 mm</t>
  </si>
  <si>
    <t>-1092462684</t>
  </si>
  <si>
    <t>(77-5-7,5-16,12-17,62)*1,5</t>
  </si>
  <si>
    <t>(77,5-5-7,5-14,92-16,22)*1,5</t>
  </si>
  <si>
    <t>72*1,5*2</t>
  </si>
  <si>
    <t>573191111</t>
  </si>
  <si>
    <t>Postřik  infiltrační kationaktivní emulzí  v množství emulzí  do 0,25 kg/m2</t>
  </si>
  <si>
    <t>573154711</t>
  </si>
  <si>
    <t>573191112</t>
  </si>
  <si>
    <t>Postřik  infiltrační kationaktivní emulzí v množství emulzí do 0,45 kg/m2</t>
  </si>
  <si>
    <t>1470189655</t>
  </si>
  <si>
    <t>577144141</t>
  </si>
  <si>
    <t>Asfaltový beton vrstva obrusná ACO 11 (ABS) tř. I tl 50 mm š přes 3 m z modifikovaného asfaltu</t>
  </si>
  <si>
    <t>1469574498</t>
  </si>
  <si>
    <t>594511111</t>
  </si>
  <si>
    <t>Dlažba z lomového kamene s provedením lože z betonu</t>
  </si>
  <si>
    <t>1610050380</t>
  </si>
  <si>
    <t>3,14*2,5*3+2*3*4+2*3*3+10</t>
  </si>
  <si>
    <t>prop.č.1 u vtoku a výtoku - dle výpisu hl.výměr</t>
  </si>
  <si>
    <t>Svodidlo ocelové jednostranné zádržnosti N2 typ JSNH4/N2 se zaberaněním sloupků v rozmezí do 2 m</t>
  </si>
  <si>
    <t>-1650629179</t>
  </si>
  <si>
    <t>112</t>
  </si>
  <si>
    <t>915221112</t>
  </si>
  <si>
    <t>Vodorovné dopravní značení bílým plastem vodící čáry šířky 250 mm retroreflexní</t>
  </si>
  <si>
    <t>-315527761</t>
  </si>
  <si>
    <t>160*2</t>
  </si>
  <si>
    <t>919521160</t>
  </si>
  <si>
    <t>Zřízení silničního propustku z trub betonových nebo ŽB DN 800</t>
  </si>
  <si>
    <t>482935563</t>
  </si>
  <si>
    <t>9,665</t>
  </si>
  <si>
    <t>592224120</t>
  </si>
  <si>
    <t>trouba hrdlová přímá železobet. s integrovaným těsněním  800/2500 80 x 250 x 11,5 cm</t>
  </si>
  <si>
    <t>-535062739</t>
  </si>
  <si>
    <t>919521161</t>
  </si>
  <si>
    <t xml:space="preserve">zkrácení žb trouby </t>
  </si>
  <si>
    <t>87035863</t>
  </si>
  <si>
    <t>919521180</t>
  </si>
  <si>
    <t>Zřízení silničního propustku z trub betonových nebo ŽB DN 1000</t>
  </si>
  <si>
    <t>2023803548</t>
  </si>
  <si>
    <t>592224140</t>
  </si>
  <si>
    <t>trouba hrdlová přímá železobet. s integrovaným těsněním  1000/2500 100 x 250 x 13 cm</t>
  </si>
  <si>
    <t>891163369</t>
  </si>
  <si>
    <t>919731122</t>
  </si>
  <si>
    <t>Zarovnání styčné plochy podkladu nebo krytu živičného tl do 100 mm</t>
  </si>
  <si>
    <t>1993472183</t>
  </si>
  <si>
    <t>919735112</t>
  </si>
  <si>
    <t>Řezání stávajícího živičného krytu hl do 100 mm</t>
  </si>
  <si>
    <t>-1099536067</t>
  </si>
  <si>
    <t>109</t>
  </si>
  <si>
    <t>966001114</t>
  </si>
  <si>
    <t xml:space="preserve">Bourání trubního propustku ze zdiva kamenného </t>
  </si>
  <si>
    <t>513641463</t>
  </si>
  <si>
    <t>2*(2,45*4*0,8-1,1*2)*0,55</t>
  </si>
  <si>
    <t>0,6*(2*1,8+1,1)*0,5+2*1,1*3,5*0,8+2*(2,2+2)*2*0,7</t>
  </si>
  <si>
    <t>2*0,4*11*1+2*9*1,5*0,5</t>
  </si>
  <si>
    <t>966001116</t>
  </si>
  <si>
    <t xml:space="preserve">Bourání konstr.ze želbet </t>
  </si>
  <si>
    <t>1931388347</t>
  </si>
  <si>
    <t>5,2*0,6*0,3+2,5*0,6*0,3</t>
  </si>
  <si>
    <t>966005311</t>
  </si>
  <si>
    <t>Rozebrání a odstranění silničního svodidla s jednou pásnicí</t>
  </si>
  <si>
    <t>1772194475</t>
  </si>
  <si>
    <t>142</t>
  </si>
  <si>
    <t>966008112</t>
  </si>
  <si>
    <t>Bourání trubního propustku do DN 400</t>
  </si>
  <si>
    <t>2132467489</t>
  </si>
  <si>
    <t>7,5</t>
  </si>
  <si>
    <t>9970138011</t>
  </si>
  <si>
    <t>Poplatek za uložení stavebního  odpadu na skládce (skládkovné)- kamen zdivo</t>
  </si>
  <si>
    <t>-208615204</t>
  </si>
  <si>
    <t>1194,424-691,029-390,424-3,326</t>
  </si>
  <si>
    <t>1686755891</t>
  </si>
  <si>
    <t>1,386*2,4</t>
  </si>
  <si>
    <t>997221551</t>
  </si>
  <si>
    <t>Vodorovná doprava suti ze sypkých materiálů do 1 km</t>
  </si>
  <si>
    <t>810822409</t>
  </si>
  <si>
    <t>1121,217-109,645-3,326</t>
  </si>
  <si>
    <t>-57*0,256</t>
  </si>
  <si>
    <t>-976,01*0,256</t>
  </si>
  <si>
    <t>odpočet fréz.drti</t>
  </si>
  <si>
    <t>997221559</t>
  </si>
  <si>
    <t>Příplatek ZKD 1 km u vodorovné dopravy suti ze sypkých materiálů</t>
  </si>
  <si>
    <t>-409582204</t>
  </si>
  <si>
    <t>743,795*14</t>
  </si>
  <si>
    <t>901594024</t>
  </si>
  <si>
    <t>1194,424-1081,453</t>
  </si>
  <si>
    <t>932153311</t>
  </si>
  <si>
    <t>112,971*14</t>
  </si>
  <si>
    <t>997221611</t>
  </si>
  <si>
    <t>Nakládání suti na dopravní prostředky pro vodorovnou dopravu</t>
  </si>
  <si>
    <t>1228963616</t>
  </si>
  <si>
    <t>743,795</t>
  </si>
  <si>
    <t>997221845</t>
  </si>
  <si>
    <t>Poplatek za uložení odpadu z asfaltových povrchů na skládce (skládkovné)</t>
  </si>
  <si>
    <t>2067276642</t>
  </si>
  <si>
    <t>976,1*0,181</t>
  </si>
  <si>
    <t>1061521594</t>
  </si>
  <si>
    <t>743,795-176,674</t>
  </si>
  <si>
    <t>998225111</t>
  </si>
  <si>
    <t>Přesun hmot pro pozemní komunikace s krytem z kamene, monolitickým betonovým nebo živičným</t>
  </si>
  <si>
    <t>-1418524232</t>
  </si>
  <si>
    <t>214283720</t>
  </si>
  <si>
    <t>(2,6+0,75*2)*7,2*2</t>
  </si>
  <si>
    <t xml:space="preserve">prop.č.1  obsyp části </t>
  </si>
  <si>
    <t>(1,84+0,55*2)*5*2</t>
  </si>
  <si>
    <t>prop.č.2  obsyp části</t>
  </si>
  <si>
    <t>1649648637</t>
  </si>
  <si>
    <t>88,44*0,0003 'Přepočtené koeficientem množství</t>
  </si>
  <si>
    <t>Provedení hydroizolace mostovek za horka nátěrem asfaltovým</t>
  </si>
  <si>
    <t>-712640934</t>
  </si>
  <si>
    <t>88,44*2</t>
  </si>
  <si>
    <t>dvojnásob nátěr obsyp částí</t>
  </si>
  <si>
    <t>asfalt stavebně-izolační,  bal. 190 kg</t>
  </si>
  <si>
    <t>1046881652</t>
  </si>
  <si>
    <t>176,88*0,0015 'Přepočtené koeficientem množství</t>
  </si>
  <si>
    <t>1876709540</t>
  </si>
  <si>
    <t>Elastický (trvale pružný) ochranný nátěr monolit.konstrukcí</t>
  </si>
  <si>
    <t>1681925433</t>
  </si>
  <si>
    <t>2,6*7,5*2</t>
  </si>
  <si>
    <t>prop.č.1 čelo</t>
  </si>
  <si>
    <t>(0,15+0,3+0,92+0,35)*7,5*2</t>
  </si>
  <si>
    <t>prop.č.1 římsa</t>
  </si>
  <si>
    <t>1,84*5*2</t>
  </si>
  <si>
    <t>prop.č.2  čelo</t>
  </si>
  <si>
    <t>(0,15+0,3+0,7+0,35)*5*2</t>
  </si>
  <si>
    <t>prop.č.2 římsa</t>
  </si>
  <si>
    <t>SKU1804 - SO 102 Oprava objízdné trasy</t>
  </si>
  <si>
    <t>569931132</t>
  </si>
  <si>
    <t>Zpevnění krajnic asfaltovým recyklátem tl 100 mm</t>
  </si>
  <si>
    <t>1950635496</t>
  </si>
  <si>
    <t>1700*0,5*2</t>
  </si>
  <si>
    <t>572241111</t>
  </si>
  <si>
    <t>Vyspravení výtluků asfaltovým betonem ACO (AB) tl do 40 mm při vyspravované ploše do 10% na 1 km</t>
  </si>
  <si>
    <t>945244643</t>
  </si>
  <si>
    <t>Spojovací postřik  kationaktivní  emulzí v množství emulzí 0,35 kg/m2</t>
  </si>
  <si>
    <t>-2047492024</t>
  </si>
  <si>
    <t>9750</t>
  </si>
  <si>
    <t>577134141</t>
  </si>
  <si>
    <t>Asfaltový beton vrstva obrusná ACO 11 (ABS) tř. I tl 40 mm š přes 3 m z modifikovaného asfaltu</t>
  </si>
  <si>
    <t>-575155273</t>
  </si>
  <si>
    <t>1700*5,5</t>
  </si>
  <si>
    <t>400</t>
  </si>
  <si>
    <t>rozjezd</t>
  </si>
  <si>
    <t>938909611</t>
  </si>
  <si>
    <t>Odstranění nánosu na krajnicích tl do 100 mm</t>
  </si>
  <si>
    <t>-1190739464</t>
  </si>
  <si>
    <t>1458144767</t>
  </si>
  <si>
    <t>1772179700</t>
  </si>
  <si>
    <t>214,2*14</t>
  </si>
  <si>
    <t>639420239</t>
  </si>
  <si>
    <t>413181470</t>
  </si>
  <si>
    <t>SKU1805 - SO 801  SU</t>
  </si>
  <si>
    <t>111201101</t>
  </si>
  <si>
    <t>Odstranění křovin a stromů průměru kmene do 100 mm i s kořeny z celkové plochy do 1000 m2</t>
  </si>
  <si>
    <t>1226093292</t>
  </si>
  <si>
    <t>most ev.č. 11725-3</t>
  </si>
  <si>
    <t>most ev.č. 11725-4</t>
  </si>
  <si>
    <t>komunikace</t>
  </si>
  <si>
    <t>111301112</t>
  </si>
  <si>
    <t>Sejmutí drnu tl do 200 mm s přemístěním do 50 m nebo naložením na dopravní prostředek</t>
  </si>
  <si>
    <t>1114279004</t>
  </si>
  <si>
    <t>200</t>
  </si>
  <si>
    <t>most ev.č.11725-3</t>
  </si>
  <si>
    <t>139,5</t>
  </si>
  <si>
    <t>most ev.č.11725-4</t>
  </si>
  <si>
    <t>112101103</t>
  </si>
  <si>
    <t>Kácení stromů listnatých D kmene do 700 mm</t>
  </si>
  <si>
    <t>354261039</t>
  </si>
  <si>
    <t>3+6</t>
  </si>
  <si>
    <t>112201103</t>
  </si>
  <si>
    <t>Odstranění pařezů D do 700 mm</t>
  </si>
  <si>
    <t>1205381134</t>
  </si>
  <si>
    <t>121101103</t>
  </si>
  <si>
    <t>Sejmutí ornice s přemístěním na vzdálenost do 250 m</t>
  </si>
  <si>
    <t>-1264851741</t>
  </si>
  <si>
    <t>125,2</t>
  </si>
  <si>
    <t>162301101</t>
  </si>
  <si>
    <t>Vodorovné přemístění do 500 m vornice  z horniny tř. 1 až 4</t>
  </si>
  <si>
    <t>-1592676117</t>
  </si>
  <si>
    <t>896*0,2</t>
  </si>
  <si>
    <t>1623011011</t>
  </si>
  <si>
    <t xml:space="preserve">Vodorovné přemístění do 500 m ornice </t>
  </si>
  <si>
    <t>-93045222</t>
  </si>
  <si>
    <t>270*0,2</t>
  </si>
  <si>
    <t>162301403</t>
  </si>
  <si>
    <t>Vodorovné přemístění větví stromů listnatých do 5 km D kmene do 700 mm</t>
  </si>
  <si>
    <t>1551162981</t>
  </si>
  <si>
    <t>162301413</t>
  </si>
  <si>
    <t>Vodorovné přemístění kmenů stromů listnatých do 5 km D kmene do 700 mm</t>
  </si>
  <si>
    <t>784152970</t>
  </si>
  <si>
    <t>162301423</t>
  </si>
  <si>
    <t>Vodorovné přemístění pařezů do 5 km D do 700 mm</t>
  </si>
  <si>
    <t>756600824</t>
  </si>
  <si>
    <t>162301501</t>
  </si>
  <si>
    <t>Vodorovné přemístění křovin do 5 km D kmene do 100 mm</t>
  </si>
  <si>
    <t>1100245497</t>
  </si>
  <si>
    <t>162301903</t>
  </si>
  <si>
    <t>Příplatek k vodorovnému přemístění větví stromů listnatých D kmene do 700 mm ZKD 5 km</t>
  </si>
  <si>
    <t>-498480724</t>
  </si>
  <si>
    <t>162301913</t>
  </si>
  <si>
    <t>Příplatek k vodorovnému přemístění kmenů stromů listnatých D kmene do 700 mm ZKD 5 km</t>
  </si>
  <si>
    <t>245841173</t>
  </si>
  <si>
    <t>162301923</t>
  </si>
  <si>
    <t>Příplatek k vodorovnému přemístění pařezů D 700 mm ZKD 5 km</t>
  </si>
  <si>
    <t>2045813570</t>
  </si>
  <si>
    <t>1671011011</t>
  </si>
  <si>
    <t>Nakládání  ornice do 100 m3</t>
  </si>
  <si>
    <t>-611156959</t>
  </si>
  <si>
    <t>167101102</t>
  </si>
  <si>
    <t>Nakládání výkopku z hornin tř. 1 až 4 přes 100 m3</t>
  </si>
  <si>
    <t>-1784346116</t>
  </si>
  <si>
    <t>181301103</t>
  </si>
  <si>
    <t>Rozprostření ornice tl vrstvy do 200 mm pl do 500 m2 v rovině nebo ve svahu do 1:5</t>
  </si>
  <si>
    <t>671356281</t>
  </si>
  <si>
    <t>120</t>
  </si>
  <si>
    <t>150</t>
  </si>
  <si>
    <t>181411131</t>
  </si>
  <si>
    <t>Založení  trávníku výsevem plochy do 1000 m2 v rovině a ve svahu do 1:5</t>
  </si>
  <si>
    <t>574912279</t>
  </si>
  <si>
    <t>005724100</t>
  </si>
  <si>
    <t>osivo směs travní parková</t>
  </si>
  <si>
    <t>kg</t>
  </si>
  <si>
    <t>1496743563</t>
  </si>
  <si>
    <t>270*0,015 'Přepočtené koeficientem množství</t>
  </si>
  <si>
    <t>181411162</t>
  </si>
  <si>
    <t>Založení trávníku zatravňovací textilií včetně textilie plochy do 1000 m2 ve svahu do 1:2</t>
  </si>
  <si>
    <t>2047997418</t>
  </si>
  <si>
    <t>-524332405</t>
  </si>
  <si>
    <t>626*0,015 'Přepočtené koeficientem množství</t>
  </si>
  <si>
    <t>693210620</t>
  </si>
  <si>
    <t>geomříže tkané z polyesteru povrstvené</t>
  </si>
  <si>
    <t>-827477907</t>
  </si>
  <si>
    <t>626*1,1</t>
  </si>
  <si>
    <t>545252936</t>
  </si>
  <si>
    <t>182301133</t>
  </si>
  <si>
    <t>Rozprostření ornice pl přes 500 m2 ve svahu nad 1:5 tl vrstvy do 200 mm</t>
  </si>
  <si>
    <t>2071995053</t>
  </si>
  <si>
    <t>998231311</t>
  </si>
  <si>
    <t>Přesun hmot pro sadovnické a krajinářské úpravy vodorovně do 5000 m</t>
  </si>
  <si>
    <t>-1982813409</t>
  </si>
  <si>
    <t>SKU1806 -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</si>
  <si>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</si>
  <si>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</si>
  <si>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</si>
  <si>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</si>
  <si>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</si>
  <si>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</si>
  <si>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</si>
  <si>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</si>
  <si>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</si>
  <si>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</si>
  <si>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a po výstavbě - zaměření ,vytyčení</t>
  </si>
  <si>
    <t>Kč</t>
  </si>
  <si>
    <t>1024</t>
  </si>
  <si>
    <t>-430419719</t>
  </si>
  <si>
    <t>012203000</t>
  </si>
  <si>
    <t xml:space="preserve">Vytyčení sítí </t>
  </si>
  <si>
    <t>514485937</t>
  </si>
  <si>
    <t>012303000</t>
  </si>
  <si>
    <t>Geodetické práce po výstavbě- zaměření skutečného stavu ,geometrický plán</t>
  </si>
  <si>
    <t>-174682700</t>
  </si>
  <si>
    <t>013254000</t>
  </si>
  <si>
    <t>Dokumentace RDS a skutečného provedení stavby</t>
  </si>
  <si>
    <t>-1242708318</t>
  </si>
  <si>
    <t>VRN3</t>
  </si>
  <si>
    <t>Zařízení staveniště</t>
  </si>
  <si>
    <t>030001000</t>
  </si>
  <si>
    <t>Zařízení staveniště-zřízení,zabezpečení,oplocení ,energie pro ZS ,náklady na buňky,mobil.WC , odstranění ZS</t>
  </si>
  <si>
    <t>-1169179359</t>
  </si>
  <si>
    <t>VRN4</t>
  </si>
  <si>
    <t>Inženýrská činnost</t>
  </si>
  <si>
    <t>043002000</t>
  </si>
  <si>
    <t>Zkoušení mateiálů nezávislou zkušebnou  nad rámec KZP na základě požadavků TDS</t>
  </si>
  <si>
    <t>-118493739</t>
  </si>
  <si>
    <t>VRN7</t>
  </si>
  <si>
    <t>Provozní vlivy</t>
  </si>
  <si>
    <t>071103000</t>
  </si>
  <si>
    <t>Dopravně inženýrská opatření  ( viz příloha č.1 )</t>
  </si>
  <si>
    <t>1061634936</t>
  </si>
  <si>
    <t>071203005</t>
  </si>
  <si>
    <t>Zajištění obsluhy osob z lokality Strnadův mlýn k zastávce linkového autobusu</t>
  </si>
  <si>
    <t>593007991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</si>
  <si>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</si>
  <si>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</si>
  <si>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</si>
  <si>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</si>
  <si>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</si>
  <si>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</si>
  <si>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</si>
  <si>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</si>
  <si>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</si>
  <si>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</si>
  <si>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</si>
  <si>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</si>
  <si>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</si>
  <si>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</si>
  <si>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</si>
  <si>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</si>
  <si>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</si>
  <si>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</si>
  <si>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</si>
  <si>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</si>
  <si>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</si>
  <si>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</si>
  <si>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</si>
  <si>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</si>
  <si>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</si>
  <si>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</si>
  <si>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</si>
  <si>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</si>
  <si>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</si>
  <si>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</si>
  <si>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</si>
  <si>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</si>
  <si>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</si>
  <si>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</si>
  <si>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</si>
  <si>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</si>
  <si>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</si>
  <si>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</si>
  <si>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</si>
  <si>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</si>
  <si>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</si>
  <si>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</si>
  <si>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</si>
  <si>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</si>
  <si>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</si>
  <si>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</si>
  <si>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</si>
  <si>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</si>
  <si>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</si>
  <si>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</si>
  <si>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</si>
  <si>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</si>
  <si>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</si>
  <si>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</si>
  <si>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</si>
  <si>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</si>
  <si>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</si>
  <si>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</si>
  <si>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</si>
  <si>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</si>
  <si>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</si>
  <si>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</si>
  <si>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</si>
  <si>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</si>
  <si>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</si>
  <si>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</si>
  <si>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</si>
  <si>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</si>
  <si>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</si>
  <si>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</si>
  <si>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</si>
  <si>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</si>
  <si>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</si>
  <si>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</si>
  <si>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</si>
  <si>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</si>
  <si>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</si>
  <si>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</si>
  <si>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</si>
  <si>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</si>
  <si>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</si>
  <si>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</si>
  <si>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</si>
  <si>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</si>
  <si>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</si>
  <si>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</si>
  <si>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</si>
  <si>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</si>
  <si>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</si>
  <si>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</si>
  <si>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</si>
  <si>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</si>
  <si>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</si>
  <si>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</si>
  <si>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</si>
  <si>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</si>
  <si>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</si>
  <si>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</si>
  <si>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</si>
  <si>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</si>
  <si>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</si>
  <si>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</si>
  <si>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</si>
  <si>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</si>
  <si>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</si>
  <si>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</si>
  <si>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</si>
  <si>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</si>
  <si>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</si>
  <si>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</si>
  <si>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</si>
  <si>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</si>
  <si>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</si>
  <si>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</si>
  <si>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</si>
  <si>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</si>
  <si>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</si>
  <si>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</si>
  <si>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</si>
  <si>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</si>
  <si>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</si>
  <si>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</si>
  <si>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</si>
  <si>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</si>
  <si>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</si>
  <si>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</si>
  <si>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</si>
  <si>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</si>
  <si>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</si>
  <si>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</si>
  <si>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</si>
  <si>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</si>
  <si>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</si>
  <si>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</si>
  <si>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</si>
  <si>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</si>
  <si>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</si>
  <si>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</si>
  <si>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</si>
  <si>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</si>
  <si>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</si>
  <si>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</si>
  <si>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</si>
  <si>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</si>
  <si>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</si>
  <si>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</si>
  <si>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</si>
  <si>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</si>
  <si>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</si>
  <si>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</si>
  <si>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</si>
  <si>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</si>
  <si>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</si>
  <si>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</si>
  <si>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</si>
  <si>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</si>
  <si>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</si>
  <si>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</si>
  <si>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</si>
  <si>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</si>
  <si>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</si>
  <si>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</si>
  <si>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</si>
  <si>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</si>
  <si>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</si>
  <si>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</si>
  <si>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</si>
  <si>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</si>
  <si>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</si>
  <si>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</si>
  <si>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</si>
  <si>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</si>
  <si>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</si>
  <si>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</si>
  <si>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</si>
  <si>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</si>
  <si>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</si>
  <si>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</si>
  <si>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</si>
  <si>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</si>
  <si>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</si>
  <si>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</si>
  <si>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 - SILNICE a.s.</t>
  </si>
  <si>
    <t>42196868</t>
  </si>
  <si>
    <t>CZ42196868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</si>
</sst>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31" activePane="bottomLeft" state="frozen"/>
      <selection pane="bottomLeft" activeCell="AI68" sqref="AI6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2" t="s">
        <v>16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8"/>
      <c r="AQ5" s="30"/>
      <c r="BE5" s="360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4" t="s">
        <v>19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8"/>
      <c r="AQ6" s="30"/>
      <c r="BE6" s="361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61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61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1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22</v>
      </c>
      <c r="AO10" s="28"/>
      <c r="AP10" s="28"/>
      <c r="AQ10" s="30"/>
      <c r="BE10" s="361"/>
      <c r="BS10" s="23" t="s">
        <v>20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22</v>
      </c>
      <c r="AO11" s="28"/>
      <c r="AP11" s="28"/>
      <c r="AQ11" s="30"/>
      <c r="BE11" s="361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1"/>
      <c r="BS12" s="23" t="s">
        <v>20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1573</v>
      </c>
      <c r="AO13" s="28"/>
      <c r="AP13" s="28"/>
      <c r="AQ13" s="30"/>
      <c r="BE13" s="361"/>
      <c r="BS13" s="23" t="s">
        <v>20</v>
      </c>
    </row>
    <row r="14" spans="2:71" ht="15">
      <c r="B14" s="27"/>
      <c r="C14" s="28"/>
      <c r="D14" s="28"/>
      <c r="E14" s="365" t="s">
        <v>1572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" t="s">
        <v>34</v>
      </c>
      <c r="AL14" s="28"/>
      <c r="AM14" s="28"/>
      <c r="AN14" s="38" t="s">
        <v>1574</v>
      </c>
      <c r="AO14" s="28"/>
      <c r="AP14" s="28"/>
      <c r="AQ14" s="30"/>
      <c r="BE14" s="361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1"/>
      <c r="BS15" s="23" t="s">
        <v>6</v>
      </c>
    </row>
    <row r="16" spans="2:71" ht="14.45" customHeight="1">
      <c r="B16" s="27"/>
      <c r="C16" s="28"/>
      <c r="D16" s="36" t="s">
        <v>36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22</v>
      </c>
      <c r="AO16" s="28"/>
      <c r="AP16" s="28"/>
      <c r="AQ16" s="30"/>
      <c r="BE16" s="361"/>
      <c r="BS16" s="23" t="s">
        <v>6</v>
      </c>
    </row>
    <row r="17" spans="2:71" ht="18.4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22</v>
      </c>
      <c r="AO17" s="28"/>
      <c r="AP17" s="28"/>
      <c r="AQ17" s="30"/>
      <c r="BE17" s="361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1"/>
      <c r="BS18" s="23" t="s">
        <v>8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1"/>
      <c r="BS19" s="23" t="s">
        <v>8</v>
      </c>
    </row>
    <row r="20" spans="2:71" ht="16.5" customHeight="1">
      <c r="B20" s="27"/>
      <c r="C20" s="28"/>
      <c r="D20" s="28"/>
      <c r="E20" s="367" t="s">
        <v>22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28"/>
      <c r="AP20" s="28"/>
      <c r="AQ20" s="30"/>
      <c r="BE20" s="361"/>
      <c r="BS20" s="23" t="s">
        <v>38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1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68">
        <f>ROUND(AG51,2)</f>
        <v>16447274.23</v>
      </c>
      <c r="AL23" s="369"/>
      <c r="AM23" s="369"/>
      <c r="AN23" s="369"/>
      <c r="AO23" s="369"/>
      <c r="AP23" s="41"/>
      <c r="AQ23" s="44"/>
      <c r="BE23" s="36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0" t="s">
        <v>41</v>
      </c>
      <c r="M25" s="370"/>
      <c r="N25" s="370"/>
      <c r="O25" s="370"/>
      <c r="P25" s="41"/>
      <c r="Q25" s="41"/>
      <c r="R25" s="41"/>
      <c r="S25" s="41"/>
      <c r="T25" s="41"/>
      <c r="U25" s="41"/>
      <c r="V25" s="41"/>
      <c r="W25" s="370" t="s">
        <v>42</v>
      </c>
      <c r="X25" s="370"/>
      <c r="Y25" s="370"/>
      <c r="Z25" s="370"/>
      <c r="AA25" s="370"/>
      <c r="AB25" s="370"/>
      <c r="AC25" s="370"/>
      <c r="AD25" s="370"/>
      <c r="AE25" s="370"/>
      <c r="AF25" s="41"/>
      <c r="AG25" s="41"/>
      <c r="AH25" s="41"/>
      <c r="AI25" s="41"/>
      <c r="AJ25" s="41"/>
      <c r="AK25" s="370" t="s">
        <v>43</v>
      </c>
      <c r="AL25" s="370"/>
      <c r="AM25" s="370"/>
      <c r="AN25" s="370"/>
      <c r="AO25" s="370"/>
      <c r="AP25" s="41"/>
      <c r="AQ25" s="44"/>
      <c r="BE25" s="361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53">
        <v>0.21</v>
      </c>
      <c r="M26" s="354"/>
      <c r="N26" s="354"/>
      <c r="O26" s="354"/>
      <c r="P26" s="47"/>
      <c r="Q26" s="47"/>
      <c r="R26" s="47"/>
      <c r="S26" s="47"/>
      <c r="T26" s="47"/>
      <c r="U26" s="47"/>
      <c r="V26" s="47"/>
      <c r="W26" s="355">
        <f>ROUND(AZ51,2)</f>
        <v>16447274.23</v>
      </c>
      <c r="X26" s="354"/>
      <c r="Y26" s="354"/>
      <c r="Z26" s="354"/>
      <c r="AA26" s="354"/>
      <c r="AB26" s="354"/>
      <c r="AC26" s="354"/>
      <c r="AD26" s="354"/>
      <c r="AE26" s="354"/>
      <c r="AF26" s="47"/>
      <c r="AG26" s="47"/>
      <c r="AH26" s="47"/>
      <c r="AI26" s="47"/>
      <c r="AJ26" s="47"/>
      <c r="AK26" s="355">
        <f>ROUND(AV51,2)</f>
        <v>3453927.59</v>
      </c>
      <c r="AL26" s="354"/>
      <c r="AM26" s="354"/>
      <c r="AN26" s="354"/>
      <c r="AO26" s="354"/>
      <c r="AP26" s="47"/>
      <c r="AQ26" s="49"/>
      <c r="BE26" s="361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53">
        <v>0.15</v>
      </c>
      <c r="M27" s="354"/>
      <c r="N27" s="354"/>
      <c r="O27" s="354"/>
      <c r="P27" s="47"/>
      <c r="Q27" s="47"/>
      <c r="R27" s="47"/>
      <c r="S27" s="47"/>
      <c r="T27" s="47"/>
      <c r="U27" s="47"/>
      <c r="V27" s="47"/>
      <c r="W27" s="355">
        <f>ROUND(BA51,2)</f>
        <v>0</v>
      </c>
      <c r="X27" s="354"/>
      <c r="Y27" s="354"/>
      <c r="Z27" s="354"/>
      <c r="AA27" s="354"/>
      <c r="AB27" s="354"/>
      <c r="AC27" s="354"/>
      <c r="AD27" s="354"/>
      <c r="AE27" s="354"/>
      <c r="AF27" s="47"/>
      <c r="AG27" s="47"/>
      <c r="AH27" s="47"/>
      <c r="AI27" s="47"/>
      <c r="AJ27" s="47"/>
      <c r="AK27" s="355">
        <f>ROUND(AW51,2)</f>
        <v>0</v>
      </c>
      <c r="AL27" s="354"/>
      <c r="AM27" s="354"/>
      <c r="AN27" s="354"/>
      <c r="AO27" s="354"/>
      <c r="AP27" s="47"/>
      <c r="AQ27" s="49"/>
      <c r="BE27" s="361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53">
        <v>0.21</v>
      </c>
      <c r="M28" s="354"/>
      <c r="N28" s="354"/>
      <c r="O28" s="354"/>
      <c r="P28" s="47"/>
      <c r="Q28" s="47"/>
      <c r="R28" s="47"/>
      <c r="S28" s="47"/>
      <c r="T28" s="47"/>
      <c r="U28" s="47"/>
      <c r="V28" s="47"/>
      <c r="W28" s="355">
        <f>ROUND(BB51,2)</f>
        <v>0</v>
      </c>
      <c r="X28" s="354"/>
      <c r="Y28" s="354"/>
      <c r="Z28" s="354"/>
      <c r="AA28" s="354"/>
      <c r="AB28" s="354"/>
      <c r="AC28" s="354"/>
      <c r="AD28" s="354"/>
      <c r="AE28" s="354"/>
      <c r="AF28" s="47"/>
      <c r="AG28" s="47"/>
      <c r="AH28" s="47"/>
      <c r="AI28" s="47"/>
      <c r="AJ28" s="47"/>
      <c r="AK28" s="355">
        <v>0</v>
      </c>
      <c r="AL28" s="354"/>
      <c r="AM28" s="354"/>
      <c r="AN28" s="354"/>
      <c r="AO28" s="354"/>
      <c r="AP28" s="47"/>
      <c r="AQ28" s="49"/>
      <c r="BE28" s="361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53">
        <v>0.15</v>
      </c>
      <c r="M29" s="354"/>
      <c r="N29" s="354"/>
      <c r="O29" s="354"/>
      <c r="P29" s="47"/>
      <c r="Q29" s="47"/>
      <c r="R29" s="47"/>
      <c r="S29" s="47"/>
      <c r="T29" s="47"/>
      <c r="U29" s="47"/>
      <c r="V29" s="47"/>
      <c r="W29" s="355">
        <f>ROUND(BC51,2)</f>
        <v>0</v>
      </c>
      <c r="X29" s="354"/>
      <c r="Y29" s="354"/>
      <c r="Z29" s="354"/>
      <c r="AA29" s="354"/>
      <c r="AB29" s="354"/>
      <c r="AC29" s="354"/>
      <c r="AD29" s="354"/>
      <c r="AE29" s="354"/>
      <c r="AF29" s="47"/>
      <c r="AG29" s="47"/>
      <c r="AH29" s="47"/>
      <c r="AI29" s="47"/>
      <c r="AJ29" s="47"/>
      <c r="AK29" s="355">
        <v>0</v>
      </c>
      <c r="AL29" s="354"/>
      <c r="AM29" s="354"/>
      <c r="AN29" s="354"/>
      <c r="AO29" s="354"/>
      <c r="AP29" s="47"/>
      <c r="AQ29" s="49"/>
      <c r="BE29" s="361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53">
        <v>0</v>
      </c>
      <c r="M30" s="354"/>
      <c r="N30" s="354"/>
      <c r="O30" s="354"/>
      <c r="P30" s="47"/>
      <c r="Q30" s="47"/>
      <c r="R30" s="47"/>
      <c r="S30" s="47"/>
      <c r="T30" s="47"/>
      <c r="U30" s="47"/>
      <c r="V30" s="47"/>
      <c r="W30" s="355">
        <f>ROUND(BD51,2)</f>
        <v>0</v>
      </c>
      <c r="X30" s="354"/>
      <c r="Y30" s="354"/>
      <c r="Z30" s="354"/>
      <c r="AA30" s="354"/>
      <c r="AB30" s="354"/>
      <c r="AC30" s="354"/>
      <c r="AD30" s="354"/>
      <c r="AE30" s="354"/>
      <c r="AF30" s="47"/>
      <c r="AG30" s="47"/>
      <c r="AH30" s="47"/>
      <c r="AI30" s="47"/>
      <c r="AJ30" s="47"/>
      <c r="AK30" s="355">
        <v>0</v>
      </c>
      <c r="AL30" s="354"/>
      <c r="AM30" s="354"/>
      <c r="AN30" s="354"/>
      <c r="AO30" s="354"/>
      <c r="AP30" s="47"/>
      <c r="AQ30" s="49"/>
      <c r="BE30" s="36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1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56" t="s">
        <v>52</v>
      </c>
      <c r="Y32" s="357"/>
      <c r="Z32" s="357"/>
      <c r="AA32" s="357"/>
      <c r="AB32" s="357"/>
      <c r="AC32" s="52"/>
      <c r="AD32" s="52"/>
      <c r="AE32" s="52"/>
      <c r="AF32" s="52"/>
      <c r="AG32" s="52"/>
      <c r="AH32" s="52"/>
      <c r="AI32" s="52"/>
      <c r="AJ32" s="52"/>
      <c r="AK32" s="358">
        <f>SUM(AK23:AK30)</f>
        <v>19901201.82</v>
      </c>
      <c r="AL32" s="357"/>
      <c r="AM32" s="357"/>
      <c r="AN32" s="357"/>
      <c r="AO32" s="359"/>
      <c r="AP32" s="50"/>
      <c r="AQ32" s="54"/>
      <c r="BE32" s="36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SKU18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9" t="str">
        <f>K6</f>
        <v>Mosty ev.č.11725-3 a 11725-4 , Skořice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41" t="str">
        <f>IF(AN8="","",AN8)</f>
        <v>9. 9. 2016</v>
      </c>
      <c r="AN44" s="341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SÚS PK ,příspěvková organizace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36</v>
      </c>
      <c r="AJ46" s="62"/>
      <c r="AK46" s="62"/>
      <c r="AL46" s="62"/>
      <c r="AM46" s="342" t="str">
        <f>IF(E17="","",E17)</f>
        <v>Projekční kancelář Ing.Škubalová</v>
      </c>
      <c r="AN46" s="342"/>
      <c r="AO46" s="342"/>
      <c r="AP46" s="342"/>
      <c r="AQ46" s="62"/>
      <c r="AR46" s="60"/>
      <c r="AS46" s="343" t="s">
        <v>54</v>
      </c>
      <c r="AT46" s="344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>M - SILNICE a.s.</v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5"/>
      <c r="AT47" s="346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7"/>
      <c r="AT48" s="348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9" t="s">
        <v>55</v>
      </c>
      <c r="D49" s="350"/>
      <c r="E49" s="350"/>
      <c r="F49" s="350"/>
      <c r="G49" s="350"/>
      <c r="H49" s="78"/>
      <c r="I49" s="351" t="s">
        <v>56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2" t="s">
        <v>57</v>
      </c>
      <c r="AH49" s="350"/>
      <c r="AI49" s="350"/>
      <c r="AJ49" s="350"/>
      <c r="AK49" s="350"/>
      <c r="AL49" s="350"/>
      <c r="AM49" s="350"/>
      <c r="AN49" s="351" t="s">
        <v>58</v>
      </c>
      <c r="AO49" s="350"/>
      <c r="AP49" s="350"/>
      <c r="AQ49" s="79" t="s">
        <v>59</v>
      </c>
      <c r="AR49" s="60"/>
      <c r="AS49" s="80" t="s">
        <v>60</v>
      </c>
      <c r="AT49" s="81" t="s">
        <v>61</v>
      </c>
      <c r="AU49" s="81" t="s">
        <v>62</v>
      </c>
      <c r="AV49" s="81" t="s">
        <v>63</v>
      </c>
      <c r="AW49" s="81" t="s">
        <v>64</v>
      </c>
      <c r="AX49" s="81" t="s">
        <v>65</v>
      </c>
      <c r="AY49" s="81" t="s">
        <v>66</v>
      </c>
      <c r="AZ49" s="81" t="s">
        <v>67</v>
      </c>
      <c r="BA49" s="81" t="s">
        <v>68</v>
      </c>
      <c r="BB49" s="81" t="s">
        <v>69</v>
      </c>
      <c r="BC49" s="81" t="s">
        <v>70</v>
      </c>
      <c r="BD49" s="82" t="s">
        <v>71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3">
        <f>ROUND(SUM(AG52:AG57),2)</f>
        <v>16447274.23</v>
      </c>
      <c r="AH51" s="333"/>
      <c r="AI51" s="333"/>
      <c r="AJ51" s="333"/>
      <c r="AK51" s="333"/>
      <c r="AL51" s="333"/>
      <c r="AM51" s="333"/>
      <c r="AN51" s="334">
        <f aca="true" t="shared" si="0" ref="AN51:AN57">SUM(AG51,AT51)</f>
        <v>19901201.82</v>
      </c>
      <c r="AO51" s="334"/>
      <c r="AP51" s="334"/>
      <c r="AQ51" s="88" t="s">
        <v>22</v>
      </c>
      <c r="AR51" s="70"/>
      <c r="AS51" s="89">
        <f>ROUND(SUM(AS52:AS57),2)</f>
        <v>0</v>
      </c>
      <c r="AT51" s="90">
        <f aca="true" t="shared" si="1" ref="AT51:AT57">ROUND(SUM(AV51:AW51),2)</f>
        <v>3453927.59</v>
      </c>
      <c r="AU51" s="91">
        <f>ROUND(SUM(AU52:AU57),5)</f>
        <v>0</v>
      </c>
      <c r="AV51" s="90">
        <f>ROUND(AZ51*L26,2)</f>
        <v>3453927.59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ROUND(SUM(AZ52:AZ57),2)</f>
        <v>16447274.23</v>
      </c>
      <c r="BA51" s="90">
        <f>ROUND(SUM(BA52:BA57),2)</f>
        <v>0</v>
      </c>
      <c r="BB51" s="90">
        <f>ROUND(SUM(BB52:BB57),2)</f>
        <v>0</v>
      </c>
      <c r="BC51" s="90">
        <f>ROUND(SUM(BC52:BC57),2)</f>
        <v>0</v>
      </c>
      <c r="BD51" s="92">
        <f>ROUND(SUM(BD52:BD57),2)</f>
        <v>0</v>
      </c>
      <c r="BS51" s="93" t="s">
        <v>73</v>
      </c>
      <c r="BT51" s="93" t="s">
        <v>74</v>
      </c>
      <c r="BU51" s="94" t="s">
        <v>75</v>
      </c>
      <c r="BV51" s="93" t="s">
        <v>76</v>
      </c>
      <c r="BW51" s="93" t="s">
        <v>7</v>
      </c>
      <c r="BX51" s="93" t="s">
        <v>77</v>
      </c>
      <c r="CL51" s="93" t="s">
        <v>22</v>
      </c>
    </row>
    <row r="52" spans="1:91" s="5" customFormat="1" ht="16.5" customHeight="1">
      <c r="A52" s="95" t="s">
        <v>78</v>
      </c>
      <c r="B52" s="96"/>
      <c r="C52" s="97"/>
      <c r="D52" s="338" t="s">
        <v>79</v>
      </c>
      <c r="E52" s="338"/>
      <c r="F52" s="338"/>
      <c r="G52" s="338"/>
      <c r="H52" s="338"/>
      <c r="I52" s="98"/>
      <c r="J52" s="338" t="s">
        <v>80</v>
      </c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6">
        <f>'SKU1801 - SO 201 Most ev....'!J27</f>
        <v>3388730.4</v>
      </c>
      <c r="AH52" s="337"/>
      <c r="AI52" s="337"/>
      <c r="AJ52" s="337"/>
      <c r="AK52" s="337"/>
      <c r="AL52" s="337"/>
      <c r="AM52" s="337"/>
      <c r="AN52" s="336">
        <f t="shared" si="0"/>
        <v>4100363.78</v>
      </c>
      <c r="AO52" s="337"/>
      <c r="AP52" s="337"/>
      <c r="AQ52" s="99" t="s">
        <v>81</v>
      </c>
      <c r="AR52" s="100"/>
      <c r="AS52" s="101">
        <v>0</v>
      </c>
      <c r="AT52" s="102">
        <f t="shared" si="1"/>
        <v>711633.38</v>
      </c>
      <c r="AU52" s="103">
        <f>'SKU1801 - SO 201 Most ev....'!P88</f>
        <v>0</v>
      </c>
      <c r="AV52" s="102">
        <f>'SKU1801 - SO 201 Most ev....'!J30</f>
        <v>711633.38</v>
      </c>
      <c r="AW52" s="102">
        <f>'SKU1801 - SO 201 Most ev....'!J31</f>
        <v>0</v>
      </c>
      <c r="AX52" s="102">
        <f>'SKU1801 - SO 201 Most ev....'!J32</f>
        <v>0</v>
      </c>
      <c r="AY52" s="102">
        <f>'SKU1801 - SO 201 Most ev....'!J33</f>
        <v>0</v>
      </c>
      <c r="AZ52" s="102">
        <f>'SKU1801 - SO 201 Most ev....'!F30</f>
        <v>3388730.4</v>
      </c>
      <c r="BA52" s="102">
        <f>'SKU1801 - SO 201 Most ev....'!F31</f>
        <v>0</v>
      </c>
      <c r="BB52" s="102">
        <f>'SKU1801 - SO 201 Most ev....'!F32</f>
        <v>0</v>
      </c>
      <c r="BC52" s="102">
        <f>'SKU1801 - SO 201 Most ev....'!F33</f>
        <v>0</v>
      </c>
      <c r="BD52" s="104">
        <f>'SKU1801 - SO 201 Most ev....'!F34</f>
        <v>0</v>
      </c>
      <c r="BT52" s="105" t="s">
        <v>24</v>
      </c>
      <c r="BV52" s="105" t="s">
        <v>76</v>
      </c>
      <c r="BW52" s="105" t="s">
        <v>82</v>
      </c>
      <c r="BX52" s="105" t="s">
        <v>7</v>
      </c>
      <c r="CL52" s="105" t="s">
        <v>22</v>
      </c>
      <c r="CM52" s="105" t="s">
        <v>83</v>
      </c>
    </row>
    <row r="53" spans="1:91" s="5" customFormat="1" ht="16.5" customHeight="1">
      <c r="A53" s="95" t="s">
        <v>78</v>
      </c>
      <c r="B53" s="96"/>
      <c r="C53" s="97"/>
      <c r="D53" s="338" t="s">
        <v>84</v>
      </c>
      <c r="E53" s="338"/>
      <c r="F53" s="338"/>
      <c r="G53" s="338"/>
      <c r="H53" s="338"/>
      <c r="I53" s="98"/>
      <c r="J53" s="338" t="s">
        <v>85</v>
      </c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6">
        <f>'SKU1802 - SO 202 Most ev....'!J27</f>
        <v>3724810.03</v>
      </c>
      <c r="AH53" s="337"/>
      <c r="AI53" s="337"/>
      <c r="AJ53" s="337"/>
      <c r="AK53" s="337"/>
      <c r="AL53" s="337"/>
      <c r="AM53" s="337"/>
      <c r="AN53" s="336">
        <f t="shared" si="0"/>
        <v>4507020.14</v>
      </c>
      <c r="AO53" s="337"/>
      <c r="AP53" s="337"/>
      <c r="AQ53" s="99" t="s">
        <v>81</v>
      </c>
      <c r="AR53" s="100"/>
      <c r="AS53" s="101">
        <v>0</v>
      </c>
      <c r="AT53" s="102">
        <f t="shared" si="1"/>
        <v>782210.11</v>
      </c>
      <c r="AU53" s="103">
        <f>'SKU1802 - SO 202 Most ev....'!P88</f>
        <v>0</v>
      </c>
      <c r="AV53" s="102">
        <f>'SKU1802 - SO 202 Most ev....'!J30</f>
        <v>782210.11</v>
      </c>
      <c r="AW53" s="102">
        <f>'SKU1802 - SO 202 Most ev....'!J31</f>
        <v>0</v>
      </c>
      <c r="AX53" s="102">
        <f>'SKU1802 - SO 202 Most ev....'!J32</f>
        <v>0</v>
      </c>
      <c r="AY53" s="102">
        <f>'SKU1802 - SO 202 Most ev....'!J33</f>
        <v>0</v>
      </c>
      <c r="AZ53" s="102">
        <f>'SKU1802 - SO 202 Most ev....'!F30</f>
        <v>3724810.03</v>
      </c>
      <c r="BA53" s="102">
        <f>'SKU1802 - SO 202 Most ev....'!F31</f>
        <v>0</v>
      </c>
      <c r="BB53" s="102">
        <f>'SKU1802 - SO 202 Most ev....'!F32</f>
        <v>0</v>
      </c>
      <c r="BC53" s="102">
        <f>'SKU1802 - SO 202 Most ev....'!F33</f>
        <v>0</v>
      </c>
      <c r="BD53" s="104">
        <f>'SKU1802 - SO 202 Most ev....'!F34</f>
        <v>0</v>
      </c>
      <c r="BT53" s="105" t="s">
        <v>24</v>
      </c>
      <c r="BV53" s="105" t="s">
        <v>76</v>
      </c>
      <c r="BW53" s="105" t="s">
        <v>86</v>
      </c>
      <c r="BX53" s="105" t="s">
        <v>7</v>
      </c>
      <c r="CL53" s="105" t="s">
        <v>22</v>
      </c>
      <c r="CM53" s="105" t="s">
        <v>83</v>
      </c>
    </row>
    <row r="54" spans="1:91" s="5" customFormat="1" ht="16.5" customHeight="1">
      <c r="A54" s="95" t="s">
        <v>78</v>
      </c>
      <c r="B54" s="96"/>
      <c r="C54" s="97"/>
      <c r="D54" s="338" t="s">
        <v>87</v>
      </c>
      <c r="E54" s="338"/>
      <c r="F54" s="338"/>
      <c r="G54" s="338"/>
      <c r="H54" s="338"/>
      <c r="I54" s="98"/>
      <c r="J54" s="338" t="s">
        <v>88</v>
      </c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6">
        <f>'SKU1803 - SO 101 Komunikace'!J27</f>
        <v>4019873.63</v>
      </c>
      <c r="AH54" s="337"/>
      <c r="AI54" s="337"/>
      <c r="AJ54" s="337"/>
      <c r="AK54" s="337"/>
      <c r="AL54" s="337"/>
      <c r="AM54" s="337"/>
      <c r="AN54" s="336">
        <f t="shared" si="0"/>
        <v>4864047.09</v>
      </c>
      <c r="AO54" s="337"/>
      <c r="AP54" s="337"/>
      <c r="AQ54" s="99" t="s">
        <v>81</v>
      </c>
      <c r="AR54" s="100"/>
      <c r="AS54" s="101">
        <v>0</v>
      </c>
      <c r="AT54" s="102">
        <f t="shared" si="1"/>
        <v>844173.46</v>
      </c>
      <c r="AU54" s="103">
        <f>'SKU1803 - SO 101 Komunikace'!P88</f>
        <v>0</v>
      </c>
      <c r="AV54" s="102">
        <f>'SKU1803 - SO 101 Komunikace'!J30</f>
        <v>844173.46</v>
      </c>
      <c r="AW54" s="102">
        <f>'SKU1803 - SO 101 Komunikace'!J31</f>
        <v>0</v>
      </c>
      <c r="AX54" s="102">
        <f>'SKU1803 - SO 101 Komunikace'!J32</f>
        <v>0</v>
      </c>
      <c r="AY54" s="102">
        <f>'SKU1803 - SO 101 Komunikace'!J33</f>
        <v>0</v>
      </c>
      <c r="AZ54" s="102">
        <f>'SKU1803 - SO 101 Komunikace'!F30</f>
        <v>4019873.63</v>
      </c>
      <c r="BA54" s="102">
        <f>'SKU1803 - SO 101 Komunikace'!F31</f>
        <v>0</v>
      </c>
      <c r="BB54" s="102">
        <f>'SKU1803 - SO 101 Komunikace'!F32</f>
        <v>0</v>
      </c>
      <c r="BC54" s="102">
        <f>'SKU1803 - SO 101 Komunikace'!F33</f>
        <v>0</v>
      </c>
      <c r="BD54" s="104">
        <f>'SKU1803 - SO 101 Komunikace'!F34</f>
        <v>0</v>
      </c>
      <c r="BT54" s="105" t="s">
        <v>24</v>
      </c>
      <c r="BV54" s="105" t="s">
        <v>76</v>
      </c>
      <c r="BW54" s="105" t="s">
        <v>89</v>
      </c>
      <c r="BX54" s="105" t="s">
        <v>7</v>
      </c>
      <c r="CL54" s="105" t="s">
        <v>22</v>
      </c>
      <c r="CM54" s="105" t="s">
        <v>83</v>
      </c>
    </row>
    <row r="55" spans="1:91" s="5" customFormat="1" ht="16.5" customHeight="1">
      <c r="A55" s="95" t="s">
        <v>78</v>
      </c>
      <c r="B55" s="96"/>
      <c r="C55" s="97"/>
      <c r="D55" s="338" t="s">
        <v>90</v>
      </c>
      <c r="E55" s="338"/>
      <c r="F55" s="338"/>
      <c r="G55" s="338"/>
      <c r="H55" s="338"/>
      <c r="I55" s="98"/>
      <c r="J55" s="338" t="s">
        <v>91</v>
      </c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6">
        <f>'SKU1804 - SO 102 Oprava o...'!J27</f>
        <v>4321979.57</v>
      </c>
      <c r="AH55" s="337"/>
      <c r="AI55" s="337"/>
      <c r="AJ55" s="337"/>
      <c r="AK55" s="337"/>
      <c r="AL55" s="337"/>
      <c r="AM55" s="337"/>
      <c r="AN55" s="336">
        <f t="shared" si="0"/>
        <v>5229595.28</v>
      </c>
      <c r="AO55" s="337"/>
      <c r="AP55" s="337"/>
      <c r="AQ55" s="99" t="s">
        <v>81</v>
      </c>
      <c r="AR55" s="100"/>
      <c r="AS55" s="101">
        <v>0</v>
      </c>
      <c r="AT55" s="102">
        <f t="shared" si="1"/>
        <v>907615.71</v>
      </c>
      <c r="AU55" s="103">
        <f>'SKU1804 - SO 102 Oprava o...'!P81</f>
        <v>0</v>
      </c>
      <c r="AV55" s="102">
        <f>'SKU1804 - SO 102 Oprava o...'!J30</f>
        <v>907615.71</v>
      </c>
      <c r="AW55" s="102">
        <f>'SKU1804 - SO 102 Oprava o...'!J31</f>
        <v>0</v>
      </c>
      <c r="AX55" s="102">
        <f>'SKU1804 - SO 102 Oprava o...'!J32</f>
        <v>0</v>
      </c>
      <c r="AY55" s="102">
        <f>'SKU1804 - SO 102 Oprava o...'!J33</f>
        <v>0</v>
      </c>
      <c r="AZ55" s="102">
        <f>'SKU1804 - SO 102 Oprava o...'!F30</f>
        <v>4321979.57</v>
      </c>
      <c r="BA55" s="102">
        <f>'SKU1804 - SO 102 Oprava o...'!F31</f>
        <v>0</v>
      </c>
      <c r="BB55" s="102">
        <f>'SKU1804 - SO 102 Oprava o...'!F32</f>
        <v>0</v>
      </c>
      <c r="BC55" s="102">
        <f>'SKU1804 - SO 102 Oprava o...'!F33</f>
        <v>0</v>
      </c>
      <c r="BD55" s="104">
        <f>'SKU1804 - SO 102 Oprava o...'!F34</f>
        <v>0</v>
      </c>
      <c r="BT55" s="105" t="s">
        <v>24</v>
      </c>
      <c r="BV55" s="105" t="s">
        <v>76</v>
      </c>
      <c r="BW55" s="105" t="s">
        <v>92</v>
      </c>
      <c r="BX55" s="105" t="s">
        <v>7</v>
      </c>
      <c r="CL55" s="105" t="s">
        <v>22</v>
      </c>
      <c r="CM55" s="105" t="s">
        <v>83</v>
      </c>
    </row>
    <row r="56" spans="1:91" s="5" customFormat="1" ht="16.5" customHeight="1">
      <c r="A56" s="95" t="s">
        <v>78</v>
      </c>
      <c r="B56" s="96"/>
      <c r="C56" s="97"/>
      <c r="D56" s="338" t="s">
        <v>93</v>
      </c>
      <c r="E56" s="338"/>
      <c r="F56" s="338"/>
      <c r="G56" s="338"/>
      <c r="H56" s="338"/>
      <c r="I56" s="98"/>
      <c r="J56" s="338" t="s">
        <v>94</v>
      </c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6">
        <f>'SKU1805 - SO 801  SU'!J27</f>
        <v>192027.6</v>
      </c>
      <c r="AH56" s="337"/>
      <c r="AI56" s="337"/>
      <c r="AJ56" s="337"/>
      <c r="AK56" s="337"/>
      <c r="AL56" s="337"/>
      <c r="AM56" s="337"/>
      <c r="AN56" s="336">
        <f t="shared" si="0"/>
        <v>232353.40000000002</v>
      </c>
      <c r="AO56" s="337"/>
      <c r="AP56" s="337"/>
      <c r="AQ56" s="99" t="s">
        <v>81</v>
      </c>
      <c r="AR56" s="100"/>
      <c r="AS56" s="101">
        <v>0</v>
      </c>
      <c r="AT56" s="102">
        <f t="shared" si="1"/>
        <v>40325.8</v>
      </c>
      <c r="AU56" s="103">
        <f>'SKU1805 - SO 801  SU'!P79</f>
        <v>0</v>
      </c>
      <c r="AV56" s="102">
        <f>'SKU1805 - SO 801  SU'!J30</f>
        <v>40325.8</v>
      </c>
      <c r="AW56" s="102">
        <f>'SKU1805 - SO 801  SU'!J31</f>
        <v>0</v>
      </c>
      <c r="AX56" s="102">
        <f>'SKU1805 - SO 801  SU'!J32</f>
        <v>0</v>
      </c>
      <c r="AY56" s="102">
        <f>'SKU1805 - SO 801  SU'!J33</f>
        <v>0</v>
      </c>
      <c r="AZ56" s="102">
        <f>'SKU1805 - SO 801  SU'!F30</f>
        <v>192027.6</v>
      </c>
      <c r="BA56" s="102">
        <f>'SKU1805 - SO 801  SU'!F31</f>
        <v>0</v>
      </c>
      <c r="BB56" s="102">
        <f>'SKU1805 - SO 801  SU'!F32</f>
        <v>0</v>
      </c>
      <c r="BC56" s="102">
        <f>'SKU1805 - SO 801  SU'!F33</f>
        <v>0</v>
      </c>
      <c r="BD56" s="104">
        <f>'SKU1805 - SO 801  SU'!F34</f>
        <v>0</v>
      </c>
      <c r="BT56" s="105" t="s">
        <v>24</v>
      </c>
      <c r="BV56" s="105" t="s">
        <v>76</v>
      </c>
      <c r="BW56" s="105" t="s">
        <v>95</v>
      </c>
      <c r="BX56" s="105" t="s">
        <v>7</v>
      </c>
      <c r="CL56" s="105" t="s">
        <v>22</v>
      </c>
      <c r="CM56" s="105" t="s">
        <v>83</v>
      </c>
    </row>
    <row r="57" spans="1:91" s="5" customFormat="1" ht="16.5" customHeight="1">
      <c r="A57" s="95" t="s">
        <v>78</v>
      </c>
      <c r="B57" s="96"/>
      <c r="C57" s="97"/>
      <c r="D57" s="338" t="s">
        <v>96</v>
      </c>
      <c r="E57" s="338"/>
      <c r="F57" s="338"/>
      <c r="G57" s="338"/>
      <c r="H57" s="338"/>
      <c r="I57" s="98"/>
      <c r="J57" s="338" t="s">
        <v>97</v>
      </c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6">
        <f>'SKU1806 - VON'!J27</f>
        <v>799853</v>
      </c>
      <c r="AH57" s="337"/>
      <c r="AI57" s="337"/>
      <c r="AJ57" s="337"/>
      <c r="AK57" s="337"/>
      <c r="AL57" s="337"/>
      <c r="AM57" s="337"/>
      <c r="AN57" s="336">
        <f t="shared" si="0"/>
        <v>967822.13</v>
      </c>
      <c r="AO57" s="337"/>
      <c r="AP57" s="337"/>
      <c r="AQ57" s="99" t="s">
        <v>81</v>
      </c>
      <c r="AR57" s="100"/>
      <c r="AS57" s="106">
        <v>0</v>
      </c>
      <c r="AT57" s="107">
        <f t="shared" si="1"/>
        <v>167969.13</v>
      </c>
      <c r="AU57" s="108">
        <f>'SKU1806 - VON'!P81</f>
        <v>0</v>
      </c>
      <c r="AV57" s="107">
        <f>'SKU1806 - VON'!J30</f>
        <v>167969.13</v>
      </c>
      <c r="AW57" s="107">
        <f>'SKU1806 - VON'!J31</f>
        <v>0</v>
      </c>
      <c r="AX57" s="107">
        <f>'SKU1806 - VON'!J32</f>
        <v>0</v>
      </c>
      <c r="AY57" s="107">
        <f>'SKU1806 - VON'!J33</f>
        <v>0</v>
      </c>
      <c r="AZ57" s="107">
        <f>'SKU1806 - VON'!F30</f>
        <v>799853</v>
      </c>
      <c r="BA57" s="107">
        <f>'SKU1806 - VON'!F31</f>
        <v>0</v>
      </c>
      <c r="BB57" s="107">
        <f>'SKU1806 - VON'!F32</f>
        <v>0</v>
      </c>
      <c r="BC57" s="107">
        <f>'SKU1806 - VON'!F33</f>
        <v>0</v>
      </c>
      <c r="BD57" s="109">
        <f>'SKU1806 - VON'!F34</f>
        <v>0</v>
      </c>
      <c r="BT57" s="105" t="s">
        <v>24</v>
      </c>
      <c r="BV57" s="105" t="s">
        <v>76</v>
      </c>
      <c r="BW57" s="105" t="s">
        <v>98</v>
      </c>
      <c r="BX57" s="105" t="s">
        <v>7</v>
      </c>
      <c r="CL57" s="105" t="s">
        <v>22</v>
      </c>
      <c r="CM57" s="105" t="s">
        <v>83</v>
      </c>
    </row>
    <row r="58" spans="2:44" s="1" customFormat="1" ht="30" customHeight="1">
      <c r="B58" s="40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0"/>
    </row>
    <row r="59" spans="2:44" s="1" customFormat="1" ht="6.95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60"/>
    </row>
  </sheetData>
  <sheetProtection algorithmName="SHA-512" hashValue="d7fag6no8tCw9foIdstcekV3aUdGCdf1ORkdmSnZe+y5thbTff4E6Wn0pRUOfwGjJiMv2sR5cU7aPqrAfcjk8A==" saltValue="Fe9vW32mbFK6kDOu2lLOAWcoR2PzWnRC91FAtkA2p/VeaOuajyrxlUoKcszjn0iZ5o8Rw05/XUvhZzehbpQSZw==" spinCount="100000" sheet="1" objects="1" scenarios="1" formatColumns="0" formatRows="0"/>
  <mergeCells count="61">
    <mergeCell ref="AK27:AO27"/>
    <mergeCell ref="L28:O28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</mergeCells>
  <hyperlinks>
    <hyperlink ref="K1:S1" location="C2" display="1) Rekapitulace stavby"/>
    <hyperlink ref="W1:AI1" location="C51" display="2) Rekapitulace objektů stavby a soupisů prací"/>
    <hyperlink ref="A52" location="'SKU1801 - SO 201 Most ev....'!C2" display="/"/>
    <hyperlink ref="A53" location="'SKU1802 - SO 202 Most ev....'!C2" display="/"/>
    <hyperlink ref="A54" location="'SKU1803 - SO 101 Komunikace'!C2" display="/"/>
    <hyperlink ref="A55" location="'SKU1804 - SO 102 Oprava o...'!C2" display="/"/>
    <hyperlink ref="A56" location="'SKU1805 - SO 801  SU'!C2" display="/"/>
    <hyperlink ref="A57" location="'SKU1806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8"/>
  <sheetViews>
    <sheetView showGridLines="0" workbookViewId="0" topLeftCell="A1">
      <pane ySplit="1" topLeftCell="A230" activePane="bottomLeft" state="frozen"/>
      <selection pane="bottomLeft" activeCell="I421" sqref="I4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99</v>
      </c>
      <c r="G1" s="375" t="s">
        <v>100</v>
      </c>
      <c r="H1" s="375"/>
      <c r="I1" s="114"/>
      <c r="J1" s="113" t="s">
        <v>101</v>
      </c>
      <c r="K1" s="112" t="s">
        <v>102</v>
      </c>
      <c r="L1" s="113" t="s">
        <v>103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Mosty ev.č.11725-3 a 11725-4 , Skořice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105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106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9. 9. 2016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>42196868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M - SILNICE a.s.</v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>CZ42196868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ROUND(J88,2)</f>
        <v>3388730.4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ROUND(SUM(BE88:BE417),2)</f>
        <v>3388730.4</v>
      </c>
      <c r="G30" s="41"/>
      <c r="H30" s="41"/>
      <c r="I30" s="130">
        <v>0.21</v>
      </c>
      <c r="J30" s="129">
        <f>ROUND(ROUND((SUM(BE88:BE417)),2)*I30,2)</f>
        <v>711633.38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ROUND(SUM(BF88:BF417),2)</f>
        <v>0</v>
      </c>
      <c r="G31" s="41"/>
      <c r="H31" s="41"/>
      <c r="I31" s="130">
        <v>0.15</v>
      </c>
      <c r="J31" s="129">
        <f>ROUND(ROUND((SUM(BF88:BF417)),2)*I31,2)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ROUND(SUM(BG88:BG417),2)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ROUND(SUM(BH88:BH417),2)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ROUND(SUM(BI88:BI417),2)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4100363.78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107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Mosty ev.č.11725-3 a 11725-4 , Skořice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105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SKU1801 - SO 201 Most ev.č. 11725-3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18" t="s">
        <v>27</v>
      </c>
      <c r="J49" s="119" t="str">
        <f>IF(J12="","",J12)</f>
        <v>9. 9. 2016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SÚS PK ,příspěvková organizace</v>
      </c>
      <c r="G51" s="41"/>
      <c r="H51" s="41"/>
      <c r="I51" s="118" t="s">
        <v>36</v>
      </c>
      <c r="J51" s="367" t="str">
        <f>E21</f>
        <v>Projekční kancelář Ing.Škubalová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>M - SILNICE a.s.</v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108</v>
      </c>
      <c r="D54" s="131"/>
      <c r="E54" s="131"/>
      <c r="F54" s="131"/>
      <c r="G54" s="131"/>
      <c r="H54" s="131"/>
      <c r="I54" s="144"/>
      <c r="J54" s="145" t="s">
        <v>109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110</v>
      </c>
      <c r="D56" s="41"/>
      <c r="E56" s="41"/>
      <c r="F56" s="41"/>
      <c r="G56" s="41"/>
      <c r="H56" s="41"/>
      <c r="I56" s="117"/>
      <c r="J56" s="127">
        <f>J88</f>
        <v>3388730.4000000004</v>
      </c>
      <c r="K56" s="44"/>
      <c r="AU56" s="23" t="s">
        <v>111</v>
      </c>
    </row>
    <row r="57" spans="2:11" s="7" customFormat="1" ht="24.95" customHeight="1">
      <c r="B57" s="148"/>
      <c r="C57" s="149"/>
      <c r="D57" s="150" t="s">
        <v>112</v>
      </c>
      <c r="E57" s="151"/>
      <c r="F57" s="151"/>
      <c r="G57" s="151"/>
      <c r="H57" s="151"/>
      <c r="I57" s="152"/>
      <c r="J57" s="153">
        <f>J89</f>
        <v>3214968.2500000005</v>
      </c>
      <c r="K57" s="154"/>
    </row>
    <row r="58" spans="2:11" s="8" customFormat="1" ht="19.9" customHeight="1">
      <c r="B58" s="155"/>
      <c r="C58" s="156"/>
      <c r="D58" s="157" t="s">
        <v>113</v>
      </c>
      <c r="E58" s="158"/>
      <c r="F58" s="158"/>
      <c r="G58" s="158"/>
      <c r="H58" s="158"/>
      <c r="I58" s="159"/>
      <c r="J58" s="160">
        <f>J90</f>
        <v>182424.49000000002</v>
      </c>
      <c r="K58" s="161"/>
    </row>
    <row r="59" spans="2:11" s="8" customFormat="1" ht="19.9" customHeight="1">
      <c r="B59" s="155"/>
      <c r="C59" s="156"/>
      <c r="D59" s="157" t="s">
        <v>114</v>
      </c>
      <c r="E59" s="158"/>
      <c r="F59" s="158"/>
      <c r="G59" s="158"/>
      <c r="H59" s="158"/>
      <c r="I59" s="159"/>
      <c r="J59" s="160">
        <f>J135</f>
        <v>315017.12000000005</v>
      </c>
      <c r="K59" s="161"/>
    </row>
    <row r="60" spans="2:11" s="8" customFormat="1" ht="19.9" customHeight="1">
      <c r="B60" s="155"/>
      <c r="C60" s="156"/>
      <c r="D60" s="157" t="s">
        <v>115</v>
      </c>
      <c r="E60" s="158"/>
      <c r="F60" s="158"/>
      <c r="G60" s="158"/>
      <c r="H60" s="158"/>
      <c r="I60" s="159"/>
      <c r="J60" s="160">
        <f>J186</f>
        <v>1237031.12</v>
      </c>
      <c r="K60" s="161"/>
    </row>
    <row r="61" spans="2:11" s="8" customFormat="1" ht="19.9" customHeight="1">
      <c r="B61" s="155"/>
      <c r="C61" s="156"/>
      <c r="D61" s="157" t="s">
        <v>116</v>
      </c>
      <c r="E61" s="158"/>
      <c r="F61" s="158"/>
      <c r="G61" s="158"/>
      <c r="H61" s="158"/>
      <c r="I61" s="159"/>
      <c r="J61" s="160">
        <f>J247</f>
        <v>674362.5900000001</v>
      </c>
      <c r="K61" s="161"/>
    </row>
    <row r="62" spans="2:11" s="8" customFormat="1" ht="19.9" customHeight="1">
      <c r="B62" s="155"/>
      <c r="C62" s="156"/>
      <c r="D62" s="157" t="s">
        <v>117</v>
      </c>
      <c r="E62" s="158"/>
      <c r="F62" s="158"/>
      <c r="G62" s="158"/>
      <c r="H62" s="158"/>
      <c r="I62" s="159"/>
      <c r="J62" s="160">
        <f>J305</f>
        <v>37585.18</v>
      </c>
      <c r="K62" s="161"/>
    </row>
    <row r="63" spans="2:11" s="8" customFormat="1" ht="19.9" customHeight="1">
      <c r="B63" s="155"/>
      <c r="C63" s="156"/>
      <c r="D63" s="157" t="s">
        <v>118</v>
      </c>
      <c r="E63" s="158"/>
      <c r="F63" s="158"/>
      <c r="G63" s="158"/>
      <c r="H63" s="158"/>
      <c r="I63" s="159"/>
      <c r="J63" s="160">
        <f>J319</f>
        <v>612457.25</v>
      </c>
      <c r="K63" s="161"/>
    </row>
    <row r="64" spans="2:11" s="8" customFormat="1" ht="19.9" customHeight="1">
      <c r="B64" s="155"/>
      <c r="C64" s="156"/>
      <c r="D64" s="157" t="s">
        <v>119</v>
      </c>
      <c r="E64" s="158"/>
      <c r="F64" s="158"/>
      <c r="G64" s="158"/>
      <c r="H64" s="158"/>
      <c r="I64" s="159"/>
      <c r="J64" s="160">
        <f>J365</f>
        <v>109584.29999999999</v>
      </c>
      <c r="K64" s="161"/>
    </row>
    <row r="65" spans="2:11" s="8" customFormat="1" ht="19.9" customHeight="1">
      <c r="B65" s="155"/>
      <c r="C65" s="156"/>
      <c r="D65" s="157" t="s">
        <v>120</v>
      </c>
      <c r="E65" s="158"/>
      <c r="F65" s="158"/>
      <c r="G65" s="158"/>
      <c r="H65" s="158"/>
      <c r="I65" s="159"/>
      <c r="J65" s="160">
        <f>J377</f>
        <v>46506.2</v>
      </c>
      <c r="K65" s="161"/>
    </row>
    <row r="66" spans="2:11" s="7" customFormat="1" ht="24.95" customHeight="1">
      <c r="B66" s="148"/>
      <c r="C66" s="149"/>
      <c r="D66" s="150" t="s">
        <v>121</v>
      </c>
      <c r="E66" s="151"/>
      <c r="F66" s="151"/>
      <c r="G66" s="151"/>
      <c r="H66" s="151"/>
      <c r="I66" s="152"/>
      <c r="J66" s="153">
        <f>J379</f>
        <v>173762.15</v>
      </c>
      <c r="K66" s="154"/>
    </row>
    <row r="67" spans="2:11" s="8" customFormat="1" ht="19.9" customHeight="1">
      <c r="B67" s="155"/>
      <c r="C67" s="156"/>
      <c r="D67" s="157" t="s">
        <v>122</v>
      </c>
      <c r="E67" s="158"/>
      <c r="F67" s="158"/>
      <c r="G67" s="158"/>
      <c r="H67" s="158"/>
      <c r="I67" s="159"/>
      <c r="J67" s="160">
        <f>J380</f>
        <v>131683</v>
      </c>
      <c r="K67" s="161"/>
    </row>
    <row r="68" spans="2:11" s="8" customFormat="1" ht="19.9" customHeight="1">
      <c r="B68" s="155"/>
      <c r="C68" s="156"/>
      <c r="D68" s="157" t="s">
        <v>123</v>
      </c>
      <c r="E68" s="158"/>
      <c r="F68" s="158"/>
      <c r="G68" s="158"/>
      <c r="H68" s="158"/>
      <c r="I68" s="159"/>
      <c r="J68" s="160">
        <f>J407</f>
        <v>42079.15</v>
      </c>
      <c r="K68" s="161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" customHeight="1">
      <c r="B75" s="40"/>
      <c r="C75" s="61" t="s">
        <v>124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6.5" customHeight="1">
      <c r="B78" s="40"/>
      <c r="C78" s="62"/>
      <c r="D78" s="62"/>
      <c r="E78" s="372" t="str">
        <f>E7</f>
        <v>Mosty ev.č.11725-3 a 11725-4 , Skořice</v>
      </c>
      <c r="F78" s="373"/>
      <c r="G78" s="373"/>
      <c r="H78" s="373"/>
      <c r="I78" s="162"/>
      <c r="J78" s="62"/>
      <c r="K78" s="62"/>
      <c r="L78" s="60"/>
    </row>
    <row r="79" spans="2:12" s="1" customFormat="1" ht="14.45" customHeight="1">
      <c r="B79" s="40"/>
      <c r="C79" s="64" t="s">
        <v>105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7.25" customHeight="1">
      <c r="B80" s="40"/>
      <c r="C80" s="62"/>
      <c r="D80" s="62"/>
      <c r="E80" s="339" t="str">
        <f>E9</f>
        <v>SKU1801 - SO 201 Most ev.č. 11725-3</v>
      </c>
      <c r="F80" s="374"/>
      <c r="G80" s="374"/>
      <c r="H80" s="374"/>
      <c r="I80" s="162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8" customHeight="1">
      <c r="B82" s="40"/>
      <c r="C82" s="64" t="s">
        <v>25</v>
      </c>
      <c r="D82" s="62"/>
      <c r="E82" s="62"/>
      <c r="F82" s="163" t="str">
        <f>F12</f>
        <v xml:space="preserve"> </v>
      </c>
      <c r="G82" s="62"/>
      <c r="H82" s="62"/>
      <c r="I82" s="164" t="s">
        <v>27</v>
      </c>
      <c r="J82" s="72" t="str">
        <f>IF(J12="","",J12)</f>
        <v>9. 9. 2016</v>
      </c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15">
      <c r="B84" s="40"/>
      <c r="C84" s="64" t="s">
        <v>31</v>
      </c>
      <c r="D84" s="62"/>
      <c r="E84" s="62"/>
      <c r="F84" s="163" t="str">
        <f>E15</f>
        <v>SÚS PK ,příspěvková organizace</v>
      </c>
      <c r="G84" s="62"/>
      <c r="H84" s="62"/>
      <c r="I84" s="164" t="s">
        <v>36</v>
      </c>
      <c r="J84" s="163" t="str">
        <f>E21</f>
        <v>Projekční kancelář Ing.Škubalová</v>
      </c>
      <c r="K84" s="62"/>
      <c r="L84" s="60"/>
    </row>
    <row r="85" spans="2:12" s="1" customFormat="1" ht="14.45" customHeight="1">
      <c r="B85" s="40"/>
      <c r="C85" s="64" t="s">
        <v>35</v>
      </c>
      <c r="D85" s="62"/>
      <c r="E85" s="62"/>
      <c r="F85" s="163" t="str">
        <f>IF(E18="","",E18)</f>
        <v>M - SILNICE a.s.</v>
      </c>
      <c r="G85" s="62"/>
      <c r="H85" s="62"/>
      <c r="I85" s="162"/>
      <c r="J85" s="62"/>
      <c r="K85" s="62"/>
      <c r="L85" s="60"/>
    </row>
    <row r="86" spans="2:12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20" s="9" customFormat="1" ht="29.25" customHeight="1">
      <c r="B87" s="165"/>
      <c r="C87" s="166" t="s">
        <v>125</v>
      </c>
      <c r="D87" s="167" t="s">
        <v>59</v>
      </c>
      <c r="E87" s="167" t="s">
        <v>55</v>
      </c>
      <c r="F87" s="167" t="s">
        <v>126</v>
      </c>
      <c r="G87" s="167" t="s">
        <v>127</v>
      </c>
      <c r="H87" s="167" t="s">
        <v>128</v>
      </c>
      <c r="I87" s="168" t="s">
        <v>129</v>
      </c>
      <c r="J87" s="167" t="s">
        <v>109</v>
      </c>
      <c r="K87" s="169" t="s">
        <v>130</v>
      </c>
      <c r="L87" s="170"/>
      <c r="M87" s="80" t="s">
        <v>131</v>
      </c>
      <c r="N87" s="81" t="s">
        <v>44</v>
      </c>
      <c r="O87" s="81" t="s">
        <v>132</v>
      </c>
      <c r="P87" s="81" t="s">
        <v>133</v>
      </c>
      <c r="Q87" s="81" t="s">
        <v>134</v>
      </c>
      <c r="R87" s="81" t="s">
        <v>135</v>
      </c>
      <c r="S87" s="81" t="s">
        <v>136</v>
      </c>
      <c r="T87" s="82" t="s">
        <v>137</v>
      </c>
    </row>
    <row r="88" spans="2:63" s="1" customFormat="1" ht="29.25" customHeight="1">
      <c r="B88" s="40"/>
      <c r="C88" s="86" t="s">
        <v>110</v>
      </c>
      <c r="D88" s="62"/>
      <c r="E88" s="62"/>
      <c r="F88" s="62"/>
      <c r="G88" s="62"/>
      <c r="H88" s="62"/>
      <c r="I88" s="162"/>
      <c r="J88" s="171">
        <f>BK88</f>
        <v>3388730.4000000004</v>
      </c>
      <c r="K88" s="62"/>
      <c r="L88" s="60"/>
      <c r="M88" s="83"/>
      <c r="N88" s="84"/>
      <c r="O88" s="84"/>
      <c r="P88" s="172">
        <f>P89+P379</f>
        <v>0</v>
      </c>
      <c r="Q88" s="84"/>
      <c r="R88" s="172">
        <f>R89+R379</f>
        <v>802.8987717499999</v>
      </c>
      <c r="S88" s="84"/>
      <c r="T88" s="173">
        <f>T89+T379</f>
        <v>306.41562</v>
      </c>
      <c r="AT88" s="23" t="s">
        <v>73</v>
      </c>
      <c r="AU88" s="23" t="s">
        <v>111</v>
      </c>
      <c r="BK88" s="174">
        <f>BK89+BK379</f>
        <v>3388730.4000000004</v>
      </c>
    </row>
    <row r="89" spans="2:63" s="10" customFormat="1" ht="37.35" customHeight="1">
      <c r="B89" s="175"/>
      <c r="C89" s="176"/>
      <c r="D89" s="177" t="s">
        <v>73</v>
      </c>
      <c r="E89" s="178" t="s">
        <v>138</v>
      </c>
      <c r="F89" s="178" t="s">
        <v>139</v>
      </c>
      <c r="G89" s="176"/>
      <c r="H89" s="176"/>
      <c r="I89" s="179"/>
      <c r="J89" s="180">
        <f>BK89</f>
        <v>3214968.2500000005</v>
      </c>
      <c r="K89" s="176"/>
      <c r="L89" s="181"/>
      <c r="M89" s="182"/>
      <c r="N89" s="183"/>
      <c r="O89" s="183"/>
      <c r="P89" s="184">
        <f>P90+P135+P186+P247+P305+P319+P365+P377</f>
        <v>0</v>
      </c>
      <c r="Q89" s="183"/>
      <c r="R89" s="184">
        <f>R90+R135+R186+R247+R305+R319+R365+R377</f>
        <v>801.83068595</v>
      </c>
      <c r="S89" s="183"/>
      <c r="T89" s="185">
        <f>T90+T135+T186+T247+T305+T319+T365+T377</f>
        <v>306.41562</v>
      </c>
      <c r="AR89" s="186" t="s">
        <v>24</v>
      </c>
      <c r="AT89" s="187" t="s">
        <v>73</v>
      </c>
      <c r="AU89" s="187" t="s">
        <v>74</v>
      </c>
      <c r="AY89" s="186" t="s">
        <v>140</v>
      </c>
      <c r="BK89" s="188">
        <f>BK90+BK135+BK186+BK247+BK305+BK319+BK365+BK377</f>
        <v>3214968.2500000005</v>
      </c>
    </row>
    <row r="90" spans="2:63" s="10" customFormat="1" ht="19.9" customHeight="1">
      <c r="B90" s="175"/>
      <c r="C90" s="176"/>
      <c r="D90" s="177" t="s">
        <v>73</v>
      </c>
      <c r="E90" s="189" t="s">
        <v>24</v>
      </c>
      <c r="F90" s="189" t="s">
        <v>141</v>
      </c>
      <c r="G90" s="176"/>
      <c r="H90" s="176"/>
      <c r="I90" s="179"/>
      <c r="J90" s="190">
        <f>BK90</f>
        <v>182424.49000000002</v>
      </c>
      <c r="K90" s="176"/>
      <c r="L90" s="181"/>
      <c r="M90" s="182"/>
      <c r="N90" s="183"/>
      <c r="O90" s="183"/>
      <c r="P90" s="184">
        <f>SUM(P91:P134)</f>
        <v>0</v>
      </c>
      <c r="Q90" s="183"/>
      <c r="R90" s="184">
        <f>SUM(R91:R134)</f>
        <v>122.1191</v>
      </c>
      <c r="S90" s="183"/>
      <c r="T90" s="185">
        <f>SUM(T91:T134)</f>
        <v>0</v>
      </c>
      <c r="AR90" s="186" t="s">
        <v>24</v>
      </c>
      <c r="AT90" s="187" t="s">
        <v>73</v>
      </c>
      <c r="AU90" s="187" t="s">
        <v>24</v>
      </c>
      <c r="AY90" s="186" t="s">
        <v>140</v>
      </c>
      <c r="BK90" s="188">
        <f>SUM(BK91:BK134)</f>
        <v>182424.49000000002</v>
      </c>
    </row>
    <row r="91" spans="2:65" s="1" customFormat="1" ht="16.5" customHeight="1">
      <c r="B91" s="40"/>
      <c r="C91" s="191" t="s">
        <v>24</v>
      </c>
      <c r="D91" s="191" t="s">
        <v>142</v>
      </c>
      <c r="E91" s="192" t="s">
        <v>143</v>
      </c>
      <c r="F91" s="193" t="s">
        <v>144</v>
      </c>
      <c r="G91" s="194" t="s">
        <v>145</v>
      </c>
      <c r="H91" s="195">
        <v>30</v>
      </c>
      <c r="I91" s="196">
        <v>778</v>
      </c>
      <c r="J91" s="197">
        <f>ROUND(I91*H91,2)</f>
        <v>23340</v>
      </c>
      <c r="K91" s="193" t="s">
        <v>146</v>
      </c>
      <c r="L91" s="60"/>
      <c r="M91" s="198" t="s">
        <v>22</v>
      </c>
      <c r="N91" s="199" t="s">
        <v>45</v>
      </c>
      <c r="O91" s="41"/>
      <c r="P91" s="200">
        <f>O91*H91</f>
        <v>0</v>
      </c>
      <c r="Q91" s="200">
        <v>0.01797</v>
      </c>
      <c r="R91" s="200">
        <f>Q91*H91</f>
        <v>0.5391</v>
      </c>
      <c r="S91" s="200">
        <v>0</v>
      </c>
      <c r="T91" s="201">
        <f>S91*H91</f>
        <v>0</v>
      </c>
      <c r="AR91" s="23" t="s">
        <v>147</v>
      </c>
      <c r="AT91" s="23" t="s">
        <v>142</v>
      </c>
      <c r="AU91" s="23" t="s">
        <v>83</v>
      </c>
      <c r="AY91" s="23" t="s">
        <v>140</v>
      </c>
      <c r="BE91" s="202">
        <f>IF(N91="základní",J91,0)</f>
        <v>23340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24</v>
      </c>
      <c r="BK91" s="202">
        <f>ROUND(I91*H91,2)</f>
        <v>23340</v>
      </c>
      <c r="BL91" s="23" t="s">
        <v>147</v>
      </c>
      <c r="BM91" s="23" t="s">
        <v>148</v>
      </c>
    </row>
    <row r="92" spans="2:51" s="11" customFormat="1" ht="13.5">
      <c r="B92" s="203"/>
      <c r="C92" s="204"/>
      <c r="D92" s="205" t="s">
        <v>149</v>
      </c>
      <c r="E92" s="206" t="s">
        <v>22</v>
      </c>
      <c r="F92" s="207" t="s">
        <v>150</v>
      </c>
      <c r="G92" s="204"/>
      <c r="H92" s="208">
        <v>30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149</v>
      </c>
      <c r="AU92" s="214" t="s">
        <v>83</v>
      </c>
      <c r="AV92" s="11" t="s">
        <v>83</v>
      </c>
      <c r="AW92" s="11" t="s">
        <v>38</v>
      </c>
      <c r="AX92" s="11" t="s">
        <v>74</v>
      </c>
      <c r="AY92" s="214" t="s">
        <v>140</v>
      </c>
    </row>
    <row r="93" spans="2:51" s="12" customFormat="1" ht="13.5">
      <c r="B93" s="215"/>
      <c r="C93" s="216"/>
      <c r="D93" s="205" t="s">
        <v>149</v>
      </c>
      <c r="E93" s="217" t="s">
        <v>22</v>
      </c>
      <c r="F93" s="218" t="s">
        <v>151</v>
      </c>
      <c r="G93" s="216"/>
      <c r="H93" s="217" t="s">
        <v>22</v>
      </c>
      <c r="I93" s="219"/>
      <c r="J93" s="216"/>
      <c r="K93" s="216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149</v>
      </c>
      <c r="AU93" s="224" t="s">
        <v>83</v>
      </c>
      <c r="AV93" s="12" t="s">
        <v>24</v>
      </c>
      <c r="AW93" s="12" t="s">
        <v>38</v>
      </c>
      <c r="AX93" s="12" t="s">
        <v>74</v>
      </c>
      <c r="AY93" s="224" t="s">
        <v>140</v>
      </c>
    </row>
    <row r="94" spans="2:51" s="13" customFormat="1" ht="13.5">
      <c r="B94" s="225"/>
      <c r="C94" s="226"/>
      <c r="D94" s="205" t="s">
        <v>149</v>
      </c>
      <c r="E94" s="227" t="s">
        <v>22</v>
      </c>
      <c r="F94" s="228" t="s">
        <v>152</v>
      </c>
      <c r="G94" s="226"/>
      <c r="H94" s="229">
        <v>30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149</v>
      </c>
      <c r="AU94" s="235" t="s">
        <v>83</v>
      </c>
      <c r="AV94" s="13" t="s">
        <v>147</v>
      </c>
      <c r="AW94" s="13" t="s">
        <v>38</v>
      </c>
      <c r="AX94" s="13" t="s">
        <v>24</v>
      </c>
      <c r="AY94" s="235" t="s">
        <v>140</v>
      </c>
    </row>
    <row r="95" spans="2:65" s="1" customFormat="1" ht="16.5" customHeight="1">
      <c r="B95" s="40"/>
      <c r="C95" s="191" t="s">
        <v>83</v>
      </c>
      <c r="D95" s="191" t="s">
        <v>142</v>
      </c>
      <c r="E95" s="192" t="s">
        <v>153</v>
      </c>
      <c r="F95" s="193" t="s">
        <v>154</v>
      </c>
      <c r="G95" s="194" t="s">
        <v>155</v>
      </c>
      <c r="H95" s="195">
        <v>240</v>
      </c>
      <c r="I95" s="196">
        <v>154</v>
      </c>
      <c r="J95" s="197">
        <f>ROUND(I95*H95,2)</f>
        <v>36960</v>
      </c>
      <c r="K95" s="193" t="s">
        <v>146</v>
      </c>
      <c r="L95" s="60"/>
      <c r="M95" s="198" t="s">
        <v>22</v>
      </c>
      <c r="N95" s="199" t="s">
        <v>45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147</v>
      </c>
      <c r="AT95" s="23" t="s">
        <v>142</v>
      </c>
      <c r="AU95" s="23" t="s">
        <v>83</v>
      </c>
      <c r="AY95" s="23" t="s">
        <v>140</v>
      </c>
      <c r="BE95" s="202">
        <f>IF(N95="základní",J95,0)</f>
        <v>36960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24</v>
      </c>
      <c r="BK95" s="202">
        <f>ROUND(I95*H95,2)</f>
        <v>36960</v>
      </c>
      <c r="BL95" s="23" t="s">
        <v>147</v>
      </c>
      <c r="BM95" s="23" t="s">
        <v>156</v>
      </c>
    </row>
    <row r="96" spans="2:65" s="1" customFormat="1" ht="25.5" customHeight="1">
      <c r="B96" s="40"/>
      <c r="C96" s="191" t="s">
        <v>157</v>
      </c>
      <c r="D96" s="191" t="s">
        <v>142</v>
      </c>
      <c r="E96" s="192" t="s">
        <v>158</v>
      </c>
      <c r="F96" s="193" t="s">
        <v>159</v>
      </c>
      <c r="G96" s="194" t="s">
        <v>160</v>
      </c>
      <c r="H96" s="195">
        <v>30</v>
      </c>
      <c r="I96" s="196">
        <v>32</v>
      </c>
      <c r="J96" s="197">
        <f>ROUND(I96*H96,2)</f>
        <v>960</v>
      </c>
      <c r="K96" s="193" t="s">
        <v>146</v>
      </c>
      <c r="L96" s="60"/>
      <c r="M96" s="198" t="s">
        <v>22</v>
      </c>
      <c r="N96" s="199" t="s">
        <v>45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147</v>
      </c>
      <c r="AT96" s="23" t="s">
        <v>142</v>
      </c>
      <c r="AU96" s="23" t="s">
        <v>83</v>
      </c>
      <c r="AY96" s="23" t="s">
        <v>140</v>
      </c>
      <c r="BE96" s="202">
        <f>IF(N96="základní",J96,0)</f>
        <v>960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24</v>
      </c>
      <c r="BK96" s="202">
        <f>ROUND(I96*H96,2)</f>
        <v>960</v>
      </c>
      <c r="BL96" s="23" t="s">
        <v>147</v>
      </c>
      <c r="BM96" s="23" t="s">
        <v>161</v>
      </c>
    </row>
    <row r="97" spans="2:65" s="1" customFormat="1" ht="16.5" customHeight="1">
      <c r="B97" s="40"/>
      <c r="C97" s="191" t="s">
        <v>147</v>
      </c>
      <c r="D97" s="191" t="s">
        <v>142</v>
      </c>
      <c r="E97" s="192" t="s">
        <v>162</v>
      </c>
      <c r="F97" s="193" t="s">
        <v>163</v>
      </c>
      <c r="G97" s="194" t="s">
        <v>164</v>
      </c>
      <c r="H97" s="195">
        <v>592.725</v>
      </c>
      <c r="I97" s="196">
        <v>100</v>
      </c>
      <c r="J97" s="197">
        <f>ROUND(I97*H97,2)</f>
        <v>59272.5</v>
      </c>
      <c r="K97" s="193" t="s">
        <v>146</v>
      </c>
      <c r="L97" s="60"/>
      <c r="M97" s="198" t="s">
        <v>22</v>
      </c>
      <c r="N97" s="199" t="s">
        <v>45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3" t="s">
        <v>147</v>
      </c>
      <c r="AT97" s="23" t="s">
        <v>142</v>
      </c>
      <c r="AU97" s="23" t="s">
        <v>83</v>
      </c>
      <c r="AY97" s="23" t="s">
        <v>140</v>
      </c>
      <c r="BE97" s="202">
        <f>IF(N97="základní",J97,0)</f>
        <v>59272.5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24</v>
      </c>
      <c r="BK97" s="202">
        <f>ROUND(I97*H97,2)</f>
        <v>59272.5</v>
      </c>
      <c r="BL97" s="23" t="s">
        <v>147</v>
      </c>
      <c r="BM97" s="23" t="s">
        <v>165</v>
      </c>
    </row>
    <row r="98" spans="2:51" s="11" customFormat="1" ht="13.5">
      <c r="B98" s="203"/>
      <c r="C98" s="204"/>
      <c r="D98" s="205" t="s">
        <v>149</v>
      </c>
      <c r="E98" s="206" t="s">
        <v>22</v>
      </c>
      <c r="F98" s="207" t="s">
        <v>166</v>
      </c>
      <c r="G98" s="204"/>
      <c r="H98" s="208">
        <v>221</v>
      </c>
      <c r="I98" s="209"/>
      <c r="J98" s="204"/>
      <c r="K98" s="204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149</v>
      </c>
      <c r="AU98" s="214" t="s">
        <v>83</v>
      </c>
      <c r="AV98" s="11" t="s">
        <v>83</v>
      </c>
      <c r="AW98" s="11" t="s">
        <v>38</v>
      </c>
      <c r="AX98" s="11" t="s">
        <v>74</v>
      </c>
      <c r="AY98" s="214" t="s">
        <v>140</v>
      </c>
    </row>
    <row r="99" spans="2:51" s="11" customFormat="1" ht="13.5">
      <c r="B99" s="203"/>
      <c r="C99" s="204"/>
      <c r="D99" s="205" t="s">
        <v>149</v>
      </c>
      <c r="E99" s="206" t="s">
        <v>22</v>
      </c>
      <c r="F99" s="207" t="s">
        <v>167</v>
      </c>
      <c r="G99" s="204"/>
      <c r="H99" s="208">
        <v>178.125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149</v>
      </c>
      <c r="AU99" s="214" t="s">
        <v>83</v>
      </c>
      <c r="AV99" s="11" t="s">
        <v>83</v>
      </c>
      <c r="AW99" s="11" t="s">
        <v>38</v>
      </c>
      <c r="AX99" s="11" t="s">
        <v>74</v>
      </c>
      <c r="AY99" s="214" t="s">
        <v>140</v>
      </c>
    </row>
    <row r="100" spans="2:51" s="12" customFormat="1" ht="13.5">
      <c r="B100" s="215"/>
      <c r="C100" s="216"/>
      <c r="D100" s="205" t="s">
        <v>149</v>
      </c>
      <c r="E100" s="217" t="s">
        <v>22</v>
      </c>
      <c r="F100" s="218" t="s">
        <v>168</v>
      </c>
      <c r="G100" s="216"/>
      <c r="H100" s="217" t="s">
        <v>22</v>
      </c>
      <c r="I100" s="219"/>
      <c r="J100" s="216"/>
      <c r="K100" s="216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149</v>
      </c>
      <c r="AU100" s="224" t="s">
        <v>83</v>
      </c>
      <c r="AV100" s="12" t="s">
        <v>24</v>
      </c>
      <c r="AW100" s="12" t="s">
        <v>38</v>
      </c>
      <c r="AX100" s="12" t="s">
        <v>74</v>
      </c>
      <c r="AY100" s="224" t="s">
        <v>140</v>
      </c>
    </row>
    <row r="101" spans="2:51" s="11" customFormat="1" ht="13.5">
      <c r="B101" s="203"/>
      <c r="C101" s="204"/>
      <c r="D101" s="205" t="s">
        <v>149</v>
      </c>
      <c r="E101" s="206" t="s">
        <v>22</v>
      </c>
      <c r="F101" s="207" t="s">
        <v>169</v>
      </c>
      <c r="G101" s="204"/>
      <c r="H101" s="208">
        <v>193.6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149</v>
      </c>
      <c r="AU101" s="214" t="s">
        <v>83</v>
      </c>
      <c r="AV101" s="11" t="s">
        <v>83</v>
      </c>
      <c r="AW101" s="11" t="s">
        <v>38</v>
      </c>
      <c r="AX101" s="11" t="s">
        <v>74</v>
      </c>
      <c r="AY101" s="214" t="s">
        <v>140</v>
      </c>
    </row>
    <row r="102" spans="2:51" s="12" customFormat="1" ht="13.5">
      <c r="B102" s="215"/>
      <c r="C102" s="216"/>
      <c r="D102" s="205" t="s">
        <v>149</v>
      </c>
      <c r="E102" s="217" t="s">
        <v>22</v>
      </c>
      <c r="F102" s="218" t="s">
        <v>170</v>
      </c>
      <c r="G102" s="216"/>
      <c r="H102" s="217" t="s">
        <v>22</v>
      </c>
      <c r="I102" s="219"/>
      <c r="J102" s="216"/>
      <c r="K102" s="216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149</v>
      </c>
      <c r="AU102" s="224" t="s">
        <v>83</v>
      </c>
      <c r="AV102" s="12" t="s">
        <v>24</v>
      </c>
      <c r="AW102" s="12" t="s">
        <v>38</v>
      </c>
      <c r="AX102" s="12" t="s">
        <v>74</v>
      </c>
      <c r="AY102" s="224" t="s">
        <v>140</v>
      </c>
    </row>
    <row r="103" spans="2:51" s="13" customFormat="1" ht="13.5">
      <c r="B103" s="225"/>
      <c r="C103" s="226"/>
      <c r="D103" s="205" t="s">
        <v>149</v>
      </c>
      <c r="E103" s="227" t="s">
        <v>22</v>
      </c>
      <c r="F103" s="228" t="s">
        <v>152</v>
      </c>
      <c r="G103" s="226"/>
      <c r="H103" s="229">
        <v>592.725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149</v>
      </c>
      <c r="AU103" s="235" t="s">
        <v>83</v>
      </c>
      <c r="AV103" s="13" t="s">
        <v>147</v>
      </c>
      <c r="AW103" s="13" t="s">
        <v>38</v>
      </c>
      <c r="AX103" s="13" t="s">
        <v>24</v>
      </c>
      <c r="AY103" s="235" t="s">
        <v>140</v>
      </c>
    </row>
    <row r="104" spans="2:65" s="1" customFormat="1" ht="16.5" customHeight="1">
      <c r="B104" s="40"/>
      <c r="C104" s="191" t="s">
        <v>171</v>
      </c>
      <c r="D104" s="191" t="s">
        <v>142</v>
      </c>
      <c r="E104" s="192" t="s">
        <v>172</v>
      </c>
      <c r="F104" s="193" t="s">
        <v>173</v>
      </c>
      <c r="G104" s="194" t="s">
        <v>164</v>
      </c>
      <c r="H104" s="195">
        <v>296.363</v>
      </c>
      <c r="I104" s="196">
        <v>6</v>
      </c>
      <c r="J104" s="197">
        <f>ROUND(I104*H104,2)</f>
        <v>1778.18</v>
      </c>
      <c r="K104" s="193" t="s">
        <v>146</v>
      </c>
      <c r="L104" s="60"/>
      <c r="M104" s="198" t="s">
        <v>22</v>
      </c>
      <c r="N104" s="199" t="s">
        <v>45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3" t="s">
        <v>147</v>
      </c>
      <c r="AT104" s="23" t="s">
        <v>142</v>
      </c>
      <c r="AU104" s="23" t="s">
        <v>83</v>
      </c>
      <c r="AY104" s="23" t="s">
        <v>140</v>
      </c>
      <c r="BE104" s="202">
        <f>IF(N104="základní",J104,0)</f>
        <v>1778.18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24</v>
      </c>
      <c r="BK104" s="202">
        <f>ROUND(I104*H104,2)</f>
        <v>1778.18</v>
      </c>
      <c r="BL104" s="23" t="s">
        <v>147</v>
      </c>
      <c r="BM104" s="23" t="s">
        <v>174</v>
      </c>
    </row>
    <row r="105" spans="2:51" s="11" customFormat="1" ht="13.5">
      <c r="B105" s="203"/>
      <c r="C105" s="204"/>
      <c r="D105" s="205" t="s">
        <v>149</v>
      </c>
      <c r="E105" s="206" t="s">
        <v>22</v>
      </c>
      <c r="F105" s="207" t="s">
        <v>175</v>
      </c>
      <c r="G105" s="204"/>
      <c r="H105" s="208">
        <v>296.363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149</v>
      </c>
      <c r="AU105" s="214" t="s">
        <v>83</v>
      </c>
      <c r="AV105" s="11" t="s">
        <v>83</v>
      </c>
      <c r="AW105" s="11" t="s">
        <v>38</v>
      </c>
      <c r="AX105" s="11" t="s">
        <v>74</v>
      </c>
      <c r="AY105" s="214" t="s">
        <v>140</v>
      </c>
    </row>
    <row r="106" spans="2:51" s="13" customFormat="1" ht="13.5">
      <c r="B106" s="225"/>
      <c r="C106" s="226"/>
      <c r="D106" s="205" t="s">
        <v>149</v>
      </c>
      <c r="E106" s="227" t="s">
        <v>22</v>
      </c>
      <c r="F106" s="228" t="s">
        <v>152</v>
      </c>
      <c r="G106" s="226"/>
      <c r="H106" s="229">
        <v>296.363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149</v>
      </c>
      <c r="AU106" s="235" t="s">
        <v>83</v>
      </c>
      <c r="AV106" s="13" t="s">
        <v>147</v>
      </c>
      <c r="AW106" s="13" t="s">
        <v>38</v>
      </c>
      <c r="AX106" s="13" t="s">
        <v>24</v>
      </c>
      <c r="AY106" s="235" t="s">
        <v>140</v>
      </c>
    </row>
    <row r="107" spans="2:65" s="1" customFormat="1" ht="16.5" customHeight="1">
      <c r="B107" s="40"/>
      <c r="C107" s="191" t="s">
        <v>176</v>
      </c>
      <c r="D107" s="191" t="s">
        <v>142</v>
      </c>
      <c r="E107" s="192" t="s">
        <v>177</v>
      </c>
      <c r="F107" s="193" t="s">
        <v>178</v>
      </c>
      <c r="G107" s="194" t="s">
        <v>164</v>
      </c>
      <c r="H107" s="195">
        <v>12.6</v>
      </c>
      <c r="I107" s="196">
        <v>173</v>
      </c>
      <c r="J107" s="197">
        <f>ROUND(I107*H107,2)</f>
        <v>2179.8</v>
      </c>
      <c r="K107" s="193" t="s">
        <v>146</v>
      </c>
      <c r="L107" s="60"/>
      <c r="M107" s="198" t="s">
        <v>22</v>
      </c>
      <c r="N107" s="199" t="s">
        <v>45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147</v>
      </c>
      <c r="AT107" s="23" t="s">
        <v>142</v>
      </c>
      <c r="AU107" s="23" t="s">
        <v>83</v>
      </c>
      <c r="AY107" s="23" t="s">
        <v>140</v>
      </c>
      <c r="BE107" s="202">
        <f>IF(N107="základní",J107,0)</f>
        <v>2179.8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24</v>
      </c>
      <c r="BK107" s="202">
        <f>ROUND(I107*H107,2)</f>
        <v>2179.8</v>
      </c>
      <c r="BL107" s="23" t="s">
        <v>147</v>
      </c>
      <c r="BM107" s="23" t="s">
        <v>179</v>
      </c>
    </row>
    <row r="108" spans="2:51" s="11" customFormat="1" ht="13.5">
      <c r="B108" s="203"/>
      <c r="C108" s="204"/>
      <c r="D108" s="205" t="s">
        <v>149</v>
      </c>
      <c r="E108" s="206" t="s">
        <v>22</v>
      </c>
      <c r="F108" s="207" t="s">
        <v>180</v>
      </c>
      <c r="G108" s="204"/>
      <c r="H108" s="208">
        <v>12.6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149</v>
      </c>
      <c r="AU108" s="214" t="s">
        <v>83</v>
      </c>
      <c r="AV108" s="11" t="s">
        <v>83</v>
      </c>
      <c r="AW108" s="11" t="s">
        <v>38</v>
      </c>
      <c r="AX108" s="11" t="s">
        <v>74</v>
      </c>
      <c r="AY108" s="214" t="s">
        <v>140</v>
      </c>
    </row>
    <row r="109" spans="2:51" s="12" customFormat="1" ht="13.5">
      <c r="B109" s="215"/>
      <c r="C109" s="216"/>
      <c r="D109" s="205" t="s">
        <v>149</v>
      </c>
      <c r="E109" s="217" t="s">
        <v>22</v>
      </c>
      <c r="F109" s="218" t="s">
        <v>181</v>
      </c>
      <c r="G109" s="216"/>
      <c r="H109" s="217" t="s">
        <v>22</v>
      </c>
      <c r="I109" s="219"/>
      <c r="J109" s="216"/>
      <c r="K109" s="216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149</v>
      </c>
      <c r="AU109" s="224" t="s">
        <v>83</v>
      </c>
      <c r="AV109" s="12" t="s">
        <v>24</v>
      </c>
      <c r="AW109" s="12" t="s">
        <v>38</v>
      </c>
      <c r="AX109" s="12" t="s">
        <v>74</v>
      </c>
      <c r="AY109" s="224" t="s">
        <v>140</v>
      </c>
    </row>
    <row r="110" spans="2:51" s="13" customFormat="1" ht="13.5">
      <c r="B110" s="225"/>
      <c r="C110" s="226"/>
      <c r="D110" s="205" t="s">
        <v>149</v>
      </c>
      <c r="E110" s="227" t="s">
        <v>22</v>
      </c>
      <c r="F110" s="228" t="s">
        <v>152</v>
      </c>
      <c r="G110" s="226"/>
      <c r="H110" s="229">
        <v>12.6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AT110" s="235" t="s">
        <v>149</v>
      </c>
      <c r="AU110" s="235" t="s">
        <v>83</v>
      </c>
      <c r="AV110" s="13" t="s">
        <v>147</v>
      </c>
      <c r="AW110" s="13" t="s">
        <v>38</v>
      </c>
      <c r="AX110" s="13" t="s">
        <v>24</v>
      </c>
      <c r="AY110" s="235" t="s">
        <v>140</v>
      </c>
    </row>
    <row r="111" spans="2:65" s="1" customFormat="1" ht="16.5" customHeight="1">
      <c r="B111" s="40"/>
      <c r="C111" s="191" t="s">
        <v>182</v>
      </c>
      <c r="D111" s="191" t="s">
        <v>142</v>
      </c>
      <c r="E111" s="192" t="s">
        <v>183</v>
      </c>
      <c r="F111" s="193" t="s">
        <v>184</v>
      </c>
      <c r="G111" s="194" t="s">
        <v>164</v>
      </c>
      <c r="H111" s="195">
        <v>6.3</v>
      </c>
      <c r="I111" s="196">
        <v>6</v>
      </c>
      <c r="J111" s="197">
        <f>ROUND(I111*H111,2)</f>
        <v>37.8</v>
      </c>
      <c r="K111" s="193" t="s">
        <v>146</v>
      </c>
      <c r="L111" s="60"/>
      <c r="M111" s="198" t="s">
        <v>22</v>
      </c>
      <c r="N111" s="199" t="s">
        <v>45</v>
      </c>
      <c r="O111" s="41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3" t="s">
        <v>147</v>
      </c>
      <c r="AT111" s="23" t="s">
        <v>142</v>
      </c>
      <c r="AU111" s="23" t="s">
        <v>83</v>
      </c>
      <c r="AY111" s="23" t="s">
        <v>140</v>
      </c>
      <c r="BE111" s="202">
        <f>IF(N111="základní",J111,0)</f>
        <v>37.8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24</v>
      </c>
      <c r="BK111" s="202">
        <f>ROUND(I111*H111,2)</f>
        <v>37.8</v>
      </c>
      <c r="BL111" s="23" t="s">
        <v>147</v>
      </c>
      <c r="BM111" s="23" t="s">
        <v>185</v>
      </c>
    </row>
    <row r="112" spans="2:51" s="11" customFormat="1" ht="13.5">
      <c r="B112" s="203"/>
      <c r="C112" s="204"/>
      <c r="D112" s="205" t="s">
        <v>149</v>
      </c>
      <c r="E112" s="206" t="s">
        <v>22</v>
      </c>
      <c r="F112" s="207" t="s">
        <v>186</v>
      </c>
      <c r="G112" s="204"/>
      <c r="H112" s="208">
        <v>6.3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149</v>
      </c>
      <c r="AU112" s="214" t="s">
        <v>83</v>
      </c>
      <c r="AV112" s="11" t="s">
        <v>83</v>
      </c>
      <c r="AW112" s="11" t="s">
        <v>38</v>
      </c>
      <c r="AX112" s="11" t="s">
        <v>74</v>
      </c>
      <c r="AY112" s="214" t="s">
        <v>140</v>
      </c>
    </row>
    <row r="113" spans="2:51" s="13" customFormat="1" ht="13.5">
      <c r="B113" s="225"/>
      <c r="C113" s="226"/>
      <c r="D113" s="205" t="s">
        <v>149</v>
      </c>
      <c r="E113" s="227" t="s">
        <v>22</v>
      </c>
      <c r="F113" s="228" t="s">
        <v>152</v>
      </c>
      <c r="G113" s="226"/>
      <c r="H113" s="229">
        <v>6.3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149</v>
      </c>
      <c r="AU113" s="235" t="s">
        <v>83</v>
      </c>
      <c r="AV113" s="13" t="s">
        <v>147</v>
      </c>
      <c r="AW113" s="13" t="s">
        <v>38</v>
      </c>
      <c r="AX113" s="13" t="s">
        <v>24</v>
      </c>
      <c r="AY113" s="235" t="s">
        <v>140</v>
      </c>
    </row>
    <row r="114" spans="2:65" s="1" customFormat="1" ht="16.5" customHeight="1">
      <c r="B114" s="40"/>
      <c r="C114" s="191" t="s">
        <v>187</v>
      </c>
      <c r="D114" s="191" t="s">
        <v>142</v>
      </c>
      <c r="E114" s="192" t="s">
        <v>188</v>
      </c>
      <c r="F114" s="193" t="s">
        <v>189</v>
      </c>
      <c r="G114" s="194" t="s">
        <v>164</v>
      </c>
      <c r="H114" s="195">
        <v>26.053</v>
      </c>
      <c r="I114" s="196">
        <v>100</v>
      </c>
      <c r="J114" s="197">
        <f>ROUND(I114*H114,2)</f>
        <v>2605.3</v>
      </c>
      <c r="K114" s="193" t="s">
        <v>146</v>
      </c>
      <c r="L114" s="60"/>
      <c r="M114" s="198" t="s">
        <v>22</v>
      </c>
      <c r="N114" s="199" t="s">
        <v>45</v>
      </c>
      <c r="O114" s="41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3" t="s">
        <v>147</v>
      </c>
      <c r="AT114" s="23" t="s">
        <v>142</v>
      </c>
      <c r="AU114" s="23" t="s">
        <v>83</v>
      </c>
      <c r="AY114" s="23" t="s">
        <v>140</v>
      </c>
      <c r="BE114" s="202">
        <f>IF(N114="základní",J114,0)</f>
        <v>2605.3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24</v>
      </c>
      <c r="BK114" s="202">
        <f>ROUND(I114*H114,2)</f>
        <v>2605.3</v>
      </c>
      <c r="BL114" s="23" t="s">
        <v>147</v>
      </c>
      <c r="BM114" s="23" t="s">
        <v>190</v>
      </c>
    </row>
    <row r="115" spans="2:51" s="11" customFormat="1" ht="13.5">
      <c r="B115" s="203"/>
      <c r="C115" s="204"/>
      <c r="D115" s="205" t="s">
        <v>149</v>
      </c>
      <c r="E115" s="206" t="s">
        <v>22</v>
      </c>
      <c r="F115" s="207" t="s">
        <v>191</v>
      </c>
      <c r="G115" s="204"/>
      <c r="H115" s="208">
        <v>4.8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149</v>
      </c>
      <c r="AU115" s="214" t="s">
        <v>83</v>
      </c>
      <c r="AV115" s="11" t="s">
        <v>83</v>
      </c>
      <c r="AW115" s="11" t="s">
        <v>38</v>
      </c>
      <c r="AX115" s="11" t="s">
        <v>74</v>
      </c>
      <c r="AY115" s="214" t="s">
        <v>140</v>
      </c>
    </row>
    <row r="116" spans="2:51" s="12" customFormat="1" ht="13.5">
      <c r="B116" s="215"/>
      <c r="C116" s="216"/>
      <c r="D116" s="205" t="s">
        <v>149</v>
      </c>
      <c r="E116" s="217" t="s">
        <v>22</v>
      </c>
      <c r="F116" s="218" t="s">
        <v>192</v>
      </c>
      <c r="G116" s="216"/>
      <c r="H116" s="217" t="s">
        <v>22</v>
      </c>
      <c r="I116" s="219"/>
      <c r="J116" s="216"/>
      <c r="K116" s="216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149</v>
      </c>
      <c r="AU116" s="224" t="s">
        <v>83</v>
      </c>
      <c r="AV116" s="12" t="s">
        <v>24</v>
      </c>
      <c r="AW116" s="12" t="s">
        <v>38</v>
      </c>
      <c r="AX116" s="12" t="s">
        <v>74</v>
      </c>
      <c r="AY116" s="224" t="s">
        <v>140</v>
      </c>
    </row>
    <row r="117" spans="2:51" s="11" customFormat="1" ht="13.5">
      <c r="B117" s="203"/>
      <c r="C117" s="204"/>
      <c r="D117" s="205" t="s">
        <v>149</v>
      </c>
      <c r="E117" s="206" t="s">
        <v>22</v>
      </c>
      <c r="F117" s="207" t="s">
        <v>193</v>
      </c>
      <c r="G117" s="204"/>
      <c r="H117" s="208">
        <v>11.053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149</v>
      </c>
      <c r="AU117" s="214" t="s">
        <v>83</v>
      </c>
      <c r="AV117" s="11" t="s">
        <v>83</v>
      </c>
      <c r="AW117" s="11" t="s">
        <v>38</v>
      </c>
      <c r="AX117" s="11" t="s">
        <v>74</v>
      </c>
      <c r="AY117" s="214" t="s">
        <v>140</v>
      </c>
    </row>
    <row r="118" spans="2:51" s="12" customFormat="1" ht="13.5">
      <c r="B118" s="215"/>
      <c r="C118" s="216"/>
      <c r="D118" s="205" t="s">
        <v>149</v>
      </c>
      <c r="E118" s="217" t="s">
        <v>22</v>
      </c>
      <c r="F118" s="218" t="s">
        <v>194</v>
      </c>
      <c r="G118" s="216"/>
      <c r="H118" s="217" t="s">
        <v>22</v>
      </c>
      <c r="I118" s="219"/>
      <c r="J118" s="216"/>
      <c r="K118" s="216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149</v>
      </c>
      <c r="AU118" s="224" t="s">
        <v>83</v>
      </c>
      <c r="AV118" s="12" t="s">
        <v>24</v>
      </c>
      <c r="AW118" s="12" t="s">
        <v>38</v>
      </c>
      <c r="AX118" s="12" t="s">
        <v>74</v>
      </c>
      <c r="AY118" s="224" t="s">
        <v>140</v>
      </c>
    </row>
    <row r="119" spans="2:51" s="11" customFormat="1" ht="13.5">
      <c r="B119" s="203"/>
      <c r="C119" s="204"/>
      <c r="D119" s="205" t="s">
        <v>149</v>
      </c>
      <c r="E119" s="206" t="s">
        <v>22</v>
      </c>
      <c r="F119" s="207" t="s">
        <v>195</v>
      </c>
      <c r="G119" s="204"/>
      <c r="H119" s="208">
        <v>10.2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149</v>
      </c>
      <c r="AU119" s="214" t="s">
        <v>83</v>
      </c>
      <c r="AV119" s="11" t="s">
        <v>83</v>
      </c>
      <c r="AW119" s="11" t="s">
        <v>38</v>
      </c>
      <c r="AX119" s="11" t="s">
        <v>74</v>
      </c>
      <c r="AY119" s="214" t="s">
        <v>140</v>
      </c>
    </row>
    <row r="120" spans="2:51" s="12" customFormat="1" ht="13.5">
      <c r="B120" s="215"/>
      <c r="C120" s="216"/>
      <c r="D120" s="205" t="s">
        <v>149</v>
      </c>
      <c r="E120" s="217" t="s">
        <v>22</v>
      </c>
      <c r="F120" s="218" t="s">
        <v>196</v>
      </c>
      <c r="G120" s="216"/>
      <c r="H120" s="217" t="s">
        <v>22</v>
      </c>
      <c r="I120" s="219"/>
      <c r="J120" s="216"/>
      <c r="K120" s="216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149</v>
      </c>
      <c r="AU120" s="224" t="s">
        <v>83</v>
      </c>
      <c r="AV120" s="12" t="s">
        <v>24</v>
      </c>
      <c r="AW120" s="12" t="s">
        <v>38</v>
      </c>
      <c r="AX120" s="12" t="s">
        <v>74</v>
      </c>
      <c r="AY120" s="224" t="s">
        <v>140</v>
      </c>
    </row>
    <row r="121" spans="2:51" s="13" customFormat="1" ht="13.5">
      <c r="B121" s="225"/>
      <c r="C121" s="226"/>
      <c r="D121" s="205" t="s">
        <v>149</v>
      </c>
      <c r="E121" s="227" t="s">
        <v>22</v>
      </c>
      <c r="F121" s="228" t="s">
        <v>152</v>
      </c>
      <c r="G121" s="226"/>
      <c r="H121" s="229">
        <v>26.053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149</v>
      </c>
      <c r="AU121" s="235" t="s">
        <v>83</v>
      </c>
      <c r="AV121" s="13" t="s">
        <v>147</v>
      </c>
      <c r="AW121" s="13" t="s">
        <v>38</v>
      </c>
      <c r="AX121" s="13" t="s">
        <v>24</v>
      </c>
      <c r="AY121" s="235" t="s">
        <v>140</v>
      </c>
    </row>
    <row r="122" spans="2:65" s="1" customFormat="1" ht="16.5" customHeight="1">
      <c r="B122" s="40"/>
      <c r="C122" s="191" t="s">
        <v>197</v>
      </c>
      <c r="D122" s="191" t="s">
        <v>142</v>
      </c>
      <c r="E122" s="192" t="s">
        <v>198</v>
      </c>
      <c r="F122" s="193" t="s">
        <v>199</v>
      </c>
      <c r="G122" s="194" t="s">
        <v>164</v>
      </c>
      <c r="H122" s="195">
        <v>36</v>
      </c>
      <c r="I122" s="196">
        <v>136</v>
      </c>
      <c r="J122" s="197">
        <f>ROUND(I122*H122,2)</f>
        <v>4896</v>
      </c>
      <c r="K122" s="193" t="s">
        <v>146</v>
      </c>
      <c r="L122" s="60"/>
      <c r="M122" s="198" t="s">
        <v>22</v>
      </c>
      <c r="N122" s="199" t="s">
        <v>45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147</v>
      </c>
      <c r="AT122" s="23" t="s">
        <v>142</v>
      </c>
      <c r="AU122" s="23" t="s">
        <v>83</v>
      </c>
      <c r="AY122" s="23" t="s">
        <v>140</v>
      </c>
      <c r="BE122" s="202">
        <f>IF(N122="základní",J122,0)</f>
        <v>4896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24</v>
      </c>
      <c r="BK122" s="202">
        <f>ROUND(I122*H122,2)</f>
        <v>4896</v>
      </c>
      <c r="BL122" s="23" t="s">
        <v>147</v>
      </c>
      <c r="BM122" s="23" t="s">
        <v>200</v>
      </c>
    </row>
    <row r="123" spans="2:51" s="11" customFormat="1" ht="13.5">
      <c r="B123" s="203"/>
      <c r="C123" s="204"/>
      <c r="D123" s="205" t="s">
        <v>149</v>
      </c>
      <c r="E123" s="206" t="s">
        <v>22</v>
      </c>
      <c r="F123" s="207" t="s">
        <v>201</v>
      </c>
      <c r="G123" s="204"/>
      <c r="H123" s="208">
        <v>36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149</v>
      </c>
      <c r="AU123" s="214" t="s">
        <v>83</v>
      </c>
      <c r="AV123" s="11" t="s">
        <v>83</v>
      </c>
      <c r="AW123" s="11" t="s">
        <v>38</v>
      </c>
      <c r="AX123" s="11" t="s">
        <v>74</v>
      </c>
      <c r="AY123" s="214" t="s">
        <v>140</v>
      </c>
    </row>
    <row r="124" spans="2:51" s="13" customFormat="1" ht="13.5">
      <c r="B124" s="225"/>
      <c r="C124" s="226"/>
      <c r="D124" s="205" t="s">
        <v>149</v>
      </c>
      <c r="E124" s="227" t="s">
        <v>22</v>
      </c>
      <c r="F124" s="228" t="s">
        <v>152</v>
      </c>
      <c r="G124" s="226"/>
      <c r="H124" s="229">
        <v>36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149</v>
      </c>
      <c r="AU124" s="235" t="s">
        <v>83</v>
      </c>
      <c r="AV124" s="13" t="s">
        <v>147</v>
      </c>
      <c r="AW124" s="13" t="s">
        <v>38</v>
      </c>
      <c r="AX124" s="13" t="s">
        <v>24</v>
      </c>
      <c r="AY124" s="235" t="s">
        <v>140</v>
      </c>
    </row>
    <row r="125" spans="2:65" s="1" customFormat="1" ht="16.5" customHeight="1">
      <c r="B125" s="40"/>
      <c r="C125" s="191" t="s">
        <v>29</v>
      </c>
      <c r="D125" s="191" t="s">
        <v>142</v>
      </c>
      <c r="E125" s="192" t="s">
        <v>202</v>
      </c>
      <c r="F125" s="193" t="s">
        <v>203</v>
      </c>
      <c r="G125" s="194" t="s">
        <v>164</v>
      </c>
      <c r="H125" s="195">
        <v>60.79</v>
      </c>
      <c r="I125" s="196">
        <v>225</v>
      </c>
      <c r="J125" s="197">
        <f>ROUND(I125*H125,2)</f>
        <v>13677.75</v>
      </c>
      <c r="K125" s="193" t="s">
        <v>146</v>
      </c>
      <c r="L125" s="60"/>
      <c r="M125" s="198" t="s">
        <v>22</v>
      </c>
      <c r="N125" s="199" t="s">
        <v>45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147</v>
      </c>
      <c r="AT125" s="23" t="s">
        <v>142</v>
      </c>
      <c r="AU125" s="23" t="s">
        <v>83</v>
      </c>
      <c r="AY125" s="23" t="s">
        <v>140</v>
      </c>
      <c r="BE125" s="202">
        <f>IF(N125="základní",J125,0)</f>
        <v>13677.75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24</v>
      </c>
      <c r="BK125" s="202">
        <f>ROUND(I125*H125,2)</f>
        <v>13677.75</v>
      </c>
      <c r="BL125" s="23" t="s">
        <v>147</v>
      </c>
      <c r="BM125" s="23" t="s">
        <v>204</v>
      </c>
    </row>
    <row r="126" spans="2:51" s="11" customFormat="1" ht="13.5">
      <c r="B126" s="203"/>
      <c r="C126" s="204"/>
      <c r="D126" s="205" t="s">
        <v>149</v>
      </c>
      <c r="E126" s="206" t="s">
        <v>22</v>
      </c>
      <c r="F126" s="207" t="s">
        <v>205</v>
      </c>
      <c r="G126" s="204"/>
      <c r="H126" s="208">
        <v>11.2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149</v>
      </c>
      <c r="AU126" s="214" t="s">
        <v>83</v>
      </c>
      <c r="AV126" s="11" t="s">
        <v>83</v>
      </c>
      <c r="AW126" s="11" t="s">
        <v>38</v>
      </c>
      <c r="AX126" s="11" t="s">
        <v>74</v>
      </c>
      <c r="AY126" s="214" t="s">
        <v>140</v>
      </c>
    </row>
    <row r="127" spans="2:51" s="12" customFormat="1" ht="13.5">
      <c r="B127" s="215"/>
      <c r="C127" s="216"/>
      <c r="D127" s="205" t="s">
        <v>149</v>
      </c>
      <c r="E127" s="217" t="s">
        <v>22</v>
      </c>
      <c r="F127" s="218" t="s">
        <v>206</v>
      </c>
      <c r="G127" s="216"/>
      <c r="H127" s="217" t="s">
        <v>22</v>
      </c>
      <c r="I127" s="219"/>
      <c r="J127" s="216"/>
      <c r="K127" s="216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149</v>
      </c>
      <c r="AU127" s="224" t="s">
        <v>83</v>
      </c>
      <c r="AV127" s="12" t="s">
        <v>24</v>
      </c>
      <c r="AW127" s="12" t="s">
        <v>38</v>
      </c>
      <c r="AX127" s="12" t="s">
        <v>74</v>
      </c>
      <c r="AY127" s="224" t="s">
        <v>140</v>
      </c>
    </row>
    <row r="128" spans="2:51" s="11" customFormat="1" ht="13.5">
      <c r="B128" s="203"/>
      <c r="C128" s="204"/>
      <c r="D128" s="205" t="s">
        <v>149</v>
      </c>
      <c r="E128" s="206" t="s">
        <v>22</v>
      </c>
      <c r="F128" s="207" t="s">
        <v>207</v>
      </c>
      <c r="G128" s="204"/>
      <c r="H128" s="208">
        <v>25.79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149</v>
      </c>
      <c r="AU128" s="214" t="s">
        <v>83</v>
      </c>
      <c r="AV128" s="11" t="s">
        <v>83</v>
      </c>
      <c r="AW128" s="11" t="s">
        <v>38</v>
      </c>
      <c r="AX128" s="11" t="s">
        <v>74</v>
      </c>
      <c r="AY128" s="214" t="s">
        <v>140</v>
      </c>
    </row>
    <row r="129" spans="2:51" s="12" customFormat="1" ht="13.5">
      <c r="B129" s="215"/>
      <c r="C129" s="216"/>
      <c r="D129" s="205" t="s">
        <v>149</v>
      </c>
      <c r="E129" s="217" t="s">
        <v>22</v>
      </c>
      <c r="F129" s="218" t="s">
        <v>208</v>
      </c>
      <c r="G129" s="216"/>
      <c r="H129" s="217" t="s">
        <v>22</v>
      </c>
      <c r="I129" s="219"/>
      <c r="J129" s="216"/>
      <c r="K129" s="216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149</v>
      </c>
      <c r="AU129" s="224" t="s">
        <v>83</v>
      </c>
      <c r="AV129" s="12" t="s">
        <v>24</v>
      </c>
      <c r="AW129" s="12" t="s">
        <v>38</v>
      </c>
      <c r="AX129" s="12" t="s">
        <v>74</v>
      </c>
      <c r="AY129" s="224" t="s">
        <v>140</v>
      </c>
    </row>
    <row r="130" spans="2:51" s="11" customFormat="1" ht="13.5">
      <c r="B130" s="203"/>
      <c r="C130" s="204"/>
      <c r="D130" s="205" t="s">
        <v>149</v>
      </c>
      <c r="E130" s="206" t="s">
        <v>22</v>
      </c>
      <c r="F130" s="207" t="s">
        <v>209</v>
      </c>
      <c r="G130" s="204"/>
      <c r="H130" s="208">
        <v>23.8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149</v>
      </c>
      <c r="AU130" s="214" t="s">
        <v>83</v>
      </c>
      <c r="AV130" s="11" t="s">
        <v>83</v>
      </c>
      <c r="AW130" s="11" t="s">
        <v>38</v>
      </c>
      <c r="AX130" s="11" t="s">
        <v>74</v>
      </c>
      <c r="AY130" s="214" t="s">
        <v>140</v>
      </c>
    </row>
    <row r="131" spans="2:51" s="12" customFormat="1" ht="13.5">
      <c r="B131" s="215"/>
      <c r="C131" s="216"/>
      <c r="D131" s="205" t="s">
        <v>149</v>
      </c>
      <c r="E131" s="217" t="s">
        <v>22</v>
      </c>
      <c r="F131" s="218" t="s">
        <v>210</v>
      </c>
      <c r="G131" s="216"/>
      <c r="H131" s="217" t="s">
        <v>22</v>
      </c>
      <c r="I131" s="219"/>
      <c r="J131" s="216"/>
      <c r="K131" s="216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149</v>
      </c>
      <c r="AU131" s="224" t="s">
        <v>83</v>
      </c>
      <c r="AV131" s="12" t="s">
        <v>24</v>
      </c>
      <c r="AW131" s="12" t="s">
        <v>38</v>
      </c>
      <c r="AX131" s="12" t="s">
        <v>74</v>
      </c>
      <c r="AY131" s="224" t="s">
        <v>140</v>
      </c>
    </row>
    <row r="132" spans="2:51" s="13" customFormat="1" ht="13.5">
      <c r="B132" s="225"/>
      <c r="C132" s="226"/>
      <c r="D132" s="205" t="s">
        <v>149</v>
      </c>
      <c r="E132" s="227" t="s">
        <v>22</v>
      </c>
      <c r="F132" s="228" t="s">
        <v>152</v>
      </c>
      <c r="G132" s="226"/>
      <c r="H132" s="229">
        <v>60.79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149</v>
      </c>
      <c r="AU132" s="235" t="s">
        <v>83</v>
      </c>
      <c r="AV132" s="13" t="s">
        <v>147</v>
      </c>
      <c r="AW132" s="13" t="s">
        <v>38</v>
      </c>
      <c r="AX132" s="13" t="s">
        <v>24</v>
      </c>
      <c r="AY132" s="235" t="s">
        <v>140</v>
      </c>
    </row>
    <row r="133" spans="2:65" s="1" customFormat="1" ht="16.5" customHeight="1">
      <c r="B133" s="40"/>
      <c r="C133" s="236" t="s">
        <v>211</v>
      </c>
      <c r="D133" s="236" t="s">
        <v>212</v>
      </c>
      <c r="E133" s="237" t="s">
        <v>213</v>
      </c>
      <c r="F133" s="238" t="s">
        <v>214</v>
      </c>
      <c r="G133" s="239" t="s">
        <v>215</v>
      </c>
      <c r="H133" s="240">
        <v>121.58</v>
      </c>
      <c r="I133" s="241">
        <v>302</v>
      </c>
      <c r="J133" s="242">
        <f>ROUND(I133*H133,2)</f>
        <v>36717.16</v>
      </c>
      <c r="K133" s="238" t="s">
        <v>146</v>
      </c>
      <c r="L133" s="243"/>
      <c r="M133" s="244" t="s">
        <v>22</v>
      </c>
      <c r="N133" s="245" t="s">
        <v>45</v>
      </c>
      <c r="O133" s="41"/>
      <c r="P133" s="200">
        <f>O133*H133</f>
        <v>0</v>
      </c>
      <c r="Q133" s="200">
        <v>1</v>
      </c>
      <c r="R133" s="200">
        <f>Q133*H133</f>
        <v>121.58</v>
      </c>
      <c r="S133" s="200">
        <v>0</v>
      </c>
      <c r="T133" s="201">
        <f>S133*H133</f>
        <v>0</v>
      </c>
      <c r="AR133" s="23" t="s">
        <v>187</v>
      </c>
      <c r="AT133" s="23" t="s">
        <v>212</v>
      </c>
      <c r="AU133" s="23" t="s">
        <v>83</v>
      </c>
      <c r="AY133" s="23" t="s">
        <v>140</v>
      </c>
      <c r="BE133" s="202">
        <f>IF(N133="základní",J133,0)</f>
        <v>36717.16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24</v>
      </c>
      <c r="BK133" s="202">
        <f>ROUND(I133*H133,2)</f>
        <v>36717.16</v>
      </c>
      <c r="BL133" s="23" t="s">
        <v>147</v>
      </c>
      <c r="BM133" s="23" t="s">
        <v>216</v>
      </c>
    </row>
    <row r="134" spans="2:51" s="11" customFormat="1" ht="13.5">
      <c r="B134" s="203"/>
      <c r="C134" s="204"/>
      <c r="D134" s="205" t="s">
        <v>149</v>
      </c>
      <c r="E134" s="204"/>
      <c r="F134" s="207" t="s">
        <v>217</v>
      </c>
      <c r="G134" s="204"/>
      <c r="H134" s="208">
        <v>121.58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149</v>
      </c>
      <c r="AU134" s="214" t="s">
        <v>83</v>
      </c>
      <c r="AV134" s="11" t="s">
        <v>83</v>
      </c>
      <c r="AW134" s="11" t="s">
        <v>6</v>
      </c>
      <c r="AX134" s="11" t="s">
        <v>24</v>
      </c>
      <c r="AY134" s="214" t="s">
        <v>140</v>
      </c>
    </row>
    <row r="135" spans="2:63" s="10" customFormat="1" ht="29.85" customHeight="1">
      <c r="B135" s="175"/>
      <c r="C135" s="176"/>
      <c r="D135" s="177" t="s">
        <v>73</v>
      </c>
      <c r="E135" s="189" t="s">
        <v>83</v>
      </c>
      <c r="F135" s="189" t="s">
        <v>218</v>
      </c>
      <c r="G135" s="176"/>
      <c r="H135" s="176"/>
      <c r="I135" s="179"/>
      <c r="J135" s="190">
        <f>BK135</f>
        <v>315017.12000000005</v>
      </c>
      <c r="K135" s="176"/>
      <c r="L135" s="181"/>
      <c r="M135" s="182"/>
      <c r="N135" s="183"/>
      <c r="O135" s="183"/>
      <c r="P135" s="184">
        <f>SUM(P136:P185)</f>
        <v>0</v>
      </c>
      <c r="Q135" s="183"/>
      <c r="R135" s="184">
        <f>SUM(R136:R185)</f>
        <v>90.80310964000002</v>
      </c>
      <c r="S135" s="183"/>
      <c r="T135" s="185">
        <f>SUM(T136:T185)</f>
        <v>0</v>
      </c>
      <c r="AR135" s="186" t="s">
        <v>24</v>
      </c>
      <c r="AT135" s="187" t="s">
        <v>73</v>
      </c>
      <c r="AU135" s="187" t="s">
        <v>24</v>
      </c>
      <c r="AY135" s="186" t="s">
        <v>140</v>
      </c>
      <c r="BK135" s="188">
        <f>SUM(BK136:BK185)</f>
        <v>315017.12000000005</v>
      </c>
    </row>
    <row r="136" spans="2:65" s="1" customFormat="1" ht="16.5" customHeight="1">
      <c r="B136" s="40"/>
      <c r="C136" s="191" t="s">
        <v>219</v>
      </c>
      <c r="D136" s="191" t="s">
        <v>142</v>
      </c>
      <c r="E136" s="192" t="s">
        <v>220</v>
      </c>
      <c r="F136" s="193" t="s">
        <v>221</v>
      </c>
      <c r="G136" s="194" t="s">
        <v>145</v>
      </c>
      <c r="H136" s="195">
        <v>14</v>
      </c>
      <c r="I136" s="196">
        <v>42</v>
      </c>
      <c r="J136" s="197">
        <f>ROUND(I136*H136,2)</f>
        <v>588</v>
      </c>
      <c r="K136" s="193" t="s">
        <v>146</v>
      </c>
      <c r="L136" s="60"/>
      <c r="M136" s="198" t="s">
        <v>22</v>
      </c>
      <c r="N136" s="199" t="s">
        <v>45</v>
      </c>
      <c r="O136" s="41"/>
      <c r="P136" s="200">
        <f>O136*H136</f>
        <v>0</v>
      </c>
      <c r="Q136" s="200">
        <v>0.00022</v>
      </c>
      <c r="R136" s="200">
        <f>Q136*H136</f>
        <v>0.0030800000000000003</v>
      </c>
      <c r="S136" s="200">
        <v>0</v>
      </c>
      <c r="T136" s="201">
        <f>S136*H136</f>
        <v>0</v>
      </c>
      <c r="AR136" s="23" t="s">
        <v>147</v>
      </c>
      <c r="AT136" s="23" t="s">
        <v>142</v>
      </c>
      <c r="AU136" s="23" t="s">
        <v>83</v>
      </c>
      <c r="AY136" s="23" t="s">
        <v>140</v>
      </c>
      <c r="BE136" s="202">
        <f>IF(N136="základní",J136,0)</f>
        <v>588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24</v>
      </c>
      <c r="BK136" s="202">
        <f>ROUND(I136*H136,2)</f>
        <v>588</v>
      </c>
      <c r="BL136" s="23" t="s">
        <v>147</v>
      </c>
      <c r="BM136" s="23" t="s">
        <v>222</v>
      </c>
    </row>
    <row r="137" spans="2:51" s="11" customFormat="1" ht="13.5">
      <c r="B137" s="203"/>
      <c r="C137" s="204"/>
      <c r="D137" s="205" t="s">
        <v>149</v>
      </c>
      <c r="E137" s="206" t="s">
        <v>22</v>
      </c>
      <c r="F137" s="207" t="s">
        <v>223</v>
      </c>
      <c r="G137" s="204"/>
      <c r="H137" s="208">
        <v>14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149</v>
      </c>
      <c r="AU137" s="214" t="s">
        <v>83</v>
      </c>
      <c r="AV137" s="11" t="s">
        <v>83</v>
      </c>
      <c r="AW137" s="11" t="s">
        <v>38</v>
      </c>
      <c r="AX137" s="11" t="s">
        <v>74</v>
      </c>
      <c r="AY137" s="214" t="s">
        <v>140</v>
      </c>
    </row>
    <row r="138" spans="2:51" s="12" customFormat="1" ht="13.5">
      <c r="B138" s="215"/>
      <c r="C138" s="216"/>
      <c r="D138" s="205" t="s">
        <v>149</v>
      </c>
      <c r="E138" s="217" t="s">
        <v>22</v>
      </c>
      <c r="F138" s="218" t="s">
        <v>151</v>
      </c>
      <c r="G138" s="216"/>
      <c r="H138" s="217" t="s">
        <v>22</v>
      </c>
      <c r="I138" s="219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149</v>
      </c>
      <c r="AU138" s="224" t="s">
        <v>83</v>
      </c>
      <c r="AV138" s="12" t="s">
        <v>24</v>
      </c>
      <c r="AW138" s="12" t="s">
        <v>38</v>
      </c>
      <c r="AX138" s="12" t="s">
        <v>74</v>
      </c>
      <c r="AY138" s="224" t="s">
        <v>140</v>
      </c>
    </row>
    <row r="139" spans="2:51" s="13" customFormat="1" ht="13.5">
      <c r="B139" s="225"/>
      <c r="C139" s="226"/>
      <c r="D139" s="205" t="s">
        <v>149</v>
      </c>
      <c r="E139" s="227" t="s">
        <v>22</v>
      </c>
      <c r="F139" s="228" t="s">
        <v>152</v>
      </c>
      <c r="G139" s="226"/>
      <c r="H139" s="229">
        <v>14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149</v>
      </c>
      <c r="AU139" s="235" t="s">
        <v>83</v>
      </c>
      <c r="AV139" s="13" t="s">
        <v>147</v>
      </c>
      <c r="AW139" s="13" t="s">
        <v>38</v>
      </c>
      <c r="AX139" s="13" t="s">
        <v>24</v>
      </c>
      <c r="AY139" s="235" t="s">
        <v>140</v>
      </c>
    </row>
    <row r="140" spans="2:65" s="1" customFormat="1" ht="16.5" customHeight="1">
      <c r="B140" s="40"/>
      <c r="C140" s="191" t="s">
        <v>224</v>
      </c>
      <c r="D140" s="191" t="s">
        <v>142</v>
      </c>
      <c r="E140" s="192" t="s">
        <v>225</v>
      </c>
      <c r="F140" s="193" t="s">
        <v>226</v>
      </c>
      <c r="G140" s="194" t="s">
        <v>145</v>
      </c>
      <c r="H140" s="195">
        <v>35</v>
      </c>
      <c r="I140" s="196">
        <v>142</v>
      </c>
      <c r="J140" s="197">
        <f>ROUND(I140*H140,2)</f>
        <v>4970</v>
      </c>
      <c r="K140" s="193" t="s">
        <v>146</v>
      </c>
      <c r="L140" s="60"/>
      <c r="M140" s="198" t="s">
        <v>22</v>
      </c>
      <c r="N140" s="199" t="s">
        <v>45</v>
      </c>
      <c r="O140" s="41"/>
      <c r="P140" s="200">
        <f>O140*H140</f>
        <v>0</v>
      </c>
      <c r="Q140" s="200">
        <v>0.00114</v>
      </c>
      <c r="R140" s="200">
        <f>Q140*H140</f>
        <v>0.0399</v>
      </c>
      <c r="S140" s="200">
        <v>0</v>
      </c>
      <c r="T140" s="201">
        <f>S140*H140</f>
        <v>0</v>
      </c>
      <c r="AR140" s="23" t="s">
        <v>147</v>
      </c>
      <c r="AT140" s="23" t="s">
        <v>142</v>
      </c>
      <c r="AU140" s="23" t="s">
        <v>83</v>
      </c>
      <c r="AY140" s="23" t="s">
        <v>140</v>
      </c>
      <c r="BE140" s="202">
        <f>IF(N140="základní",J140,0)</f>
        <v>4970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24</v>
      </c>
      <c r="BK140" s="202">
        <f>ROUND(I140*H140,2)</f>
        <v>4970</v>
      </c>
      <c r="BL140" s="23" t="s">
        <v>147</v>
      </c>
      <c r="BM140" s="23" t="s">
        <v>227</v>
      </c>
    </row>
    <row r="141" spans="2:51" s="11" customFormat="1" ht="13.5">
      <c r="B141" s="203"/>
      <c r="C141" s="204"/>
      <c r="D141" s="205" t="s">
        <v>149</v>
      </c>
      <c r="E141" s="206" t="s">
        <v>22</v>
      </c>
      <c r="F141" s="207" t="s">
        <v>228</v>
      </c>
      <c r="G141" s="204"/>
      <c r="H141" s="208">
        <v>35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149</v>
      </c>
      <c r="AU141" s="214" t="s">
        <v>83</v>
      </c>
      <c r="AV141" s="11" t="s">
        <v>83</v>
      </c>
      <c r="AW141" s="11" t="s">
        <v>38</v>
      </c>
      <c r="AX141" s="11" t="s">
        <v>74</v>
      </c>
      <c r="AY141" s="214" t="s">
        <v>140</v>
      </c>
    </row>
    <row r="142" spans="2:51" s="13" customFormat="1" ht="13.5">
      <c r="B142" s="225"/>
      <c r="C142" s="226"/>
      <c r="D142" s="205" t="s">
        <v>149</v>
      </c>
      <c r="E142" s="227" t="s">
        <v>22</v>
      </c>
      <c r="F142" s="228" t="s">
        <v>152</v>
      </c>
      <c r="G142" s="226"/>
      <c r="H142" s="229">
        <v>35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149</v>
      </c>
      <c r="AU142" s="235" t="s">
        <v>83</v>
      </c>
      <c r="AV142" s="13" t="s">
        <v>147</v>
      </c>
      <c r="AW142" s="13" t="s">
        <v>38</v>
      </c>
      <c r="AX142" s="13" t="s">
        <v>24</v>
      </c>
      <c r="AY142" s="235" t="s">
        <v>140</v>
      </c>
    </row>
    <row r="143" spans="2:65" s="1" customFormat="1" ht="16.5" customHeight="1">
      <c r="B143" s="40"/>
      <c r="C143" s="191" t="s">
        <v>223</v>
      </c>
      <c r="D143" s="191" t="s">
        <v>142</v>
      </c>
      <c r="E143" s="192" t="s">
        <v>229</v>
      </c>
      <c r="F143" s="193" t="s">
        <v>230</v>
      </c>
      <c r="G143" s="194" t="s">
        <v>145</v>
      </c>
      <c r="H143" s="195">
        <v>14</v>
      </c>
      <c r="I143" s="196">
        <v>14</v>
      </c>
      <c r="J143" s="197">
        <f>ROUND(I143*H143,2)</f>
        <v>196</v>
      </c>
      <c r="K143" s="193" t="s">
        <v>146</v>
      </c>
      <c r="L143" s="60"/>
      <c r="M143" s="198" t="s">
        <v>22</v>
      </c>
      <c r="N143" s="199" t="s">
        <v>45</v>
      </c>
      <c r="O143" s="41"/>
      <c r="P143" s="200">
        <f>O143*H143</f>
        <v>0</v>
      </c>
      <c r="Q143" s="200">
        <v>3E-05</v>
      </c>
      <c r="R143" s="200">
        <f>Q143*H143</f>
        <v>0.00042</v>
      </c>
      <c r="S143" s="200">
        <v>0</v>
      </c>
      <c r="T143" s="201">
        <f>S143*H143</f>
        <v>0</v>
      </c>
      <c r="AR143" s="23" t="s">
        <v>147</v>
      </c>
      <c r="AT143" s="23" t="s">
        <v>142</v>
      </c>
      <c r="AU143" s="23" t="s">
        <v>83</v>
      </c>
      <c r="AY143" s="23" t="s">
        <v>140</v>
      </c>
      <c r="BE143" s="202">
        <f>IF(N143="základní",J143,0)</f>
        <v>196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24</v>
      </c>
      <c r="BK143" s="202">
        <f>ROUND(I143*H143,2)</f>
        <v>196</v>
      </c>
      <c r="BL143" s="23" t="s">
        <v>147</v>
      </c>
      <c r="BM143" s="23" t="s">
        <v>231</v>
      </c>
    </row>
    <row r="144" spans="2:65" s="1" customFormat="1" ht="16.5" customHeight="1">
      <c r="B144" s="40"/>
      <c r="C144" s="191" t="s">
        <v>10</v>
      </c>
      <c r="D144" s="191" t="s">
        <v>142</v>
      </c>
      <c r="E144" s="192" t="s">
        <v>232</v>
      </c>
      <c r="F144" s="193" t="s">
        <v>233</v>
      </c>
      <c r="G144" s="194" t="s">
        <v>145</v>
      </c>
      <c r="H144" s="195">
        <v>35</v>
      </c>
      <c r="I144" s="196">
        <v>22</v>
      </c>
      <c r="J144" s="197">
        <f>ROUND(I144*H144,2)</f>
        <v>770</v>
      </c>
      <c r="K144" s="193" t="s">
        <v>146</v>
      </c>
      <c r="L144" s="60"/>
      <c r="M144" s="198" t="s">
        <v>22</v>
      </c>
      <c r="N144" s="199" t="s">
        <v>45</v>
      </c>
      <c r="O144" s="41"/>
      <c r="P144" s="200">
        <f>O144*H144</f>
        <v>0</v>
      </c>
      <c r="Q144" s="200">
        <v>8E-05</v>
      </c>
      <c r="R144" s="200">
        <f>Q144*H144</f>
        <v>0.0028000000000000004</v>
      </c>
      <c r="S144" s="200">
        <v>0</v>
      </c>
      <c r="T144" s="201">
        <f>S144*H144</f>
        <v>0</v>
      </c>
      <c r="AR144" s="23" t="s">
        <v>147</v>
      </c>
      <c r="AT144" s="23" t="s">
        <v>142</v>
      </c>
      <c r="AU144" s="23" t="s">
        <v>83</v>
      </c>
      <c r="AY144" s="23" t="s">
        <v>140</v>
      </c>
      <c r="BE144" s="202">
        <f>IF(N144="základní",J144,0)</f>
        <v>770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24</v>
      </c>
      <c r="BK144" s="202">
        <f>ROUND(I144*H144,2)</f>
        <v>770</v>
      </c>
      <c r="BL144" s="23" t="s">
        <v>147</v>
      </c>
      <c r="BM144" s="23" t="s">
        <v>234</v>
      </c>
    </row>
    <row r="145" spans="2:65" s="1" customFormat="1" ht="16.5" customHeight="1">
      <c r="B145" s="40"/>
      <c r="C145" s="191" t="s">
        <v>235</v>
      </c>
      <c r="D145" s="191" t="s">
        <v>142</v>
      </c>
      <c r="E145" s="192" t="s">
        <v>236</v>
      </c>
      <c r="F145" s="193" t="s">
        <v>237</v>
      </c>
      <c r="G145" s="194" t="s">
        <v>238</v>
      </c>
      <c r="H145" s="195">
        <v>33</v>
      </c>
      <c r="I145" s="196">
        <v>12</v>
      </c>
      <c r="J145" s="197">
        <f>ROUND(I145*H145,2)</f>
        <v>396</v>
      </c>
      <c r="K145" s="193" t="s">
        <v>146</v>
      </c>
      <c r="L145" s="60"/>
      <c r="M145" s="198" t="s">
        <v>22</v>
      </c>
      <c r="N145" s="199" t="s">
        <v>45</v>
      </c>
      <c r="O145" s="41"/>
      <c r="P145" s="200">
        <f>O145*H145</f>
        <v>0</v>
      </c>
      <c r="Q145" s="200">
        <v>0.0001</v>
      </c>
      <c r="R145" s="200">
        <f>Q145*H145</f>
        <v>0.0033</v>
      </c>
      <c r="S145" s="200">
        <v>0</v>
      </c>
      <c r="T145" s="201">
        <f>S145*H145</f>
        <v>0</v>
      </c>
      <c r="AR145" s="23" t="s">
        <v>147</v>
      </c>
      <c r="AT145" s="23" t="s">
        <v>142</v>
      </c>
      <c r="AU145" s="23" t="s">
        <v>83</v>
      </c>
      <c r="AY145" s="23" t="s">
        <v>140</v>
      </c>
      <c r="BE145" s="202">
        <f>IF(N145="základní",J145,0)</f>
        <v>396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24</v>
      </c>
      <c r="BK145" s="202">
        <f>ROUND(I145*H145,2)</f>
        <v>396</v>
      </c>
      <c r="BL145" s="23" t="s">
        <v>147</v>
      </c>
      <c r="BM145" s="23" t="s">
        <v>239</v>
      </c>
    </row>
    <row r="146" spans="2:51" s="11" customFormat="1" ht="13.5">
      <c r="B146" s="203"/>
      <c r="C146" s="204"/>
      <c r="D146" s="205" t="s">
        <v>149</v>
      </c>
      <c r="E146" s="206" t="s">
        <v>22</v>
      </c>
      <c r="F146" s="207" t="s">
        <v>240</v>
      </c>
      <c r="G146" s="204"/>
      <c r="H146" s="208">
        <v>33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149</v>
      </c>
      <c r="AU146" s="214" t="s">
        <v>83</v>
      </c>
      <c r="AV146" s="11" t="s">
        <v>83</v>
      </c>
      <c r="AW146" s="11" t="s">
        <v>38</v>
      </c>
      <c r="AX146" s="11" t="s">
        <v>74</v>
      </c>
      <c r="AY146" s="214" t="s">
        <v>140</v>
      </c>
    </row>
    <row r="147" spans="2:51" s="13" customFormat="1" ht="13.5">
      <c r="B147" s="225"/>
      <c r="C147" s="226"/>
      <c r="D147" s="205" t="s">
        <v>149</v>
      </c>
      <c r="E147" s="227" t="s">
        <v>22</v>
      </c>
      <c r="F147" s="228" t="s">
        <v>152</v>
      </c>
      <c r="G147" s="226"/>
      <c r="H147" s="229">
        <v>33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149</v>
      </c>
      <c r="AU147" s="235" t="s">
        <v>83</v>
      </c>
      <c r="AV147" s="13" t="s">
        <v>147</v>
      </c>
      <c r="AW147" s="13" t="s">
        <v>38</v>
      </c>
      <c r="AX147" s="13" t="s">
        <v>24</v>
      </c>
      <c r="AY147" s="235" t="s">
        <v>140</v>
      </c>
    </row>
    <row r="148" spans="2:65" s="1" customFormat="1" ht="16.5" customHeight="1">
      <c r="B148" s="40"/>
      <c r="C148" s="236" t="s">
        <v>241</v>
      </c>
      <c r="D148" s="236" t="s">
        <v>212</v>
      </c>
      <c r="E148" s="237" t="s">
        <v>242</v>
      </c>
      <c r="F148" s="238" t="s">
        <v>243</v>
      </c>
      <c r="G148" s="239" t="s">
        <v>238</v>
      </c>
      <c r="H148" s="240">
        <v>37.95</v>
      </c>
      <c r="I148" s="241">
        <v>37</v>
      </c>
      <c r="J148" s="242">
        <f>ROUND(I148*H148,2)</f>
        <v>1404.15</v>
      </c>
      <c r="K148" s="238" t="s">
        <v>146</v>
      </c>
      <c r="L148" s="243"/>
      <c r="M148" s="244" t="s">
        <v>22</v>
      </c>
      <c r="N148" s="245" t="s">
        <v>45</v>
      </c>
      <c r="O148" s="41"/>
      <c r="P148" s="200">
        <f>O148*H148</f>
        <v>0</v>
      </c>
      <c r="Q148" s="200">
        <v>0.0003</v>
      </c>
      <c r="R148" s="200">
        <f>Q148*H148</f>
        <v>0.011385</v>
      </c>
      <c r="S148" s="200">
        <v>0</v>
      </c>
      <c r="T148" s="201">
        <f>S148*H148</f>
        <v>0</v>
      </c>
      <c r="AR148" s="23" t="s">
        <v>187</v>
      </c>
      <c r="AT148" s="23" t="s">
        <v>212</v>
      </c>
      <c r="AU148" s="23" t="s">
        <v>83</v>
      </c>
      <c r="AY148" s="23" t="s">
        <v>140</v>
      </c>
      <c r="BE148" s="202">
        <f>IF(N148="základní",J148,0)</f>
        <v>1404.15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3" t="s">
        <v>24</v>
      </c>
      <c r="BK148" s="202">
        <f>ROUND(I148*H148,2)</f>
        <v>1404.15</v>
      </c>
      <c r="BL148" s="23" t="s">
        <v>147</v>
      </c>
      <c r="BM148" s="23" t="s">
        <v>244</v>
      </c>
    </row>
    <row r="149" spans="2:47" s="1" customFormat="1" ht="40.5">
      <c r="B149" s="40"/>
      <c r="C149" s="62"/>
      <c r="D149" s="205" t="s">
        <v>245</v>
      </c>
      <c r="E149" s="62"/>
      <c r="F149" s="246" t="s">
        <v>246</v>
      </c>
      <c r="G149" s="62"/>
      <c r="H149" s="62"/>
      <c r="I149" s="162"/>
      <c r="J149" s="62"/>
      <c r="K149" s="62"/>
      <c r="L149" s="60"/>
      <c r="M149" s="247"/>
      <c r="N149" s="41"/>
      <c r="O149" s="41"/>
      <c r="P149" s="41"/>
      <c r="Q149" s="41"/>
      <c r="R149" s="41"/>
      <c r="S149" s="41"/>
      <c r="T149" s="77"/>
      <c r="AT149" s="23" t="s">
        <v>245</v>
      </c>
      <c r="AU149" s="23" t="s">
        <v>83</v>
      </c>
    </row>
    <row r="150" spans="2:51" s="11" customFormat="1" ht="13.5">
      <c r="B150" s="203"/>
      <c r="C150" s="204"/>
      <c r="D150" s="205" t="s">
        <v>149</v>
      </c>
      <c r="E150" s="204"/>
      <c r="F150" s="207" t="s">
        <v>247</v>
      </c>
      <c r="G150" s="204"/>
      <c r="H150" s="208">
        <v>37.95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149</v>
      </c>
      <c r="AU150" s="214" t="s">
        <v>83</v>
      </c>
      <c r="AV150" s="11" t="s">
        <v>83</v>
      </c>
      <c r="AW150" s="11" t="s">
        <v>6</v>
      </c>
      <c r="AX150" s="11" t="s">
        <v>24</v>
      </c>
      <c r="AY150" s="214" t="s">
        <v>140</v>
      </c>
    </row>
    <row r="151" spans="2:65" s="1" customFormat="1" ht="16.5" customHeight="1">
      <c r="B151" s="40"/>
      <c r="C151" s="191" t="s">
        <v>248</v>
      </c>
      <c r="D151" s="191" t="s">
        <v>142</v>
      </c>
      <c r="E151" s="192" t="s">
        <v>249</v>
      </c>
      <c r="F151" s="193" t="s">
        <v>250</v>
      </c>
      <c r="G151" s="194" t="s">
        <v>164</v>
      </c>
      <c r="H151" s="195">
        <v>41.984</v>
      </c>
      <c r="I151" s="196">
        <v>825</v>
      </c>
      <c r="J151" s="197">
        <f>ROUND(I151*H151,2)</f>
        <v>34636.8</v>
      </c>
      <c r="K151" s="193" t="s">
        <v>146</v>
      </c>
      <c r="L151" s="60"/>
      <c r="M151" s="198" t="s">
        <v>22</v>
      </c>
      <c r="N151" s="199" t="s">
        <v>45</v>
      </c>
      <c r="O151" s="41"/>
      <c r="P151" s="200">
        <f>O151*H151</f>
        <v>0</v>
      </c>
      <c r="Q151" s="200">
        <v>2.16</v>
      </c>
      <c r="R151" s="200">
        <f>Q151*H151</f>
        <v>90.68544000000001</v>
      </c>
      <c r="S151" s="200">
        <v>0</v>
      </c>
      <c r="T151" s="201">
        <f>S151*H151</f>
        <v>0</v>
      </c>
      <c r="AR151" s="23" t="s">
        <v>147</v>
      </c>
      <c r="AT151" s="23" t="s">
        <v>142</v>
      </c>
      <c r="AU151" s="23" t="s">
        <v>83</v>
      </c>
      <c r="AY151" s="23" t="s">
        <v>140</v>
      </c>
      <c r="BE151" s="202">
        <f>IF(N151="základní",J151,0)</f>
        <v>34636.8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3" t="s">
        <v>24</v>
      </c>
      <c r="BK151" s="202">
        <f>ROUND(I151*H151,2)</f>
        <v>34636.8</v>
      </c>
      <c r="BL151" s="23" t="s">
        <v>147</v>
      </c>
      <c r="BM151" s="23" t="s">
        <v>251</v>
      </c>
    </row>
    <row r="152" spans="2:51" s="11" customFormat="1" ht="13.5">
      <c r="B152" s="203"/>
      <c r="C152" s="204"/>
      <c r="D152" s="205" t="s">
        <v>149</v>
      </c>
      <c r="E152" s="206" t="s">
        <v>22</v>
      </c>
      <c r="F152" s="207" t="s">
        <v>252</v>
      </c>
      <c r="G152" s="204"/>
      <c r="H152" s="208">
        <v>41.984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149</v>
      </c>
      <c r="AU152" s="214" t="s">
        <v>83</v>
      </c>
      <c r="AV152" s="11" t="s">
        <v>83</v>
      </c>
      <c r="AW152" s="11" t="s">
        <v>38</v>
      </c>
      <c r="AX152" s="11" t="s">
        <v>74</v>
      </c>
      <c r="AY152" s="214" t="s">
        <v>140</v>
      </c>
    </row>
    <row r="153" spans="2:51" s="12" customFormat="1" ht="13.5">
      <c r="B153" s="215"/>
      <c r="C153" s="216"/>
      <c r="D153" s="205" t="s">
        <v>149</v>
      </c>
      <c r="E153" s="217" t="s">
        <v>22</v>
      </c>
      <c r="F153" s="218" t="s">
        <v>253</v>
      </c>
      <c r="G153" s="216"/>
      <c r="H153" s="217" t="s">
        <v>22</v>
      </c>
      <c r="I153" s="219"/>
      <c r="J153" s="216"/>
      <c r="K153" s="216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149</v>
      </c>
      <c r="AU153" s="224" t="s">
        <v>83</v>
      </c>
      <c r="AV153" s="12" t="s">
        <v>24</v>
      </c>
      <c r="AW153" s="12" t="s">
        <v>38</v>
      </c>
      <c r="AX153" s="12" t="s">
        <v>74</v>
      </c>
      <c r="AY153" s="224" t="s">
        <v>140</v>
      </c>
    </row>
    <row r="154" spans="2:51" s="13" customFormat="1" ht="13.5">
      <c r="B154" s="225"/>
      <c r="C154" s="226"/>
      <c r="D154" s="205" t="s">
        <v>149</v>
      </c>
      <c r="E154" s="227" t="s">
        <v>22</v>
      </c>
      <c r="F154" s="228" t="s">
        <v>152</v>
      </c>
      <c r="G154" s="226"/>
      <c r="H154" s="229">
        <v>41.984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149</v>
      </c>
      <c r="AU154" s="235" t="s">
        <v>83</v>
      </c>
      <c r="AV154" s="13" t="s">
        <v>147</v>
      </c>
      <c r="AW154" s="13" t="s">
        <v>38</v>
      </c>
      <c r="AX154" s="13" t="s">
        <v>24</v>
      </c>
      <c r="AY154" s="235" t="s">
        <v>140</v>
      </c>
    </row>
    <row r="155" spans="2:65" s="1" customFormat="1" ht="16.5" customHeight="1">
      <c r="B155" s="40"/>
      <c r="C155" s="191" t="s">
        <v>254</v>
      </c>
      <c r="D155" s="191" t="s">
        <v>142</v>
      </c>
      <c r="E155" s="192" t="s">
        <v>255</v>
      </c>
      <c r="F155" s="193" t="s">
        <v>256</v>
      </c>
      <c r="G155" s="194" t="s">
        <v>164</v>
      </c>
      <c r="H155" s="195">
        <v>24.768</v>
      </c>
      <c r="I155" s="196">
        <v>2595</v>
      </c>
      <c r="J155" s="197">
        <f>ROUND(I155*H155,2)</f>
        <v>64272.96</v>
      </c>
      <c r="K155" s="193" t="s">
        <v>146</v>
      </c>
      <c r="L155" s="60"/>
      <c r="M155" s="198" t="s">
        <v>22</v>
      </c>
      <c r="N155" s="199" t="s">
        <v>45</v>
      </c>
      <c r="O155" s="4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3" t="s">
        <v>147</v>
      </c>
      <c r="AT155" s="23" t="s">
        <v>142</v>
      </c>
      <c r="AU155" s="23" t="s">
        <v>83</v>
      </c>
      <c r="AY155" s="23" t="s">
        <v>140</v>
      </c>
      <c r="BE155" s="202">
        <f>IF(N155="základní",J155,0)</f>
        <v>64272.96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24</v>
      </c>
      <c r="BK155" s="202">
        <f>ROUND(I155*H155,2)</f>
        <v>64272.96</v>
      </c>
      <c r="BL155" s="23" t="s">
        <v>147</v>
      </c>
      <c r="BM155" s="23" t="s">
        <v>257</v>
      </c>
    </row>
    <row r="156" spans="2:51" s="11" customFormat="1" ht="13.5">
      <c r="B156" s="203"/>
      <c r="C156" s="204"/>
      <c r="D156" s="205" t="s">
        <v>149</v>
      </c>
      <c r="E156" s="206" t="s">
        <v>22</v>
      </c>
      <c r="F156" s="207" t="s">
        <v>258</v>
      </c>
      <c r="G156" s="204"/>
      <c r="H156" s="208">
        <v>24.768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149</v>
      </c>
      <c r="AU156" s="214" t="s">
        <v>83</v>
      </c>
      <c r="AV156" s="11" t="s">
        <v>83</v>
      </c>
      <c r="AW156" s="11" t="s">
        <v>38</v>
      </c>
      <c r="AX156" s="11" t="s">
        <v>74</v>
      </c>
      <c r="AY156" s="214" t="s">
        <v>140</v>
      </c>
    </row>
    <row r="157" spans="2:51" s="13" customFormat="1" ht="13.5">
      <c r="B157" s="225"/>
      <c r="C157" s="226"/>
      <c r="D157" s="205" t="s">
        <v>149</v>
      </c>
      <c r="E157" s="227" t="s">
        <v>22</v>
      </c>
      <c r="F157" s="228" t="s">
        <v>152</v>
      </c>
      <c r="G157" s="226"/>
      <c r="H157" s="229">
        <v>24.768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149</v>
      </c>
      <c r="AU157" s="235" t="s">
        <v>83</v>
      </c>
      <c r="AV157" s="13" t="s">
        <v>147</v>
      </c>
      <c r="AW157" s="13" t="s">
        <v>38</v>
      </c>
      <c r="AX157" s="13" t="s">
        <v>24</v>
      </c>
      <c r="AY157" s="235" t="s">
        <v>140</v>
      </c>
    </row>
    <row r="158" spans="2:65" s="1" customFormat="1" ht="16.5" customHeight="1">
      <c r="B158" s="40"/>
      <c r="C158" s="191" t="s">
        <v>259</v>
      </c>
      <c r="D158" s="191" t="s">
        <v>142</v>
      </c>
      <c r="E158" s="192" t="s">
        <v>260</v>
      </c>
      <c r="F158" s="193" t="s">
        <v>261</v>
      </c>
      <c r="G158" s="194" t="s">
        <v>238</v>
      </c>
      <c r="H158" s="195">
        <v>14.112</v>
      </c>
      <c r="I158" s="196">
        <v>918</v>
      </c>
      <c r="J158" s="197">
        <f>ROUND(I158*H158,2)</f>
        <v>12954.82</v>
      </c>
      <c r="K158" s="193" t="s">
        <v>146</v>
      </c>
      <c r="L158" s="60"/>
      <c r="M158" s="198" t="s">
        <v>22</v>
      </c>
      <c r="N158" s="199" t="s">
        <v>45</v>
      </c>
      <c r="O158" s="41"/>
      <c r="P158" s="200">
        <f>O158*H158</f>
        <v>0</v>
      </c>
      <c r="Q158" s="200">
        <v>0.00144</v>
      </c>
      <c r="R158" s="200">
        <f>Q158*H158</f>
        <v>0.02032128</v>
      </c>
      <c r="S158" s="200">
        <v>0</v>
      </c>
      <c r="T158" s="201">
        <f>S158*H158</f>
        <v>0</v>
      </c>
      <c r="AR158" s="23" t="s">
        <v>147</v>
      </c>
      <c r="AT158" s="23" t="s">
        <v>142</v>
      </c>
      <c r="AU158" s="23" t="s">
        <v>83</v>
      </c>
      <c r="AY158" s="23" t="s">
        <v>140</v>
      </c>
      <c r="BE158" s="202">
        <f>IF(N158="základní",J158,0)</f>
        <v>12954.82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3" t="s">
        <v>24</v>
      </c>
      <c r="BK158" s="202">
        <f>ROUND(I158*H158,2)</f>
        <v>12954.82</v>
      </c>
      <c r="BL158" s="23" t="s">
        <v>147</v>
      </c>
      <c r="BM158" s="23" t="s">
        <v>262</v>
      </c>
    </row>
    <row r="159" spans="2:51" s="11" customFormat="1" ht="13.5">
      <c r="B159" s="203"/>
      <c r="C159" s="204"/>
      <c r="D159" s="205" t="s">
        <v>149</v>
      </c>
      <c r="E159" s="206" t="s">
        <v>22</v>
      </c>
      <c r="F159" s="207" t="s">
        <v>263</v>
      </c>
      <c r="G159" s="204"/>
      <c r="H159" s="208">
        <v>14.112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149</v>
      </c>
      <c r="AU159" s="214" t="s">
        <v>83</v>
      </c>
      <c r="AV159" s="11" t="s">
        <v>83</v>
      </c>
      <c r="AW159" s="11" t="s">
        <v>38</v>
      </c>
      <c r="AX159" s="11" t="s">
        <v>74</v>
      </c>
      <c r="AY159" s="214" t="s">
        <v>140</v>
      </c>
    </row>
    <row r="160" spans="2:51" s="13" customFormat="1" ht="13.5">
      <c r="B160" s="225"/>
      <c r="C160" s="226"/>
      <c r="D160" s="205" t="s">
        <v>149</v>
      </c>
      <c r="E160" s="227" t="s">
        <v>22</v>
      </c>
      <c r="F160" s="228" t="s">
        <v>152</v>
      </c>
      <c r="G160" s="226"/>
      <c r="H160" s="229">
        <v>14.112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149</v>
      </c>
      <c r="AU160" s="235" t="s">
        <v>83</v>
      </c>
      <c r="AV160" s="13" t="s">
        <v>147</v>
      </c>
      <c r="AW160" s="13" t="s">
        <v>38</v>
      </c>
      <c r="AX160" s="13" t="s">
        <v>24</v>
      </c>
      <c r="AY160" s="235" t="s">
        <v>140</v>
      </c>
    </row>
    <row r="161" spans="2:65" s="1" customFormat="1" ht="16.5" customHeight="1">
      <c r="B161" s="40"/>
      <c r="C161" s="191" t="s">
        <v>9</v>
      </c>
      <c r="D161" s="191" t="s">
        <v>142</v>
      </c>
      <c r="E161" s="192" t="s">
        <v>264</v>
      </c>
      <c r="F161" s="193" t="s">
        <v>265</v>
      </c>
      <c r="G161" s="194" t="s">
        <v>238</v>
      </c>
      <c r="H161" s="195">
        <v>14.112</v>
      </c>
      <c r="I161" s="196">
        <v>36</v>
      </c>
      <c r="J161" s="197">
        <f>ROUND(I161*H161,2)</f>
        <v>508.03</v>
      </c>
      <c r="K161" s="193" t="s">
        <v>146</v>
      </c>
      <c r="L161" s="60"/>
      <c r="M161" s="198" t="s">
        <v>22</v>
      </c>
      <c r="N161" s="199" t="s">
        <v>45</v>
      </c>
      <c r="O161" s="41"/>
      <c r="P161" s="200">
        <f>O161*H161</f>
        <v>0</v>
      </c>
      <c r="Q161" s="200">
        <v>4E-05</v>
      </c>
      <c r="R161" s="200">
        <f>Q161*H161</f>
        <v>0.00056448</v>
      </c>
      <c r="S161" s="200">
        <v>0</v>
      </c>
      <c r="T161" s="201">
        <f>S161*H161</f>
        <v>0</v>
      </c>
      <c r="AR161" s="23" t="s">
        <v>147</v>
      </c>
      <c r="AT161" s="23" t="s">
        <v>142</v>
      </c>
      <c r="AU161" s="23" t="s">
        <v>83</v>
      </c>
      <c r="AY161" s="23" t="s">
        <v>140</v>
      </c>
      <c r="BE161" s="202">
        <f>IF(N161="základní",J161,0)</f>
        <v>508.03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3" t="s">
        <v>24</v>
      </c>
      <c r="BK161" s="202">
        <f>ROUND(I161*H161,2)</f>
        <v>508.03</v>
      </c>
      <c r="BL161" s="23" t="s">
        <v>147</v>
      </c>
      <c r="BM161" s="23" t="s">
        <v>266</v>
      </c>
    </row>
    <row r="162" spans="2:65" s="1" customFormat="1" ht="16.5" customHeight="1">
      <c r="B162" s="40"/>
      <c r="C162" s="191" t="s">
        <v>267</v>
      </c>
      <c r="D162" s="191" t="s">
        <v>142</v>
      </c>
      <c r="E162" s="192" t="s">
        <v>268</v>
      </c>
      <c r="F162" s="193" t="s">
        <v>269</v>
      </c>
      <c r="G162" s="194" t="s">
        <v>164</v>
      </c>
      <c r="H162" s="195">
        <v>57.938</v>
      </c>
      <c r="I162" s="196">
        <v>2621</v>
      </c>
      <c r="J162" s="197">
        <f>ROUND(I162*H162,2)</f>
        <v>151855.5</v>
      </c>
      <c r="K162" s="193" t="s">
        <v>146</v>
      </c>
      <c r="L162" s="60"/>
      <c r="M162" s="198" t="s">
        <v>22</v>
      </c>
      <c r="N162" s="199" t="s">
        <v>45</v>
      </c>
      <c r="O162" s="4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3" t="s">
        <v>147</v>
      </c>
      <c r="AT162" s="23" t="s">
        <v>142</v>
      </c>
      <c r="AU162" s="23" t="s">
        <v>83</v>
      </c>
      <c r="AY162" s="23" t="s">
        <v>140</v>
      </c>
      <c r="BE162" s="202">
        <f>IF(N162="základní",J162,0)</f>
        <v>151855.5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3" t="s">
        <v>24</v>
      </c>
      <c r="BK162" s="202">
        <f>ROUND(I162*H162,2)</f>
        <v>151855.5</v>
      </c>
      <c r="BL162" s="23" t="s">
        <v>147</v>
      </c>
      <c r="BM162" s="23" t="s">
        <v>270</v>
      </c>
    </row>
    <row r="163" spans="2:51" s="11" customFormat="1" ht="13.5">
      <c r="B163" s="203"/>
      <c r="C163" s="204"/>
      <c r="D163" s="205" t="s">
        <v>149</v>
      </c>
      <c r="E163" s="206" t="s">
        <v>22</v>
      </c>
      <c r="F163" s="207" t="s">
        <v>271</v>
      </c>
      <c r="G163" s="204"/>
      <c r="H163" s="208">
        <v>24.768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149</v>
      </c>
      <c r="AU163" s="214" t="s">
        <v>83</v>
      </c>
      <c r="AV163" s="11" t="s">
        <v>83</v>
      </c>
      <c r="AW163" s="11" t="s">
        <v>38</v>
      </c>
      <c r="AX163" s="11" t="s">
        <v>74</v>
      </c>
      <c r="AY163" s="214" t="s">
        <v>140</v>
      </c>
    </row>
    <row r="164" spans="2:51" s="12" customFormat="1" ht="13.5">
      <c r="B164" s="215"/>
      <c r="C164" s="216"/>
      <c r="D164" s="205" t="s">
        <v>149</v>
      </c>
      <c r="E164" s="217" t="s">
        <v>22</v>
      </c>
      <c r="F164" s="218" t="s">
        <v>272</v>
      </c>
      <c r="G164" s="216"/>
      <c r="H164" s="217" t="s">
        <v>22</v>
      </c>
      <c r="I164" s="219"/>
      <c r="J164" s="216"/>
      <c r="K164" s="216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149</v>
      </c>
      <c r="AU164" s="224" t="s">
        <v>83</v>
      </c>
      <c r="AV164" s="12" t="s">
        <v>24</v>
      </c>
      <c r="AW164" s="12" t="s">
        <v>38</v>
      </c>
      <c r="AX164" s="12" t="s">
        <v>74</v>
      </c>
      <c r="AY164" s="224" t="s">
        <v>140</v>
      </c>
    </row>
    <row r="165" spans="2:51" s="11" customFormat="1" ht="13.5">
      <c r="B165" s="203"/>
      <c r="C165" s="204"/>
      <c r="D165" s="205" t="s">
        <v>149</v>
      </c>
      <c r="E165" s="206" t="s">
        <v>22</v>
      </c>
      <c r="F165" s="207" t="s">
        <v>273</v>
      </c>
      <c r="G165" s="204"/>
      <c r="H165" s="208">
        <v>5.12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149</v>
      </c>
      <c r="AU165" s="214" t="s">
        <v>83</v>
      </c>
      <c r="AV165" s="11" t="s">
        <v>83</v>
      </c>
      <c r="AW165" s="11" t="s">
        <v>38</v>
      </c>
      <c r="AX165" s="11" t="s">
        <v>74</v>
      </c>
      <c r="AY165" s="214" t="s">
        <v>140</v>
      </c>
    </row>
    <row r="166" spans="2:51" s="12" customFormat="1" ht="13.5">
      <c r="B166" s="215"/>
      <c r="C166" s="216"/>
      <c r="D166" s="205" t="s">
        <v>149</v>
      </c>
      <c r="E166" s="217" t="s">
        <v>22</v>
      </c>
      <c r="F166" s="218" t="s">
        <v>274</v>
      </c>
      <c r="G166" s="216"/>
      <c r="H166" s="217" t="s">
        <v>22</v>
      </c>
      <c r="I166" s="219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149</v>
      </c>
      <c r="AU166" s="224" t="s">
        <v>83</v>
      </c>
      <c r="AV166" s="12" t="s">
        <v>24</v>
      </c>
      <c r="AW166" s="12" t="s">
        <v>38</v>
      </c>
      <c r="AX166" s="12" t="s">
        <v>74</v>
      </c>
      <c r="AY166" s="224" t="s">
        <v>140</v>
      </c>
    </row>
    <row r="167" spans="2:51" s="11" customFormat="1" ht="13.5">
      <c r="B167" s="203"/>
      <c r="C167" s="204"/>
      <c r="D167" s="205" t="s">
        <v>149</v>
      </c>
      <c r="E167" s="206" t="s">
        <v>22</v>
      </c>
      <c r="F167" s="207" t="s">
        <v>275</v>
      </c>
      <c r="G167" s="204"/>
      <c r="H167" s="208">
        <v>28.05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149</v>
      </c>
      <c r="AU167" s="214" t="s">
        <v>83</v>
      </c>
      <c r="AV167" s="11" t="s">
        <v>83</v>
      </c>
      <c r="AW167" s="11" t="s">
        <v>38</v>
      </c>
      <c r="AX167" s="11" t="s">
        <v>74</v>
      </c>
      <c r="AY167" s="214" t="s">
        <v>140</v>
      </c>
    </row>
    <row r="168" spans="2:51" s="12" customFormat="1" ht="13.5">
      <c r="B168" s="215"/>
      <c r="C168" s="216"/>
      <c r="D168" s="205" t="s">
        <v>149</v>
      </c>
      <c r="E168" s="217" t="s">
        <v>22</v>
      </c>
      <c r="F168" s="218" t="s">
        <v>276</v>
      </c>
      <c r="G168" s="216"/>
      <c r="H168" s="217" t="s">
        <v>22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149</v>
      </c>
      <c r="AU168" s="224" t="s">
        <v>83</v>
      </c>
      <c r="AV168" s="12" t="s">
        <v>24</v>
      </c>
      <c r="AW168" s="12" t="s">
        <v>38</v>
      </c>
      <c r="AX168" s="12" t="s">
        <v>74</v>
      </c>
      <c r="AY168" s="224" t="s">
        <v>140</v>
      </c>
    </row>
    <row r="169" spans="2:51" s="13" customFormat="1" ht="13.5">
      <c r="B169" s="225"/>
      <c r="C169" s="226"/>
      <c r="D169" s="205" t="s">
        <v>149</v>
      </c>
      <c r="E169" s="227" t="s">
        <v>22</v>
      </c>
      <c r="F169" s="228" t="s">
        <v>152</v>
      </c>
      <c r="G169" s="226"/>
      <c r="H169" s="229">
        <v>57.938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149</v>
      </c>
      <c r="AU169" s="235" t="s">
        <v>83</v>
      </c>
      <c r="AV169" s="13" t="s">
        <v>147</v>
      </c>
      <c r="AW169" s="13" t="s">
        <v>38</v>
      </c>
      <c r="AX169" s="13" t="s">
        <v>24</v>
      </c>
      <c r="AY169" s="235" t="s">
        <v>140</v>
      </c>
    </row>
    <row r="170" spans="2:65" s="1" customFormat="1" ht="16.5" customHeight="1">
      <c r="B170" s="40"/>
      <c r="C170" s="191" t="s">
        <v>277</v>
      </c>
      <c r="D170" s="191" t="s">
        <v>142</v>
      </c>
      <c r="E170" s="192" t="s">
        <v>268</v>
      </c>
      <c r="F170" s="193" t="s">
        <v>269</v>
      </c>
      <c r="G170" s="194" t="s">
        <v>164</v>
      </c>
      <c r="H170" s="195">
        <v>7.373</v>
      </c>
      <c r="I170" s="196">
        <v>2621</v>
      </c>
      <c r="J170" s="197">
        <f>ROUND(I170*H170,2)</f>
        <v>19324.63</v>
      </c>
      <c r="K170" s="193" t="s">
        <v>146</v>
      </c>
      <c r="L170" s="60"/>
      <c r="M170" s="198" t="s">
        <v>22</v>
      </c>
      <c r="N170" s="199" t="s">
        <v>45</v>
      </c>
      <c r="O170" s="4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3" t="s">
        <v>147</v>
      </c>
      <c r="AT170" s="23" t="s">
        <v>142</v>
      </c>
      <c r="AU170" s="23" t="s">
        <v>83</v>
      </c>
      <c r="AY170" s="23" t="s">
        <v>140</v>
      </c>
      <c r="BE170" s="202">
        <f>IF(N170="základní",J170,0)</f>
        <v>19324.63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3" t="s">
        <v>24</v>
      </c>
      <c r="BK170" s="202">
        <f>ROUND(I170*H170,2)</f>
        <v>19324.63</v>
      </c>
      <c r="BL170" s="23" t="s">
        <v>147</v>
      </c>
      <c r="BM170" s="23" t="s">
        <v>278</v>
      </c>
    </row>
    <row r="171" spans="2:51" s="11" customFormat="1" ht="13.5">
      <c r="B171" s="203"/>
      <c r="C171" s="204"/>
      <c r="D171" s="205" t="s">
        <v>149</v>
      </c>
      <c r="E171" s="206" t="s">
        <v>22</v>
      </c>
      <c r="F171" s="207" t="s">
        <v>279</v>
      </c>
      <c r="G171" s="204"/>
      <c r="H171" s="208">
        <v>7.373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149</v>
      </c>
      <c r="AU171" s="214" t="s">
        <v>83</v>
      </c>
      <c r="AV171" s="11" t="s">
        <v>83</v>
      </c>
      <c r="AW171" s="11" t="s">
        <v>38</v>
      </c>
      <c r="AX171" s="11" t="s">
        <v>74</v>
      </c>
      <c r="AY171" s="214" t="s">
        <v>140</v>
      </c>
    </row>
    <row r="172" spans="2:51" s="12" customFormat="1" ht="13.5">
      <c r="B172" s="215"/>
      <c r="C172" s="216"/>
      <c r="D172" s="205" t="s">
        <v>149</v>
      </c>
      <c r="E172" s="217" t="s">
        <v>22</v>
      </c>
      <c r="F172" s="218" t="s">
        <v>280</v>
      </c>
      <c r="G172" s="216"/>
      <c r="H172" s="217" t="s">
        <v>22</v>
      </c>
      <c r="I172" s="219"/>
      <c r="J172" s="216"/>
      <c r="K172" s="216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149</v>
      </c>
      <c r="AU172" s="224" t="s">
        <v>83</v>
      </c>
      <c r="AV172" s="12" t="s">
        <v>24</v>
      </c>
      <c r="AW172" s="12" t="s">
        <v>38</v>
      </c>
      <c r="AX172" s="12" t="s">
        <v>74</v>
      </c>
      <c r="AY172" s="224" t="s">
        <v>140</v>
      </c>
    </row>
    <row r="173" spans="2:51" s="13" customFormat="1" ht="13.5">
      <c r="B173" s="225"/>
      <c r="C173" s="226"/>
      <c r="D173" s="205" t="s">
        <v>149</v>
      </c>
      <c r="E173" s="227" t="s">
        <v>22</v>
      </c>
      <c r="F173" s="228" t="s">
        <v>152</v>
      </c>
      <c r="G173" s="226"/>
      <c r="H173" s="229">
        <v>7.373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149</v>
      </c>
      <c r="AU173" s="235" t="s">
        <v>83</v>
      </c>
      <c r="AV173" s="13" t="s">
        <v>147</v>
      </c>
      <c r="AW173" s="13" t="s">
        <v>38</v>
      </c>
      <c r="AX173" s="13" t="s">
        <v>24</v>
      </c>
      <c r="AY173" s="235" t="s">
        <v>140</v>
      </c>
    </row>
    <row r="174" spans="2:65" s="1" customFormat="1" ht="16.5" customHeight="1">
      <c r="B174" s="40"/>
      <c r="C174" s="191" t="s">
        <v>281</v>
      </c>
      <c r="D174" s="191" t="s">
        <v>142</v>
      </c>
      <c r="E174" s="192" t="s">
        <v>282</v>
      </c>
      <c r="F174" s="193" t="s">
        <v>283</v>
      </c>
      <c r="G174" s="194" t="s">
        <v>238</v>
      </c>
      <c r="H174" s="195">
        <v>14.08</v>
      </c>
      <c r="I174" s="196">
        <v>918</v>
      </c>
      <c r="J174" s="197">
        <f>ROUND(I174*H174,2)</f>
        <v>12925.44</v>
      </c>
      <c r="K174" s="193" t="s">
        <v>146</v>
      </c>
      <c r="L174" s="60"/>
      <c r="M174" s="198" t="s">
        <v>22</v>
      </c>
      <c r="N174" s="199" t="s">
        <v>45</v>
      </c>
      <c r="O174" s="41"/>
      <c r="P174" s="200">
        <f>O174*H174</f>
        <v>0</v>
      </c>
      <c r="Q174" s="200">
        <v>0.00144</v>
      </c>
      <c r="R174" s="200">
        <f>Q174*H174</f>
        <v>0.0202752</v>
      </c>
      <c r="S174" s="200">
        <v>0</v>
      </c>
      <c r="T174" s="201">
        <f>S174*H174</f>
        <v>0</v>
      </c>
      <c r="AR174" s="23" t="s">
        <v>147</v>
      </c>
      <c r="AT174" s="23" t="s">
        <v>142</v>
      </c>
      <c r="AU174" s="23" t="s">
        <v>83</v>
      </c>
      <c r="AY174" s="23" t="s">
        <v>140</v>
      </c>
      <c r="BE174" s="202">
        <f>IF(N174="základní",J174,0)</f>
        <v>12925.44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24</v>
      </c>
      <c r="BK174" s="202">
        <f>ROUND(I174*H174,2)</f>
        <v>12925.44</v>
      </c>
      <c r="BL174" s="23" t="s">
        <v>147</v>
      </c>
      <c r="BM174" s="23" t="s">
        <v>284</v>
      </c>
    </row>
    <row r="175" spans="2:51" s="11" customFormat="1" ht="13.5">
      <c r="B175" s="203"/>
      <c r="C175" s="204"/>
      <c r="D175" s="205" t="s">
        <v>149</v>
      </c>
      <c r="E175" s="206" t="s">
        <v>22</v>
      </c>
      <c r="F175" s="207" t="s">
        <v>285</v>
      </c>
      <c r="G175" s="204"/>
      <c r="H175" s="208">
        <v>14.08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149</v>
      </c>
      <c r="AU175" s="214" t="s">
        <v>83</v>
      </c>
      <c r="AV175" s="11" t="s">
        <v>83</v>
      </c>
      <c r="AW175" s="11" t="s">
        <v>38</v>
      </c>
      <c r="AX175" s="11" t="s">
        <v>74</v>
      </c>
      <c r="AY175" s="214" t="s">
        <v>140</v>
      </c>
    </row>
    <row r="176" spans="2:51" s="13" customFormat="1" ht="13.5">
      <c r="B176" s="225"/>
      <c r="C176" s="226"/>
      <c r="D176" s="205" t="s">
        <v>149</v>
      </c>
      <c r="E176" s="227" t="s">
        <v>22</v>
      </c>
      <c r="F176" s="228" t="s">
        <v>152</v>
      </c>
      <c r="G176" s="226"/>
      <c r="H176" s="229">
        <v>14.08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149</v>
      </c>
      <c r="AU176" s="235" t="s">
        <v>83</v>
      </c>
      <c r="AV176" s="13" t="s">
        <v>147</v>
      </c>
      <c r="AW176" s="13" t="s">
        <v>38</v>
      </c>
      <c r="AX176" s="13" t="s">
        <v>24</v>
      </c>
      <c r="AY176" s="235" t="s">
        <v>140</v>
      </c>
    </row>
    <row r="177" spans="2:65" s="1" customFormat="1" ht="16.5" customHeight="1">
      <c r="B177" s="40"/>
      <c r="C177" s="191" t="s">
        <v>286</v>
      </c>
      <c r="D177" s="191" t="s">
        <v>142</v>
      </c>
      <c r="E177" s="192" t="s">
        <v>282</v>
      </c>
      <c r="F177" s="193" t="s">
        <v>283</v>
      </c>
      <c r="G177" s="194" t="s">
        <v>238</v>
      </c>
      <c r="H177" s="195">
        <v>10.176</v>
      </c>
      <c r="I177" s="196">
        <v>918</v>
      </c>
      <c r="J177" s="197">
        <f>ROUND(I177*H177,2)</f>
        <v>9341.57</v>
      </c>
      <c r="K177" s="193" t="s">
        <v>146</v>
      </c>
      <c r="L177" s="60"/>
      <c r="M177" s="198" t="s">
        <v>22</v>
      </c>
      <c r="N177" s="199" t="s">
        <v>45</v>
      </c>
      <c r="O177" s="41"/>
      <c r="P177" s="200">
        <f>O177*H177</f>
        <v>0</v>
      </c>
      <c r="Q177" s="200">
        <v>0.00144</v>
      </c>
      <c r="R177" s="200">
        <f>Q177*H177</f>
        <v>0.014653440000000002</v>
      </c>
      <c r="S177" s="200">
        <v>0</v>
      </c>
      <c r="T177" s="201">
        <f>S177*H177</f>
        <v>0</v>
      </c>
      <c r="AR177" s="23" t="s">
        <v>147</v>
      </c>
      <c r="AT177" s="23" t="s">
        <v>142</v>
      </c>
      <c r="AU177" s="23" t="s">
        <v>83</v>
      </c>
      <c r="AY177" s="23" t="s">
        <v>140</v>
      </c>
      <c r="BE177" s="202">
        <f>IF(N177="základní",J177,0)</f>
        <v>9341.57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3" t="s">
        <v>24</v>
      </c>
      <c r="BK177" s="202">
        <f>ROUND(I177*H177,2)</f>
        <v>9341.57</v>
      </c>
      <c r="BL177" s="23" t="s">
        <v>147</v>
      </c>
      <c r="BM177" s="23" t="s">
        <v>287</v>
      </c>
    </row>
    <row r="178" spans="2:51" s="11" customFormat="1" ht="13.5">
      <c r="B178" s="203"/>
      <c r="C178" s="204"/>
      <c r="D178" s="205" t="s">
        <v>149</v>
      </c>
      <c r="E178" s="206" t="s">
        <v>22</v>
      </c>
      <c r="F178" s="207" t="s">
        <v>288</v>
      </c>
      <c r="G178" s="204"/>
      <c r="H178" s="208">
        <v>10.176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149</v>
      </c>
      <c r="AU178" s="214" t="s">
        <v>83</v>
      </c>
      <c r="AV178" s="11" t="s">
        <v>83</v>
      </c>
      <c r="AW178" s="11" t="s">
        <v>38</v>
      </c>
      <c r="AX178" s="11" t="s">
        <v>74</v>
      </c>
      <c r="AY178" s="214" t="s">
        <v>140</v>
      </c>
    </row>
    <row r="179" spans="2:51" s="12" customFormat="1" ht="13.5">
      <c r="B179" s="215"/>
      <c r="C179" s="216"/>
      <c r="D179" s="205" t="s">
        <v>149</v>
      </c>
      <c r="E179" s="217" t="s">
        <v>22</v>
      </c>
      <c r="F179" s="218" t="s">
        <v>280</v>
      </c>
      <c r="G179" s="216"/>
      <c r="H179" s="217" t="s">
        <v>22</v>
      </c>
      <c r="I179" s="219"/>
      <c r="J179" s="216"/>
      <c r="K179" s="216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149</v>
      </c>
      <c r="AU179" s="224" t="s">
        <v>83</v>
      </c>
      <c r="AV179" s="12" t="s">
        <v>24</v>
      </c>
      <c r="AW179" s="12" t="s">
        <v>38</v>
      </c>
      <c r="AX179" s="12" t="s">
        <v>74</v>
      </c>
      <c r="AY179" s="224" t="s">
        <v>140</v>
      </c>
    </row>
    <row r="180" spans="2:51" s="13" customFormat="1" ht="13.5">
      <c r="B180" s="225"/>
      <c r="C180" s="226"/>
      <c r="D180" s="205" t="s">
        <v>149</v>
      </c>
      <c r="E180" s="227" t="s">
        <v>22</v>
      </c>
      <c r="F180" s="228" t="s">
        <v>152</v>
      </c>
      <c r="G180" s="226"/>
      <c r="H180" s="229">
        <v>10.176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149</v>
      </c>
      <c r="AU180" s="235" t="s">
        <v>83</v>
      </c>
      <c r="AV180" s="13" t="s">
        <v>147</v>
      </c>
      <c r="AW180" s="13" t="s">
        <v>38</v>
      </c>
      <c r="AX180" s="13" t="s">
        <v>24</v>
      </c>
      <c r="AY180" s="235" t="s">
        <v>140</v>
      </c>
    </row>
    <row r="181" spans="2:65" s="1" customFormat="1" ht="16.5" customHeight="1">
      <c r="B181" s="40"/>
      <c r="C181" s="191" t="s">
        <v>289</v>
      </c>
      <c r="D181" s="191" t="s">
        <v>142</v>
      </c>
      <c r="E181" s="192" t="s">
        <v>290</v>
      </c>
      <c r="F181" s="193" t="s">
        <v>291</v>
      </c>
      <c r="G181" s="194" t="s">
        <v>238</v>
      </c>
      <c r="H181" s="195">
        <v>14.08</v>
      </c>
      <c r="I181" s="196">
        <v>36</v>
      </c>
      <c r="J181" s="197">
        <f>ROUND(I181*H181,2)</f>
        <v>506.88</v>
      </c>
      <c r="K181" s="193" t="s">
        <v>146</v>
      </c>
      <c r="L181" s="60"/>
      <c r="M181" s="198" t="s">
        <v>22</v>
      </c>
      <c r="N181" s="199" t="s">
        <v>45</v>
      </c>
      <c r="O181" s="41"/>
      <c r="P181" s="200">
        <f>O181*H181</f>
        <v>0</v>
      </c>
      <c r="Q181" s="200">
        <v>4E-05</v>
      </c>
      <c r="R181" s="200">
        <f>Q181*H181</f>
        <v>0.0005632</v>
      </c>
      <c r="S181" s="200">
        <v>0</v>
      </c>
      <c r="T181" s="201">
        <f>S181*H181</f>
        <v>0</v>
      </c>
      <c r="AR181" s="23" t="s">
        <v>147</v>
      </c>
      <c r="AT181" s="23" t="s">
        <v>142</v>
      </c>
      <c r="AU181" s="23" t="s">
        <v>83</v>
      </c>
      <c r="AY181" s="23" t="s">
        <v>140</v>
      </c>
      <c r="BE181" s="202">
        <f>IF(N181="základní",J181,0)</f>
        <v>506.88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3" t="s">
        <v>24</v>
      </c>
      <c r="BK181" s="202">
        <f>ROUND(I181*H181,2)</f>
        <v>506.88</v>
      </c>
      <c r="BL181" s="23" t="s">
        <v>147</v>
      </c>
      <c r="BM181" s="23" t="s">
        <v>292</v>
      </c>
    </row>
    <row r="182" spans="2:65" s="1" customFormat="1" ht="16.5" customHeight="1">
      <c r="B182" s="40"/>
      <c r="C182" s="191" t="s">
        <v>293</v>
      </c>
      <c r="D182" s="191" t="s">
        <v>142</v>
      </c>
      <c r="E182" s="192" t="s">
        <v>290</v>
      </c>
      <c r="F182" s="193" t="s">
        <v>291</v>
      </c>
      <c r="G182" s="194" t="s">
        <v>238</v>
      </c>
      <c r="H182" s="195">
        <v>10.176</v>
      </c>
      <c r="I182" s="196">
        <v>36</v>
      </c>
      <c r="J182" s="197">
        <f>ROUND(I182*H182,2)</f>
        <v>366.34</v>
      </c>
      <c r="K182" s="193" t="s">
        <v>146</v>
      </c>
      <c r="L182" s="60"/>
      <c r="M182" s="198" t="s">
        <v>22</v>
      </c>
      <c r="N182" s="199" t="s">
        <v>45</v>
      </c>
      <c r="O182" s="41"/>
      <c r="P182" s="200">
        <f>O182*H182</f>
        <v>0</v>
      </c>
      <c r="Q182" s="200">
        <v>4E-05</v>
      </c>
      <c r="R182" s="200">
        <f>Q182*H182</f>
        <v>0.00040704000000000006</v>
      </c>
      <c r="S182" s="200">
        <v>0</v>
      </c>
      <c r="T182" s="201">
        <f>S182*H182</f>
        <v>0</v>
      </c>
      <c r="AR182" s="23" t="s">
        <v>147</v>
      </c>
      <c r="AT182" s="23" t="s">
        <v>142</v>
      </c>
      <c r="AU182" s="23" t="s">
        <v>83</v>
      </c>
      <c r="AY182" s="23" t="s">
        <v>140</v>
      </c>
      <c r="BE182" s="202">
        <f>IF(N182="základní",J182,0)</f>
        <v>366.34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3" t="s">
        <v>24</v>
      </c>
      <c r="BK182" s="202">
        <f>ROUND(I182*H182,2)</f>
        <v>366.34</v>
      </c>
      <c r="BL182" s="23" t="s">
        <v>147</v>
      </c>
      <c r="BM182" s="23" t="s">
        <v>294</v>
      </c>
    </row>
    <row r="183" spans="2:51" s="11" customFormat="1" ht="13.5">
      <c r="B183" s="203"/>
      <c r="C183" s="204"/>
      <c r="D183" s="205" t="s">
        <v>149</v>
      </c>
      <c r="E183" s="206" t="s">
        <v>22</v>
      </c>
      <c r="F183" s="207" t="s">
        <v>295</v>
      </c>
      <c r="G183" s="204"/>
      <c r="H183" s="208">
        <v>10.176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149</v>
      </c>
      <c r="AU183" s="214" t="s">
        <v>83</v>
      </c>
      <c r="AV183" s="11" t="s">
        <v>83</v>
      </c>
      <c r="AW183" s="11" t="s">
        <v>38</v>
      </c>
      <c r="AX183" s="11" t="s">
        <v>74</v>
      </c>
      <c r="AY183" s="214" t="s">
        <v>140</v>
      </c>
    </row>
    <row r="184" spans="2:51" s="12" customFormat="1" ht="13.5">
      <c r="B184" s="215"/>
      <c r="C184" s="216"/>
      <c r="D184" s="205" t="s">
        <v>149</v>
      </c>
      <c r="E184" s="217" t="s">
        <v>22</v>
      </c>
      <c r="F184" s="218" t="s">
        <v>296</v>
      </c>
      <c r="G184" s="216"/>
      <c r="H184" s="217" t="s">
        <v>22</v>
      </c>
      <c r="I184" s="219"/>
      <c r="J184" s="216"/>
      <c r="K184" s="216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149</v>
      </c>
      <c r="AU184" s="224" t="s">
        <v>83</v>
      </c>
      <c r="AV184" s="12" t="s">
        <v>24</v>
      </c>
      <c r="AW184" s="12" t="s">
        <v>38</v>
      </c>
      <c r="AX184" s="12" t="s">
        <v>74</v>
      </c>
      <c r="AY184" s="224" t="s">
        <v>140</v>
      </c>
    </row>
    <row r="185" spans="2:51" s="13" customFormat="1" ht="13.5">
      <c r="B185" s="225"/>
      <c r="C185" s="226"/>
      <c r="D185" s="205" t="s">
        <v>149</v>
      </c>
      <c r="E185" s="227" t="s">
        <v>22</v>
      </c>
      <c r="F185" s="228" t="s">
        <v>152</v>
      </c>
      <c r="G185" s="226"/>
      <c r="H185" s="229">
        <v>10.176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149</v>
      </c>
      <c r="AU185" s="235" t="s">
        <v>83</v>
      </c>
      <c r="AV185" s="13" t="s">
        <v>147</v>
      </c>
      <c r="AW185" s="13" t="s">
        <v>38</v>
      </c>
      <c r="AX185" s="13" t="s">
        <v>24</v>
      </c>
      <c r="AY185" s="235" t="s">
        <v>140</v>
      </c>
    </row>
    <row r="186" spans="2:63" s="10" customFormat="1" ht="29.85" customHeight="1">
      <c r="B186" s="175"/>
      <c r="C186" s="176"/>
      <c r="D186" s="177" t="s">
        <v>73</v>
      </c>
      <c r="E186" s="189" t="s">
        <v>157</v>
      </c>
      <c r="F186" s="189" t="s">
        <v>297</v>
      </c>
      <c r="G186" s="176"/>
      <c r="H186" s="176"/>
      <c r="I186" s="179"/>
      <c r="J186" s="190">
        <f>BK186</f>
        <v>1237031.12</v>
      </c>
      <c r="K186" s="176"/>
      <c r="L186" s="181"/>
      <c r="M186" s="182"/>
      <c r="N186" s="183"/>
      <c r="O186" s="183"/>
      <c r="P186" s="184">
        <f>SUM(P187:P246)</f>
        <v>0</v>
      </c>
      <c r="Q186" s="183"/>
      <c r="R186" s="184">
        <f>SUM(R187:R246)</f>
        <v>278.05419518</v>
      </c>
      <c r="S186" s="183"/>
      <c r="T186" s="185">
        <f>SUM(T187:T246)</f>
        <v>0</v>
      </c>
      <c r="AR186" s="186" t="s">
        <v>24</v>
      </c>
      <c r="AT186" s="187" t="s">
        <v>73</v>
      </c>
      <c r="AU186" s="187" t="s">
        <v>24</v>
      </c>
      <c r="AY186" s="186" t="s">
        <v>140</v>
      </c>
      <c r="BK186" s="188">
        <f>SUM(BK187:BK246)</f>
        <v>1237031.12</v>
      </c>
    </row>
    <row r="187" spans="2:65" s="1" customFormat="1" ht="16.5" customHeight="1">
      <c r="B187" s="40"/>
      <c r="C187" s="191" t="s">
        <v>298</v>
      </c>
      <c r="D187" s="191" t="s">
        <v>142</v>
      </c>
      <c r="E187" s="192" t="s">
        <v>299</v>
      </c>
      <c r="F187" s="193" t="s">
        <v>300</v>
      </c>
      <c r="G187" s="194" t="s">
        <v>145</v>
      </c>
      <c r="H187" s="195">
        <v>31.04</v>
      </c>
      <c r="I187" s="196">
        <v>1061</v>
      </c>
      <c r="J187" s="197">
        <f>ROUND(I187*H187,2)</f>
        <v>32933.44</v>
      </c>
      <c r="K187" s="193" t="s">
        <v>146</v>
      </c>
      <c r="L187" s="60"/>
      <c r="M187" s="198" t="s">
        <v>22</v>
      </c>
      <c r="N187" s="199" t="s">
        <v>45</v>
      </c>
      <c r="O187" s="41"/>
      <c r="P187" s="200">
        <f>O187*H187</f>
        <v>0</v>
      </c>
      <c r="Q187" s="200">
        <v>0.012</v>
      </c>
      <c r="R187" s="200">
        <f>Q187*H187</f>
        <v>0.37248</v>
      </c>
      <c r="S187" s="200">
        <v>0</v>
      </c>
      <c r="T187" s="201">
        <f>S187*H187</f>
        <v>0</v>
      </c>
      <c r="AR187" s="23" t="s">
        <v>147</v>
      </c>
      <c r="AT187" s="23" t="s">
        <v>142</v>
      </c>
      <c r="AU187" s="23" t="s">
        <v>83</v>
      </c>
      <c r="AY187" s="23" t="s">
        <v>140</v>
      </c>
      <c r="BE187" s="202">
        <f>IF(N187="základní",J187,0)</f>
        <v>32933.44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3" t="s">
        <v>24</v>
      </c>
      <c r="BK187" s="202">
        <f>ROUND(I187*H187,2)</f>
        <v>32933.44</v>
      </c>
      <c r="BL187" s="23" t="s">
        <v>147</v>
      </c>
      <c r="BM187" s="23" t="s">
        <v>301</v>
      </c>
    </row>
    <row r="188" spans="2:51" s="11" customFormat="1" ht="13.5">
      <c r="B188" s="203"/>
      <c r="C188" s="204"/>
      <c r="D188" s="205" t="s">
        <v>149</v>
      </c>
      <c r="E188" s="206" t="s">
        <v>22</v>
      </c>
      <c r="F188" s="207" t="s">
        <v>302</v>
      </c>
      <c r="G188" s="204"/>
      <c r="H188" s="208">
        <v>31.04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149</v>
      </c>
      <c r="AU188" s="214" t="s">
        <v>83</v>
      </c>
      <c r="AV188" s="11" t="s">
        <v>83</v>
      </c>
      <c r="AW188" s="11" t="s">
        <v>38</v>
      </c>
      <c r="AX188" s="11" t="s">
        <v>74</v>
      </c>
      <c r="AY188" s="214" t="s">
        <v>140</v>
      </c>
    </row>
    <row r="189" spans="2:51" s="13" customFormat="1" ht="13.5">
      <c r="B189" s="225"/>
      <c r="C189" s="226"/>
      <c r="D189" s="205" t="s">
        <v>149</v>
      </c>
      <c r="E189" s="227" t="s">
        <v>22</v>
      </c>
      <c r="F189" s="228" t="s">
        <v>152</v>
      </c>
      <c r="G189" s="226"/>
      <c r="H189" s="229">
        <v>31.04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149</v>
      </c>
      <c r="AU189" s="235" t="s">
        <v>83</v>
      </c>
      <c r="AV189" s="13" t="s">
        <v>147</v>
      </c>
      <c r="AW189" s="13" t="s">
        <v>38</v>
      </c>
      <c r="AX189" s="13" t="s">
        <v>24</v>
      </c>
      <c r="AY189" s="235" t="s">
        <v>140</v>
      </c>
    </row>
    <row r="190" spans="2:65" s="1" customFormat="1" ht="16.5" customHeight="1">
      <c r="B190" s="40"/>
      <c r="C190" s="236" t="s">
        <v>303</v>
      </c>
      <c r="D190" s="236" t="s">
        <v>212</v>
      </c>
      <c r="E190" s="237" t="s">
        <v>304</v>
      </c>
      <c r="F190" s="238" t="s">
        <v>305</v>
      </c>
      <c r="G190" s="239" t="s">
        <v>145</v>
      </c>
      <c r="H190" s="240">
        <v>31.04</v>
      </c>
      <c r="I190" s="241">
        <v>1901</v>
      </c>
      <c r="J190" s="242">
        <f>ROUND(I190*H190,2)</f>
        <v>59007.04</v>
      </c>
      <c r="K190" s="238" t="s">
        <v>146</v>
      </c>
      <c r="L190" s="243"/>
      <c r="M190" s="244" t="s">
        <v>22</v>
      </c>
      <c r="N190" s="245" t="s">
        <v>45</v>
      </c>
      <c r="O190" s="41"/>
      <c r="P190" s="200">
        <f>O190*H190</f>
        <v>0</v>
      </c>
      <c r="Q190" s="200">
        <v>0.37</v>
      </c>
      <c r="R190" s="200">
        <f>Q190*H190</f>
        <v>11.4848</v>
      </c>
      <c r="S190" s="200">
        <v>0</v>
      </c>
      <c r="T190" s="201">
        <f>S190*H190</f>
        <v>0</v>
      </c>
      <c r="AR190" s="23" t="s">
        <v>187</v>
      </c>
      <c r="AT190" s="23" t="s">
        <v>212</v>
      </c>
      <c r="AU190" s="23" t="s">
        <v>83</v>
      </c>
      <c r="AY190" s="23" t="s">
        <v>140</v>
      </c>
      <c r="BE190" s="202">
        <f>IF(N190="základní",J190,0)</f>
        <v>59007.04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3" t="s">
        <v>24</v>
      </c>
      <c r="BK190" s="202">
        <f>ROUND(I190*H190,2)</f>
        <v>59007.04</v>
      </c>
      <c r="BL190" s="23" t="s">
        <v>147</v>
      </c>
      <c r="BM190" s="23" t="s">
        <v>306</v>
      </c>
    </row>
    <row r="191" spans="2:65" s="1" customFormat="1" ht="16.5" customHeight="1">
      <c r="B191" s="40"/>
      <c r="C191" s="191" t="s">
        <v>150</v>
      </c>
      <c r="D191" s="191" t="s">
        <v>142</v>
      </c>
      <c r="E191" s="192" t="s">
        <v>307</v>
      </c>
      <c r="F191" s="193" t="s">
        <v>308</v>
      </c>
      <c r="G191" s="194" t="s">
        <v>309</v>
      </c>
      <c r="H191" s="195">
        <v>16</v>
      </c>
      <c r="I191" s="196">
        <v>228</v>
      </c>
      <c r="J191" s="197">
        <f>ROUND(I191*H191,2)</f>
        <v>3648</v>
      </c>
      <c r="K191" s="193" t="s">
        <v>146</v>
      </c>
      <c r="L191" s="60"/>
      <c r="M191" s="198" t="s">
        <v>22</v>
      </c>
      <c r="N191" s="199" t="s">
        <v>45</v>
      </c>
      <c r="O191" s="41"/>
      <c r="P191" s="200">
        <f>O191*H191</f>
        <v>0</v>
      </c>
      <c r="Q191" s="200">
        <v>0.00044</v>
      </c>
      <c r="R191" s="200">
        <f>Q191*H191</f>
        <v>0.00704</v>
      </c>
      <c r="S191" s="200">
        <v>0</v>
      </c>
      <c r="T191" s="201">
        <f>S191*H191</f>
        <v>0</v>
      </c>
      <c r="AR191" s="23" t="s">
        <v>147</v>
      </c>
      <c r="AT191" s="23" t="s">
        <v>142</v>
      </c>
      <c r="AU191" s="23" t="s">
        <v>83</v>
      </c>
      <c r="AY191" s="23" t="s">
        <v>140</v>
      </c>
      <c r="BE191" s="202">
        <f>IF(N191="základní",J191,0)</f>
        <v>3648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24</v>
      </c>
      <c r="BK191" s="202">
        <f>ROUND(I191*H191,2)</f>
        <v>3648</v>
      </c>
      <c r="BL191" s="23" t="s">
        <v>147</v>
      </c>
      <c r="BM191" s="23" t="s">
        <v>310</v>
      </c>
    </row>
    <row r="192" spans="2:65" s="1" customFormat="1" ht="16.5" customHeight="1">
      <c r="B192" s="40"/>
      <c r="C192" s="236" t="s">
        <v>311</v>
      </c>
      <c r="D192" s="236" t="s">
        <v>212</v>
      </c>
      <c r="E192" s="237" t="s">
        <v>312</v>
      </c>
      <c r="F192" s="238" t="s">
        <v>313</v>
      </c>
      <c r="G192" s="239" t="s">
        <v>309</v>
      </c>
      <c r="H192" s="240">
        <v>16</v>
      </c>
      <c r="I192" s="241">
        <v>1126</v>
      </c>
      <c r="J192" s="242">
        <f>ROUND(I192*H192,2)</f>
        <v>18016</v>
      </c>
      <c r="K192" s="238" t="s">
        <v>146</v>
      </c>
      <c r="L192" s="243"/>
      <c r="M192" s="244" t="s">
        <v>22</v>
      </c>
      <c r="N192" s="245" t="s">
        <v>45</v>
      </c>
      <c r="O192" s="41"/>
      <c r="P192" s="200">
        <f>O192*H192</f>
        <v>0</v>
      </c>
      <c r="Q192" s="200">
        <v>0.01214</v>
      </c>
      <c r="R192" s="200">
        <f>Q192*H192</f>
        <v>0.19424</v>
      </c>
      <c r="S192" s="200">
        <v>0</v>
      </c>
      <c r="T192" s="201">
        <f>S192*H192</f>
        <v>0</v>
      </c>
      <c r="AR192" s="23" t="s">
        <v>187</v>
      </c>
      <c r="AT192" s="23" t="s">
        <v>212</v>
      </c>
      <c r="AU192" s="23" t="s">
        <v>83</v>
      </c>
      <c r="AY192" s="23" t="s">
        <v>140</v>
      </c>
      <c r="BE192" s="202">
        <f>IF(N192="základní",J192,0)</f>
        <v>18016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3" t="s">
        <v>24</v>
      </c>
      <c r="BK192" s="202">
        <f>ROUND(I192*H192,2)</f>
        <v>18016</v>
      </c>
      <c r="BL192" s="23" t="s">
        <v>147</v>
      </c>
      <c r="BM192" s="23" t="s">
        <v>314</v>
      </c>
    </row>
    <row r="193" spans="2:65" s="1" customFormat="1" ht="16.5" customHeight="1">
      <c r="B193" s="40"/>
      <c r="C193" s="191" t="s">
        <v>315</v>
      </c>
      <c r="D193" s="191" t="s">
        <v>142</v>
      </c>
      <c r="E193" s="192" t="s">
        <v>316</v>
      </c>
      <c r="F193" s="193" t="s">
        <v>317</v>
      </c>
      <c r="G193" s="194" t="s">
        <v>164</v>
      </c>
      <c r="H193" s="195">
        <v>11.361</v>
      </c>
      <c r="I193" s="196">
        <v>3365</v>
      </c>
      <c r="J193" s="197">
        <f>ROUND(I193*H193,2)</f>
        <v>38229.77</v>
      </c>
      <c r="K193" s="193" t="s">
        <v>146</v>
      </c>
      <c r="L193" s="60"/>
      <c r="M193" s="198" t="s">
        <v>22</v>
      </c>
      <c r="N193" s="199" t="s">
        <v>45</v>
      </c>
      <c r="O193" s="4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3" t="s">
        <v>147</v>
      </c>
      <c r="AT193" s="23" t="s">
        <v>142</v>
      </c>
      <c r="AU193" s="23" t="s">
        <v>83</v>
      </c>
      <c r="AY193" s="23" t="s">
        <v>140</v>
      </c>
      <c r="BE193" s="202">
        <f>IF(N193="základní",J193,0)</f>
        <v>38229.77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24</v>
      </c>
      <c r="BK193" s="202">
        <f>ROUND(I193*H193,2)</f>
        <v>38229.77</v>
      </c>
      <c r="BL193" s="23" t="s">
        <v>147</v>
      </c>
      <c r="BM193" s="23" t="s">
        <v>318</v>
      </c>
    </row>
    <row r="194" spans="2:51" s="11" customFormat="1" ht="13.5">
      <c r="B194" s="203"/>
      <c r="C194" s="204"/>
      <c r="D194" s="205" t="s">
        <v>149</v>
      </c>
      <c r="E194" s="206" t="s">
        <v>22</v>
      </c>
      <c r="F194" s="207" t="s">
        <v>319</v>
      </c>
      <c r="G194" s="204"/>
      <c r="H194" s="208">
        <v>11.361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149</v>
      </c>
      <c r="AU194" s="214" t="s">
        <v>83</v>
      </c>
      <c r="AV194" s="11" t="s">
        <v>83</v>
      </c>
      <c r="AW194" s="11" t="s">
        <v>38</v>
      </c>
      <c r="AX194" s="11" t="s">
        <v>74</v>
      </c>
      <c r="AY194" s="214" t="s">
        <v>140</v>
      </c>
    </row>
    <row r="195" spans="2:51" s="13" customFormat="1" ht="13.5">
      <c r="B195" s="225"/>
      <c r="C195" s="226"/>
      <c r="D195" s="205" t="s">
        <v>149</v>
      </c>
      <c r="E195" s="227" t="s">
        <v>22</v>
      </c>
      <c r="F195" s="228" t="s">
        <v>152</v>
      </c>
      <c r="G195" s="226"/>
      <c r="H195" s="229">
        <v>11.361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149</v>
      </c>
      <c r="AU195" s="235" t="s">
        <v>83</v>
      </c>
      <c r="AV195" s="13" t="s">
        <v>147</v>
      </c>
      <c r="AW195" s="13" t="s">
        <v>38</v>
      </c>
      <c r="AX195" s="13" t="s">
        <v>24</v>
      </c>
      <c r="AY195" s="235" t="s">
        <v>140</v>
      </c>
    </row>
    <row r="196" spans="2:65" s="1" customFormat="1" ht="16.5" customHeight="1">
      <c r="B196" s="40"/>
      <c r="C196" s="191" t="s">
        <v>320</v>
      </c>
      <c r="D196" s="191" t="s">
        <v>142</v>
      </c>
      <c r="E196" s="192" t="s">
        <v>321</v>
      </c>
      <c r="F196" s="193" t="s">
        <v>322</v>
      </c>
      <c r="G196" s="194" t="s">
        <v>238</v>
      </c>
      <c r="H196" s="195">
        <v>78.066</v>
      </c>
      <c r="I196" s="196">
        <v>1332</v>
      </c>
      <c r="J196" s="197">
        <f>ROUND(I196*H196,2)</f>
        <v>103983.91</v>
      </c>
      <c r="K196" s="193" t="s">
        <v>146</v>
      </c>
      <c r="L196" s="60"/>
      <c r="M196" s="198" t="s">
        <v>22</v>
      </c>
      <c r="N196" s="199" t="s">
        <v>45</v>
      </c>
      <c r="O196" s="41"/>
      <c r="P196" s="200">
        <f>O196*H196</f>
        <v>0</v>
      </c>
      <c r="Q196" s="200">
        <v>0.04174</v>
      </c>
      <c r="R196" s="200">
        <f>Q196*H196</f>
        <v>3.25847484</v>
      </c>
      <c r="S196" s="200">
        <v>0</v>
      </c>
      <c r="T196" s="201">
        <f>S196*H196</f>
        <v>0</v>
      </c>
      <c r="AR196" s="23" t="s">
        <v>147</v>
      </c>
      <c r="AT196" s="23" t="s">
        <v>142</v>
      </c>
      <c r="AU196" s="23" t="s">
        <v>83</v>
      </c>
      <c r="AY196" s="23" t="s">
        <v>140</v>
      </c>
      <c r="BE196" s="202">
        <f>IF(N196="základní",J196,0)</f>
        <v>103983.91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3" t="s">
        <v>24</v>
      </c>
      <c r="BK196" s="202">
        <f>ROUND(I196*H196,2)</f>
        <v>103983.91</v>
      </c>
      <c r="BL196" s="23" t="s">
        <v>147</v>
      </c>
      <c r="BM196" s="23" t="s">
        <v>323</v>
      </c>
    </row>
    <row r="197" spans="2:51" s="11" customFormat="1" ht="13.5">
      <c r="B197" s="203"/>
      <c r="C197" s="204"/>
      <c r="D197" s="205" t="s">
        <v>149</v>
      </c>
      <c r="E197" s="206" t="s">
        <v>22</v>
      </c>
      <c r="F197" s="207" t="s">
        <v>324</v>
      </c>
      <c r="G197" s="204"/>
      <c r="H197" s="208">
        <v>78.066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149</v>
      </c>
      <c r="AU197" s="214" t="s">
        <v>83</v>
      </c>
      <c r="AV197" s="11" t="s">
        <v>83</v>
      </c>
      <c r="AW197" s="11" t="s">
        <v>38</v>
      </c>
      <c r="AX197" s="11" t="s">
        <v>74</v>
      </c>
      <c r="AY197" s="214" t="s">
        <v>140</v>
      </c>
    </row>
    <row r="198" spans="2:51" s="13" customFormat="1" ht="13.5">
      <c r="B198" s="225"/>
      <c r="C198" s="226"/>
      <c r="D198" s="205" t="s">
        <v>149</v>
      </c>
      <c r="E198" s="227" t="s">
        <v>22</v>
      </c>
      <c r="F198" s="228" t="s">
        <v>152</v>
      </c>
      <c r="G198" s="226"/>
      <c r="H198" s="229">
        <v>78.066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149</v>
      </c>
      <c r="AU198" s="235" t="s">
        <v>83</v>
      </c>
      <c r="AV198" s="13" t="s">
        <v>147</v>
      </c>
      <c r="AW198" s="13" t="s">
        <v>38</v>
      </c>
      <c r="AX198" s="13" t="s">
        <v>24</v>
      </c>
      <c r="AY198" s="235" t="s">
        <v>140</v>
      </c>
    </row>
    <row r="199" spans="2:65" s="1" customFormat="1" ht="16.5" customHeight="1">
      <c r="B199" s="40"/>
      <c r="C199" s="191" t="s">
        <v>325</v>
      </c>
      <c r="D199" s="191" t="s">
        <v>142</v>
      </c>
      <c r="E199" s="192" t="s">
        <v>326</v>
      </c>
      <c r="F199" s="193" t="s">
        <v>327</v>
      </c>
      <c r="G199" s="194" t="s">
        <v>238</v>
      </c>
      <c r="H199" s="195">
        <v>78.066</v>
      </c>
      <c r="I199" s="196">
        <v>91</v>
      </c>
      <c r="J199" s="197">
        <f>ROUND(I199*H199,2)</f>
        <v>7104.01</v>
      </c>
      <c r="K199" s="193" t="s">
        <v>146</v>
      </c>
      <c r="L199" s="60"/>
      <c r="M199" s="198" t="s">
        <v>22</v>
      </c>
      <c r="N199" s="199" t="s">
        <v>45</v>
      </c>
      <c r="O199" s="41"/>
      <c r="P199" s="200">
        <f>O199*H199</f>
        <v>0</v>
      </c>
      <c r="Q199" s="200">
        <v>2E-05</v>
      </c>
      <c r="R199" s="200">
        <f>Q199*H199</f>
        <v>0.0015613200000000002</v>
      </c>
      <c r="S199" s="200">
        <v>0</v>
      </c>
      <c r="T199" s="201">
        <f>S199*H199</f>
        <v>0</v>
      </c>
      <c r="AR199" s="23" t="s">
        <v>147</v>
      </c>
      <c r="AT199" s="23" t="s">
        <v>142</v>
      </c>
      <c r="AU199" s="23" t="s">
        <v>83</v>
      </c>
      <c r="AY199" s="23" t="s">
        <v>140</v>
      </c>
      <c r="BE199" s="202">
        <f>IF(N199="základní",J199,0)</f>
        <v>7104.01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3" t="s">
        <v>24</v>
      </c>
      <c r="BK199" s="202">
        <f>ROUND(I199*H199,2)</f>
        <v>7104.01</v>
      </c>
      <c r="BL199" s="23" t="s">
        <v>147</v>
      </c>
      <c r="BM199" s="23" t="s">
        <v>328</v>
      </c>
    </row>
    <row r="200" spans="2:65" s="1" customFormat="1" ht="16.5" customHeight="1">
      <c r="B200" s="40"/>
      <c r="C200" s="191" t="s">
        <v>329</v>
      </c>
      <c r="D200" s="191" t="s">
        <v>142</v>
      </c>
      <c r="E200" s="192" t="s">
        <v>330</v>
      </c>
      <c r="F200" s="193" t="s">
        <v>331</v>
      </c>
      <c r="G200" s="194" t="s">
        <v>215</v>
      </c>
      <c r="H200" s="195">
        <v>0.536</v>
      </c>
      <c r="I200" s="196">
        <v>27696</v>
      </c>
      <c r="J200" s="197">
        <f>ROUND(I200*H200,2)</f>
        <v>14845.06</v>
      </c>
      <c r="K200" s="193" t="s">
        <v>146</v>
      </c>
      <c r="L200" s="60"/>
      <c r="M200" s="198" t="s">
        <v>22</v>
      </c>
      <c r="N200" s="199" t="s">
        <v>45</v>
      </c>
      <c r="O200" s="41"/>
      <c r="P200" s="200">
        <f>O200*H200</f>
        <v>0</v>
      </c>
      <c r="Q200" s="200">
        <v>1.04877</v>
      </c>
      <c r="R200" s="200">
        <f>Q200*H200</f>
        <v>0.56214072</v>
      </c>
      <c r="S200" s="200">
        <v>0</v>
      </c>
      <c r="T200" s="201">
        <f>S200*H200</f>
        <v>0</v>
      </c>
      <c r="AR200" s="23" t="s">
        <v>147</v>
      </c>
      <c r="AT200" s="23" t="s">
        <v>142</v>
      </c>
      <c r="AU200" s="23" t="s">
        <v>83</v>
      </c>
      <c r="AY200" s="23" t="s">
        <v>140</v>
      </c>
      <c r="BE200" s="202">
        <f>IF(N200="základní",J200,0)</f>
        <v>14845.06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3" t="s">
        <v>24</v>
      </c>
      <c r="BK200" s="202">
        <f>ROUND(I200*H200,2)</f>
        <v>14845.06</v>
      </c>
      <c r="BL200" s="23" t="s">
        <v>147</v>
      </c>
      <c r="BM200" s="23" t="s">
        <v>332</v>
      </c>
    </row>
    <row r="201" spans="2:51" s="11" customFormat="1" ht="13.5">
      <c r="B201" s="203"/>
      <c r="C201" s="204"/>
      <c r="D201" s="205" t="s">
        <v>149</v>
      </c>
      <c r="E201" s="206" t="s">
        <v>22</v>
      </c>
      <c r="F201" s="207" t="s">
        <v>333</v>
      </c>
      <c r="G201" s="204"/>
      <c r="H201" s="208">
        <v>0.536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149</v>
      </c>
      <c r="AU201" s="214" t="s">
        <v>83</v>
      </c>
      <c r="AV201" s="11" t="s">
        <v>83</v>
      </c>
      <c r="AW201" s="11" t="s">
        <v>38</v>
      </c>
      <c r="AX201" s="11" t="s">
        <v>74</v>
      </c>
      <c r="AY201" s="214" t="s">
        <v>140</v>
      </c>
    </row>
    <row r="202" spans="2:51" s="12" customFormat="1" ht="13.5">
      <c r="B202" s="215"/>
      <c r="C202" s="216"/>
      <c r="D202" s="205" t="s">
        <v>149</v>
      </c>
      <c r="E202" s="217" t="s">
        <v>22</v>
      </c>
      <c r="F202" s="218" t="s">
        <v>334</v>
      </c>
      <c r="G202" s="216"/>
      <c r="H202" s="217" t="s">
        <v>22</v>
      </c>
      <c r="I202" s="219"/>
      <c r="J202" s="216"/>
      <c r="K202" s="216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149</v>
      </c>
      <c r="AU202" s="224" t="s">
        <v>83</v>
      </c>
      <c r="AV202" s="12" t="s">
        <v>24</v>
      </c>
      <c r="AW202" s="12" t="s">
        <v>38</v>
      </c>
      <c r="AX202" s="12" t="s">
        <v>74</v>
      </c>
      <c r="AY202" s="224" t="s">
        <v>140</v>
      </c>
    </row>
    <row r="203" spans="2:51" s="13" customFormat="1" ht="13.5">
      <c r="B203" s="225"/>
      <c r="C203" s="226"/>
      <c r="D203" s="205" t="s">
        <v>149</v>
      </c>
      <c r="E203" s="227" t="s">
        <v>22</v>
      </c>
      <c r="F203" s="228" t="s">
        <v>152</v>
      </c>
      <c r="G203" s="226"/>
      <c r="H203" s="229">
        <v>0.536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149</v>
      </c>
      <c r="AU203" s="235" t="s">
        <v>83</v>
      </c>
      <c r="AV203" s="13" t="s">
        <v>147</v>
      </c>
      <c r="AW203" s="13" t="s">
        <v>38</v>
      </c>
      <c r="AX203" s="13" t="s">
        <v>24</v>
      </c>
      <c r="AY203" s="235" t="s">
        <v>140</v>
      </c>
    </row>
    <row r="204" spans="2:65" s="1" customFormat="1" ht="16.5" customHeight="1">
      <c r="B204" s="40"/>
      <c r="C204" s="191" t="s">
        <v>335</v>
      </c>
      <c r="D204" s="191" t="s">
        <v>142</v>
      </c>
      <c r="E204" s="192" t="s">
        <v>336</v>
      </c>
      <c r="F204" s="193" t="s">
        <v>337</v>
      </c>
      <c r="G204" s="194" t="s">
        <v>145</v>
      </c>
      <c r="H204" s="195">
        <v>124.16</v>
      </c>
      <c r="I204" s="196">
        <v>202</v>
      </c>
      <c r="J204" s="197">
        <f>ROUND(I204*H204,2)</f>
        <v>25080.32</v>
      </c>
      <c r="K204" s="193" t="s">
        <v>146</v>
      </c>
      <c r="L204" s="60"/>
      <c r="M204" s="198" t="s">
        <v>22</v>
      </c>
      <c r="N204" s="199" t="s">
        <v>45</v>
      </c>
      <c r="O204" s="41"/>
      <c r="P204" s="200">
        <f>O204*H204</f>
        <v>0</v>
      </c>
      <c r="Q204" s="200">
        <v>0.00019</v>
      </c>
      <c r="R204" s="200">
        <f>Q204*H204</f>
        <v>0.0235904</v>
      </c>
      <c r="S204" s="200">
        <v>0</v>
      </c>
      <c r="T204" s="201">
        <f>S204*H204</f>
        <v>0</v>
      </c>
      <c r="AR204" s="23" t="s">
        <v>147</v>
      </c>
      <c r="AT204" s="23" t="s">
        <v>142</v>
      </c>
      <c r="AU204" s="23" t="s">
        <v>83</v>
      </c>
      <c r="AY204" s="23" t="s">
        <v>140</v>
      </c>
      <c r="BE204" s="202">
        <f>IF(N204="základní",J204,0)</f>
        <v>25080.32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3" t="s">
        <v>24</v>
      </c>
      <c r="BK204" s="202">
        <f>ROUND(I204*H204,2)</f>
        <v>25080.32</v>
      </c>
      <c r="BL204" s="23" t="s">
        <v>147</v>
      </c>
      <c r="BM204" s="23" t="s">
        <v>338</v>
      </c>
    </row>
    <row r="205" spans="2:51" s="11" customFormat="1" ht="13.5">
      <c r="B205" s="203"/>
      <c r="C205" s="204"/>
      <c r="D205" s="205" t="s">
        <v>149</v>
      </c>
      <c r="E205" s="206" t="s">
        <v>22</v>
      </c>
      <c r="F205" s="207" t="s">
        <v>339</v>
      </c>
      <c r="G205" s="204"/>
      <c r="H205" s="208">
        <v>124.16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149</v>
      </c>
      <c r="AU205" s="214" t="s">
        <v>83</v>
      </c>
      <c r="AV205" s="11" t="s">
        <v>83</v>
      </c>
      <c r="AW205" s="11" t="s">
        <v>38</v>
      </c>
      <c r="AX205" s="11" t="s">
        <v>74</v>
      </c>
      <c r="AY205" s="214" t="s">
        <v>140</v>
      </c>
    </row>
    <row r="206" spans="2:51" s="12" customFormat="1" ht="13.5">
      <c r="B206" s="215"/>
      <c r="C206" s="216"/>
      <c r="D206" s="205" t="s">
        <v>149</v>
      </c>
      <c r="E206" s="217" t="s">
        <v>22</v>
      </c>
      <c r="F206" s="218" t="s">
        <v>340</v>
      </c>
      <c r="G206" s="216"/>
      <c r="H206" s="217" t="s">
        <v>22</v>
      </c>
      <c r="I206" s="219"/>
      <c r="J206" s="216"/>
      <c r="K206" s="216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149</v>
      </c>
      <c r="AU206" s="224" t="s">
        <v>83</v>
      </c>
      <c r="AV206" s="12" t="s">
        <v>24</v>
      </c>
      <c r="AW206" s="12" t="s">
        <v>38</v>
      </c>
      <c r="AX206" s="12" t="s">
        <v>74</v>
      </c>
      <c r="AY206" s="224" t="s">
        <v>140</v>
      </c>
    </row>
    <row r="207" spans="2:51" s="13" customFormat="1" ht="13.5">
      <c r="B207" s="225"/>
      <c r="C207" s="226"/>
      <c r="D207" s="205" t="s">
        <v>149</v>
      </c>
      <c r="E207" s="227" t="s">
        <v>22</v>
      </c>
      <c r="F207" s="228" t="s">
        <v>152</v>
      </c>
      <c r="G207" s="226"/>
      <c r="H207" s="229">
        <v>124.16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149</v>
      </c>
      <c r="AU207" s="235" t="s">
        <v>83</v>
      </c>
      <c r="AV207" s="13" t="s">
        <v>147</v>
      </c>
      <c r="AW207" s="13" t="s">
        <v>38</v>
      </c>
      <c r="AX207" s="13" t="s">
        <v>24</v>
      </c>
      <c r="AY207" s="235" t="s">
        <v>140</v>
      </c>
    </row>
    <row r="208" spans="2:65" s="1" customFormat="1" ht="25.5" customHeight="1">
      <c r="B208" s="40"/>
      <c r="C208" s="191" t="s">
        <v>341</v>
      </c>
      <c r="D208" s="191" t="s">
        <v>142</v>
      </c>
      <c r="E208" s="192" t="s">
        <v>342</v>
      </c>
      <c r="F208" s="193" t="s">
        <v>343</v>
      </c>
      <c r="G208" s="194" t="s">
        <v>145</v>
      </c>
      <c r="H208" s="195">
        <v>31.04</v>
      </c>
      <c r="I208" s="196">
        <v>202</v>
      </c>
      <c r="J208" s="197">
        <f>ROUND(I208*H208,2)</f>
        <v>6270.08</v>
      </c>
      <c r="K208" s="193" t="s">
        <v>22</v>
      </c>
      <c r="L208" s="60"/>
      <c r="M208" s="198" t="s">
        <v>22</v>
      </c>
      <c r="N208" s="199" t="s">
        <v>45</v>
      </c>
      <c r="O208" s="41"/>
      <c r="P208" s="200">
        <f>O208*H208</f>
        <v>0</v>
      </c>
      <c r="Q208" s="200">
        <v>0.00019</v>
      </c>
      <c r="R208" s="200">
        <f>Q208*H208</f>
        <v>0.0058976</v>
      </c>
      <c r="S208" s="200">
        <v>0</v>
      </c>
      <c r="T208" s="201">
        <f>S208*H208</f>
        <v>0</v>
      </c>
      <c r="AR208" s="23" t="s">
        <v>147</v>
      </c>
      <c r="AT208" s="23" t="s">
        <v>142</v>
      </c>
      <c r="AU208" s="23" t="s">
        <v>83</v>
      </c>
      <c r="AY208" s="23" t="s">
        <v>140</v>
      </c>
      <c r="BE208" s="202">
        <f>IF(N208="základní",J208,0)</f>
        <v>6270.08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3" t="s">
        <v>24</v>
      </c>
      <c r="BK208" s="202">
        <f>ROUND(I208*H208,2)</f>
        <v>6270.08</v>
      </c>
      <c r="BL208" s="23" t="s">
        <v>147</v>
      </c>
      <c r="BM208" s="23" t="s">
        <v>344</v>
      </c>
    </row>
    <row r="209" spans="2:51" s="11" customFormat="1" ht="13.5">
      <c r="B209" s="203"/>
      <c r="C209" s="204"/>
      <c r="D209" s="205" t="s">
        <v>149</v>
      </c>
      <c r="E209" s="206" t="s">
        <v>22</v>
      </c>
      <c r="F209" s="207" t="s">
        <v>302</v>
      </c>
      <c r="G209" s="204"/>
      <c r="H209" s="208">
        <v>31.04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149</v>
      </c>
      <c r="AU209" s="214" t="s">
        <v>83</v>
      </c>
      <c r="AV209" s="11" t="s">
        <v>83</v>
      </c>
      <c r="AW209" s="11" t="s">
        <v>38</v>
      </c>
      <c r="AX209" s="11" t="s">
        <v>74</v>
      </c>
      <c r="AY209" s="214" t="s">
        <v>140</v>
      </c>
    </row>
    <row r="210" spans="2:51" s="12" customFormat="1" ht="13.5">
      <c r="B210" s="215"/>
      <c r="C210" s="216"/>
      <c r="D210" s="205" t="s">
        <v>149</v>
      </c>
      <c r="E210" s="217" t="s">
        <v>22</v>
      </c>
      <c r="F210" s="218" t="s">
        <v>345</v>
      </c>
      <c r="G210" s="216"/>
      <c r="H210" s="217" t="s">
        <v>22</v>
      </c>
      <c r="I210" s="219"/>
      <c r="J210" s="216"/>
      <c r="K210" s="216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149</v>
      </c>
      <c r="AU210" s="224" t="s">
        <v>83</v>
      </c>
      <c r="AV210" s="12" t="s">
        <v>24</v>
      </c>
      <c r="AW210" s="12" t="s">
        <v>38</v>
      </c>
      <c r="AX210" s="12" t="s">
        <v>74</v>
      </c>
      <c r="AY210" s="224" t="s">
        <v>140</v>
      </c>
    </row>
    <row r="211" spans="2:51" s="13" customFormat="1" ht="13.5">
      <c r="B211" s="225"/>
      <c r="C211" s="226"/>
      <c r="D211" s="205" t="s">
        <v>149</v>
      </c>
      <c r="E211" s="227" t="s">
        <v>22</v>
      </c>
      <c r="F211" s="228" t="s">
        <v>152</v>
      </c>
      <c r="G211" s="226"/>
      <c r="H211" s="229">
        <v>31.04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149</v>
      </c>
      <c r="AU211" s="235" t="s">
        <v>83</v>
      </c>
      <c r="AV211" s="13" t="s">
        <v>147</v>
      </c>
      <c r="AW211" s="13" t="s">
        <v>38</v>
      </c>
      <c r="AX211" s="13" t="s">
        <v>24</v>
      </c>
      <c r="AY211" s="235" t="s">
        <v>140</v>
      </c>
    </row>
    <row r="212" spans="2:65" s="1" customFormat="1" ht="16.5" customHeight="1">
      <c r="B212" s="40"/>
      <c r="C212" s="191" t="s">
        <v>346</v>
      </c>
      <c r="D212" s="191" t="s">
        <v>142</v>
      </c>
      <c r="E212" s="192" t="s">
        <v>347</v>
      </c>
      <c r="F212" s="193" t="s">
        <v>348</v>
      </c>
      <c r="G212" s="194" t="s">
        <v>164</v>
      </c>
      <c r="H212" s="195">
        <v>27.458</v>
      </c>
      <c r="I212" s="196">
        <v>2676</v>
      </c>
      <c r="J212" s="197">
        <f>ROUND(I212*H212,2)</f>
        <v>73477.61</v>
      </c>
      <c r="K212" s="193" t="s">
        <v>146</v>
      </c>
      <c r="L212" s="60"/>
      <c r="M212" s="198" t="s">
        <v>22</v>
      </c>
      <c r="N212" s="199" t="s">
        <v>45</v>
      </c>
      <c r="O212" s="4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3" t="s">
        <v>147</v>
      </c>
      <c r="AT212" s="23" t="s">
        <v>142</v>
      </c>
      <c r="AU212" s="23" t="s">
        <v>83</v>
      </c>
      <c r="AY212" s="23" t="s">
        <v>140</v>
      </c>
      <c r="BE212" s="202">
        <f>IF(N212="základní",J212,0)</f>
        <v>73477.61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3" t="s">
        <v>24</v>
      </c>
      <c r="BK212" s="202">
        <f>ROUND(I212*H212,2)</f>
        <v>73477.61</v>
      </c>
      <c r="BL212" s="23" t="s">
        <v>147</v>
      </c>
      <c r="BM212" s="23" t="s">
        <v>349</v>
      </c>
    </row>
    <row r="213" spans="2:51" s="12" customFormat="1" ht="13.5">
      <c r="B213" s="215"/>
      <c r="C213" s="216"/>
      <c r="D213" s="205" t="s">
        <v>149</v>
      </c>
      <c r="E213" s="217" t="s">
        <v>22</v>
      </c>
      <c r="F213" s="218" t="s">
        <v>350</v>
      </c>
      <c r="G213" s="216"/>
      <c r="H213" s="217" t="s">
        <v>22</v>
      </c>
      <c r="I213" s="219"/>
      <c r="J213" s="216"/>
      <c r="K213" s="216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149</v>
      </c>
      <c r="AU213" s="224" t="s">
        <v>83</v>
      </c>
      <c r="AV213" s="12" t="s">
        <v>24</v>
      </c>
      <c r="AW213" s="12" t="s">
        <v>38</v>
      </c>
      <c r="AX213" s="12" t="s">
        <v>74</v>
      </c>
      <c r="AY213" s="224" t="s">
        <v>140</v>
      </c>
    </row>
    <row r="214" spans="2:51" s="11" customFormat="1" ht="13.5">
      <c r="B214" s="203"/>
      <c r="C214" s="204"/>
      <c r="D214" s="205" t="s">
        <v>149</v>
      </c>
      <c r="E214" s="206" t="s">
        <v>22</v>
      </c>
      <c r="F214" s="207" t="s">
        <v>351</v>
      </c>
      <c r="G214" s="204"/>
      <c r="H214" s="208">
        <v>6.15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149</v>
      </c>
      <c r="AU214" s="214" t="s">
        <v>83</v>
      </c>
      <c r="AV214" s="11" t="s">
        <v>83</v>
      </c>
      <c r="AW214" s="11" t="s">
        <v>38</v>
      </c>
      <c r="AX214" s="11" t="s">
        <v>74</v>
      </c>
      <c r="AY214" s="214" t="s">
        <v>140</v>
      </c>
    </row>
    <row r="215" spans="2:51" s="11" customFormat="1" ht="13.5">
      <c r="B215" s="203"/>
      <c r="C215" s="204"/>
      <c r="D215" s="205" t="s">
        <v>149</v>
      </c>
      <c r="E215" s="206" t="s">
        <v>22</v>
      </c>
      <c r="F215" s="207" t="s">
        <v>352</v>
      </c>
      <c r="G215" s="204"/>
      <c r="H215" s="208">
        <v>6.6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149</v>
      </c>
      <c r="AU215" s="214" t="s">
        <v>83</v>
      </c>
      <c r="AV215" s="11" t="s">
        <v>83</v>
      </c>
      <c r="AW215" s="11" t="s">
        <v>38</v>
      </c>
      <c r="AX215" s="11" t="s">
        <v>74</v>
      </c>
      <c r="AY215" s="214" t="s">
        <v>140</v>
      </c>
    </row>
    <row r="216" spans="2:51" s="11" customFormat="1" ht="13.5">
      <c r="B216" s="203"/>
      <c r="C216" s="204"/>
      <c r="D216" s="205" t="s">
        <v>149</v>
      </c>
      <c r="E216" s="206" t="s">
        <v>22</v>
      </c>
      <c r="F216" s="207" t="s">
        <v>353</v>
      </c>
      <c r="G216" s="204"/>
      <c r="H216" s="208">
        <v>8.25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149</v>
      </c>
      <c r="AU216" s="214" t="s">
        <v>83</v>
      </c>
      <c r="AV216" s="11" t="s">
        <v>83</v>
      </c>
      <c r="AW216" s="11" t="s">
        <v>38</v>
      </c>
      <c r="AX216" s="11" t="s">
        <v>74</v>
      </c>
      <c r="AY216" s="214" t="s">
        <v>140</v>
      </c>
    </row>
    <row r="217" spans="2:51" s="11" customFormat="1" ht="13.5">
      <c r="B217" s="203"/>
      <c r="C217" s="204"/>
      <c r="D217" s="205" t="s">
        <v>149</v>
      </c>
      <c r="E217" s="206" t="s">
        <v>22</v>
      </c>
      <c r="F217" s="207" t="s">
        <v>354</v>
      </c>
      <c r="G217" s="204"/>
      <c r="H217" s="208">
        <v>6.458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149</v>
      </c>
      <c r="AU217" s="214" t="s">
        <v>83</v>
      </c>
      <c r="AV217" s="11" t="s">
        <v>83</v>
      </c>
      <c r="AW217" s="11" t="s">
        <v>38</v>
      </c>
      <c r="AX217" s="11" t="s">
        <v>74</v>
      </c>
      <c r="AY217" s="214" t="s">
        <v>140</v>
      </c>
    </row>
    <row r="218" spans="2:51" s="13" customFormat="1" ht="13.5">
      <c r="B218" s="225"/>
      <c r="C218" s="226"/>
      <c r="D218" s="205" t="s">
        <v>149</v>
      </c>
      <c r="E218" s="227" t="s">
        <v>22</v>
      </c>
      <c r="F218" s="228" t="s">
        <v>152</v>
      </c>
      <c r="G218" s="226"/>
      <c r="H218" s="229">
        <v>27.458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149</v>
      </c>
      <c r="AU218" s="235" t="s">
        <v>83</v>
      </c>
      <c r="AV218" s="13" t="s">
        <v>147</v>
      </c>
      <c r="AW218" s="13" t="s">
        <v>38</v>
      </c>
      <c r="AX218" s="13" t="s">
        <v>24</v>
      </c>
      <c r="AY218" s="235" t="s">
        <v>140</v>
      </c>
    </row>
    <row r="219" spans="2:65" s="1" customFormat="1" ht="16.5" customHeight="1">
      <c r="B219" s="40"/>
      <c r="C219" s="191" t="s">
        <v>355</v>
      </c>
      <c r="D219" s="191" t="s">
        <v>142</v>
      </c>
      <c r="E219" s="192" t="s">
        <v>356</v>
      </c>
      <c r="F219" s="193" t="s">
        <v>357</v>
      </c>
      <c r="G219" s="194" t="s">
        <v>164</v>
      </c>
      <c r="H219" s="195">
        <v>36.485</v>
      </c>
      <c r="I219" s="196">
        <v>2747</v>
      </c>
      <c r="J219" s="197">
        <f>ROUND(I219*H219,2)</f>
        <v>100224.3</v>
      </c>
      <c r="K219" s="193" t="s">
        <v>146</v>
      </c>
      <c r="L219" s="60"/>
      <c r="M219" s="198" t="s">
        <v>22</v>
      </c>
      <c r="N219" s="199" t="s">
        <v>45</v>
      </c>
      <c r="O219" s="41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AR219" s="23" t="s">
        <v>147</v>
      </c>
      <c r="AT219" s="23" t="s">
        <v>142</v>
      </c>
      <c r="AU219" s="23" t="s">
        <v>83</v>
      </c>
      <c r="AY219" s="23" t="s">
        <v>140</v>
      </c>
      <c r="BE219" s="202">
        <f>IF(N219="základní",J219,0)</f>
        <v>100224.3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23" t="s">
        <v>24</v>
      </c>
      <c r="BK219" s="202">
        <f>ROUND(I219*H219,2)</f>
        <v>100224.3</v>
      </c>
      <c r="BL219" s="23" t="s">
        <v>147</v>
      </c>
      <c r="BM219" s="23" t="s">
        <v>358</v>
      </c>
    </row>
    <row r="220" spans="2:51" s="12" customFormat="1" ht="13.5">
      <c r="B220" s="215"/>
      <c r="C220" s="216"/>
      <c r="D220" s="205" t="s">
        <v>149</v>
      </c>
      <c r="E220" s="217" t="s">
        <v>22</v>
      </c>
      <c r="F220" s="218" t="s">
        <v>359</v>
      </c>
      <c r="G220" s="216"/>
      <c r="H220" s="217" t="s">
        <v>22</v>
      </c>
      <c r="I220" s="219"/>
      <c r="J220" s="216"/>
      <c r="K220" s="216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149</v>
      </c>
      <c r="AU220" s="224" t="s">
        <v>83</v>
      </c>
      <c r="AV220" s="12" t="s">
        <v>24</v>
      </c>
      <c r="AW220" s="12" t="s">
        <v>38</v>
      </c>
      <c r="AX220" s="12" t="s">
        <v>74</v>
      </c>
      <c r="AY220" s="224" t="s">
        <v>140</v>
      </c>
    </row>
    <row r="221" spans="2:51" s="11" customFormat="1" ht="13.5">
      <c r="B221" s="203"/>
      <c r="C221" s="204"/>
      <c r="D221" s="205" t="s">
        <v>149</v>
      </c>
      <c r="E221" s="206" t="s">
        <v>22</v>
      </c>
      <c r="F221" s="207" t="s">
        <v>360</v>
      </c>
      <c r="G221" s="204"/>
      <c r="H221" s="208">
        <v>8.04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149</v>
      </c>
      <c r="AU221" s="214" t="s">
        <v>83</v>
      </c>
      <c r="AV221" s="11" t="s">
        <v>83</v>
      </c>
      <c r="AW221" s="11" t="s">
        <v>38</v>
      </c>
      <c r="AX221" s="11" t="s">
        <v>74</v>
      </c>
      <c r="AY221" s="214" t="s">
        <v>140</v>
      </c>
    </row>
    <row r="222" spans="2:51" s="11" customFormat="1" ht="13.5">
      <c r="B222" s="203"/>
      <c r="C222" s="204"/>
      <c r="D222" s="205" t="s">
        <v>149</v>
      </c>
      <c r="E222" s="206" t="s">
        <v>22</v>
      </c>
      <c r="F222" s="207" t="s">
        <v>361</v>
      </c>
      <c r="G222" s="204"/>
      <c r="H222" s="208">
        <v>8.94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149</v>
      </c>
      <c r="AU222" s="214" t="s">
        <v>83</v>
      </c>
      <c r="AV222" s="11" t="s">
        <v>83</v>
      </c>
      <c r="AW222" s="11" t="s">
        <v>38</v>
      </c>
      <c r="AX222" s="11" t="s">
        <v>74</v>
      </c>
      <c r="AY222" s="214" t="s">
        <v>140</v>
      </c>
    </row>
    <row r="223" spans="2:51" s="11" customFormat="1" ht="13.5">
      <c r="B223" s="203"/>
      <c r="C223" s="204"/>
      <c r="D223" s="205" t="s">
        <v>149</v>
      </c>
      <c r="E223" s="206" t="s">
        <v>22</v>
      </c>
      <c r="F223" s="207" t="s">
        <v>362</v>
      </c>
      <c r="G223" s="204"/>
      <c r="H223" s="208">
        <v>11.063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149</v>
      </c>
      <c r="AU223" s="214" t="s">
        <v>83</v>
      </c>
      <c r="AV223" s="11" t="s">
        <v>83</v>
      </c>
      <c r="AW223" s="11" t="s">
        <v>38</v>
      </c>
      <c r="AX223" s="11" t="s">
        <v>74</v>
      </c>
      <c r="AY223" s="214" t="s">
        <v>140</v>
      </c>
    </row>
    <row r="224" spans="2:51" s="11" customFormat="1" ht="13.5">
      <c r="B224" s="203"/>
      <c r="C224" s="204"/>
      <c r="D224" s="205" t="s">
        <v>149</v>
      </c>
      <c r="E224" s="206" t="s">
        <v>22</v>
      </c>
      <c r="F224" s="207" t="s">
        <v>363</v>
      </c>
      <c r="G224" s="204"/>
      <c r="H224" s="208">
        <v>8.442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149</v>
      </c>
      <c r="AU224" s="214" t="s">
        <v>83</v>
      </c>
      <c r="AV224" s="11" t="s">
        <v>83</v>
      </c>
      <c r="AW224" s="11" t="s">
        <v>38</v>
      </c>
      <c r="AX224" s="11" t="s">
        <v>74</v>
      </c>
      <c r="AY224" s="214" t="s">
        <v>140</v>
      </c>
    </row>
    <row r="225" spans="2:51" s="13" customFormat="1" ht="13.5">
      <c r="B225" s="225"/>
      <c r="C225" s="226"/>
      <c r="D225" s="205" t="s">
        <v>149</v>
      </c>
      <c r="E225" s="227" t="s">
        <v>22</v>
      </c>
      <c r="F225" s="228" t="s">
        <v>152</v>
      </c>
      <c r="G225" s="226"/>
      <c r="H225" s="229">
        <v>36.485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149</v>
      </c>
      <c r="AU225" s="235" t="s">
        <v>83</v>
      </c>
      <c r="AV225" s="13" t="s">
        <v>147</v>
      </c>
      <c r="AW225" s="13" t="s">
        <v>38</v>
      </c>
      <c r="AX225" s="13" t="s">
        <v>24</v>
      </c>
      <c r="AY225" s="235" t="s">
        <v>140</v>
      </c>
    </row>
    <row r="226" spans="2:65" s="1" customFormat="1" ht="25.5" customHeight="1">
      <c r="B226" s="40"/>
      <c r="C226" s="191" t="s">
        <v>364</v>
      </c>
      <c r="D226" s="191" t="s">
        <v>142</v>
      </c>
      <c r="E226" s="192" t="s">
        <v>365</v>
      </c>
      <c r="F226" s="193" t="s">
        <v>366</v>
      </c>
      <c r="G226" s="194" t="s">
        <v>238</v>
      </c>
      <c r="H226" s="195">
        <v>150.947</v>
      </c>
      <c r="I226" s="196">
        <v>832</v>
      </c>
      <c r="J226" s="197">
        <f>ROUND(I226*H226,2)</f>
        <v>125587.9</v>
      </c>
      <c r="K226" s="193" t="s">
        <v>146</v>
      </c>
      <c r="L226" s="60"/>
      <c r="M226" s="198" t="s">
        <v>22</v>
      </c>
      <c r="N226" s="199" t="s">
        <v>45</v>
      </c>
      <c r="O226" s="41"/>
      <c r="P226" s="200">
        <f>O226*H226</f>
        <v>0</v>
      </c>
      <c r="Q226" s="200">
        <v>0.00132</v>
      </c>
      <c r="R226" s="200">
        <f>Q226*H226</f>
        <v>0.19925004</v>
      </c>
      <c r="S226" s="200">
        <v>0</v>
      </c>
      <c r="T226" s="201">
        <f>S226*H226</f>
        <v>0</v>
      </c>
      <c r="AR226" s="23" t="s">
        <v>147</v>
      </c>
      <c r="AT226" s="23" t="s">
        <v>142</v>
      </c>
      <c r="AU226" s="23" t="s">
        <v>83</v>
      </c>
      <c r="AY226" s="23" t="s">
        <v>140</v>
      </c>
      <c r="BE226" s="202">
        <f>IF(N226="základní",J226,0)</f>
        <v>125587.9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3" t="s">
        <v>24</v>
      </c>
      <c r="BK226" s="202">
        <f>ROUND(I226*H226,2)</f>
        <v>125587.9</v>
      </c>
      <c r="BL226" s="23" t="s">
        <v>147</v>
      </c>
      <c r="BM226" s="23" t="s">
        <v>367</v>
      </c>
    </row>
    <row r="227" spans="2:51" s="11" customFormat="1" ht="13.5">
      <c r="B227" s="203"/>
      <c r="C227" s="204"/>
      <c r="D227" s="205" t="s">
        <v>149</v>
      </c>
      <c r="E227" s="206" t="s">
        <v>22</v>
      </c>
      <c r="F227" s="207" t="s">
        <v>368</v>
      </c>
      <c r="G227" s="204"/>
      <c r="H227" s="208">
        <v>9.075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149</v>
      </c>
      <c r="AU227" s="214" t="s">
        <v>83</v>
      </c>
      <c r="AV227" s="11" t="s">
        <v>83</v>
      </c>
      <c r="AW227" s="11" t="s">
        <v>38</v>
      </c>
      <c r="AX227" s="11" t="s">
        <v>74</v>
      </c>
      <c r="AY227" s="214" t="s">
        <v>140</v>
      </c>
    </row>
    <row r="228" spans="2:51" s="11" customFormat="1" ht="13.5">
      <c r="B228" s="203"/>
      <c r="C228" s="204"/>
      <c r="D228" s="205" t="s">
        <v>149</v>
      </c>
      <c r="E228" s="206" t="s">
        <v>22</v>
      </c>
      <c r="F228" s="207" t="s">
        <v>369</v>
      </c>
      <c r="G228" s="204"/>
      <c r="H228" s="208">
        <v>9.3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149</v>
      </c>
      <c r="AU228" s="214" t="s">
        <v>83</v>
      </c>
      <c r="AV228" s="11" t="s">
        <v>83</v>
      </c>
      <c r="AW228" s="11" t="s">
        <v>38</v>
      </c>
      <c r="AX228" s="11" t="s">
        <v>74</v>
      </c>
      <c r="AY228" s="214" t="s">
        <v>140</v>
      </c>
    </row>
    <row r="229" spans="2:51" s="11" customFormat="1" ht="13.5">
      <c r="B229" s="203"/>
      <c r="C229" s="204"/>
      <c r="D229" s="205" t="s">
        <v>149</v>
      </c>
      <c r="E229" s="206" t="s">
        <v>22</v>
      </c>
      <c r="F229" s="207" t="s">
        <v>370</v>
      </c>
      <c r="G229" s="204"/>
      <c r="H229" s="208">
        <v>10.8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149</v>
      </c>
      <c r="AU229" s="214" t="s">
        <v>83</v>
      </c>
      <c r="AV229" s="11" t="s">
        <v>83</v>
      </c>
      <c r="AW229" s="11" t="s">
        <v>38</v>
      </c>
      <c r="AX229" s="11" t="s">
        <v>74</v>
      </c>
      <c r="AY229" s="214" t="s">
        <v>140</v>
      </c>
    </row>
    <row r="230" spans="2:51" s="11" customFormat="1" ht="13.5">
      <c r="B230" s="203"/>
      <c r="C230" s="204"/>
      <c r="D230" s="205" t="s">
        <v>149</v>
      </c>
      <c r="E230" s="206" t="s">
        <v>22</v>
      </c>
      <c r="F230" s="207" t="s">
        <v>371</v>
      </c>
      <c r="G230" s="204"/>
      <c r="H230" s="208">
        <v>9.375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149</v>
      </c>
      <c r="AU230" s="214" t="s">
        <v>83</v>
      </c>
      <c r="AV230" s="11" t="s">
        <v>83</v>
      </c>
      <c r="AW230" s="11" t="s">
        <v>38</v>
      </c>
      <c r="AX230" s="11" t="s">
        <v>74</v>
      </c>
      <c r="AY230" s="214" t="s">
        <v>140</v>
      </c>
    </row>
    <row r="231" spans="2:51" s="11" customFormat="1" ht="13.5">
      <c r="B231" s="203"/>
      <c r="C231" s="204"/>
      <c r="D231" s="205" t="s">
        <v>149</v>
      </c>
      <c r="E231" s="206" t="s">
        <v>22</v>
      </c>
      <c r="F231" s="207" t="s">
        <v>372</v>
      </c>
      <c r="G231" s="204"/>
      <c r="H231" s="208">
        <v>25.175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149</v>
      </c>
      <c r="AU231" s="214" t="s">
        <v>83</v>
      </c>
      <c r="AV231" s="11" t="s">
        <v>83</v>
      </c>
      <c r="AW231" s="11" t="s">
        <v>38</v>
      </c>
      <c r="AX231" s="11" t="s">
        <v>74</v>
      </c>
      <c r="AY231" s="214" t="s">
        <v>140</v>
      </c>
    </row>
    <row r="232" spans="2:51" s="11" customFormat="1" ht="13.5">
      <c r="B232" s="203"/>
      <c r="C232" s="204"/>
      <c r="D232" s="205" t="s">
        <v>149</v>
      </c>
      <c r="E232" s="206" t="s">
        <v>22</v>
      </c>
      <c r="F232" s="207" t="s">
        <v>373</v>
      </c>
      <c r="G232" s="204"/>
      <c r="H232" s="208">
        <v>27.455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149</v>
      </c>
      <c r="AU232" s="214" t="s">
        <v>83</v>
      </c>
      <c r="AV232" s="11" t="s">
        <v>83</v>
      </c>
      <c r="AW232" s="11" t="s">
        <v>38</v>
      </c>
      <c r="AX232" s="11" t="s">
        <v>74</v>
      </c>
      <c r="AY232" s="214" t="s">
        <v>140</v>
      </c>
    </row>
    <row r="233" spans="2:51" s="11" customFormat="1" ht="13.5">
      <c r="B233" s="203"/>
      <c r="C233" s="204"/>
      <c r="D233" s="205" t="s">
        <v>149</v>
      </c>
      <c r="E233" s="206" t="s">
        <v>22</v>
      </c>
      <c r="F233" s="207" t="s">
        <v>374</v>
      </c>
      <c r="G233" s="204"/>
      <c r="H233" s="208">
        <v>33.235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149</v>
      </c>
      <c r="AU233" s="214" t="s">
        <v>83</v>
      </c>
      <c r="AV233" s="11" t="s">
        <v>83</v>
      </c>
      <c r="AW233" s="11" t="s">
        <v>38</v>
      </c>
      <c r="AX233" s="11" t="s">
        <v>74</v>
      </c>
      <c r="AY233" s="214" t="s">
        <v>140</v>
      </c>
    </row>
    <row r="234" spans="2:51" s="11" customFormat="1" ht="13.5">
      <c r="B234" s="203"/>
      <c r="C234" s="204"/>
      <c r="D234" s="205" t="s">
        <v>149</v>
      </c>
      <c r="E234" s="206" t="s">
        <v>22</v>
      </c>
      <c r="F234" s="207" t="s">
        <v>375</v>
      </c>
      <c r="G234" s="204"/>
      <c r="H234" s="208">
        <v>26.532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149</v>
      </c>
      <c r="AU234" s="214" t="s">
        <v>83</v>
      </c>
      <c r="AV234" s="11" t="s">
        <v>83</v>
      </c>
      <c r="AW234" s="11" t="s">
        <v>38</v>
      </c>
      <c r="AX234" s="11" t="s">
        <v>74</v>
      </c>
      <c r="AY234" s="214" t="s">
        <v>140</v>
      </c>
    </row>
    <row r="235" spans="2:51" s="13" customFormat="1" ht="13.5">
      <c r="B235" s="225"/>
      <c r="C235" s="226"/>
      <c r="D235" s="205" t="s">
        <v>149</v>
      </c>
      <c r="E235" s="227" t="s">
        <v>22</v>
      </c>
      <c r="F235" s="228" t="s">
        <v>152</v>
      </c>
      <c r="G235" s="226"/>
      <c r="H235" s="229">
        <v>150.947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AT235" s="235" t="s">
        <v>149</v>
      </c>
      <c r="AU235" s="235" t="s">
        <v>83</v>
      </c>
      <c r="AV235" s="13" t="s">
        <v>147</v>
      </c>
      <c r="AW235" s="13" t="s">
        <v>38</v>
      </c>
      <c r="AX235" s="13" t="s">
        <v>24</v>
      </c>
      <c r="AY235" s="235" t="s">
        <v>140</v>
      </c>
    </row>
    <row r="236" spans="2:65" s="1" customFormat="1" ht="25.5" customHeight="1">
      <c r="B236" s="40"/>
      <c r="C236" s="191" t="s">
        <v>376</v>
      </c>
      <c r="D236" s="191" t="s">
        <v>142</v>
      </c>
      <c r="E236" s="192" t="s">
        <v>377</v>
      </c>
      <c r="F236" s="193" t="s">
        <v>378</v>
      </c>
      <c r="G236" s="194" t="s">
        <v>238</v>
      </c>
      <c r="H236" s="195">
        <v>150.947</v>
      </c>
      <c r="I236" s="196">
        <v>51</v>
      </c>
      <c r="J236" s="197">
        <f>ROUND(I236*H236,2)</f>
        <v>7698.3</v>
      </c>
      <c r="K236" s="193" t="s">
        <v>146</v>
      </c>
      <c r="L236" s="60"/>
      <c r="M236" s="198" t="s">
        <v>22</v>
      </c>
      <c r="N236" s="199" t="s">
        <v>45</v>
      </c>
      <c r="O236" s="41"/>
      <c r="P236" s="200">
        <f>O236*H236</f>
        <v>0</v>
      </c>
      <c r="Q236" s="200">
        <v>4E-05</v>
      </c>
      <c r="R236" s="200">
        <f>Q236*H236</f>
        <v>0.006037880000000001</v>
      </c>
      <c r="S236" s="200">
        <v>0</v>
      </c>
      <c r="T236" s="201">
        <f>S236*H236</f>
        <v>0</v>
      </c>
      <c r="AR236" s="23" t="s">
        <v>147</v>
      </c>
      <c r="AT236" s="23" t="s">
        <v>142</v>
      </c>
      <c r="AU236" s="23" t="s">
        <v>83</v>
      </c>
      <c r="AY236" s="23" t="s">
        <v>140</v>
      </c>
      <c r="BE236" s="202">
        <f>IF(N236="základní",J236,0)</f>
        <v>7698.3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3" t="s">
        <v>24</v>
      </c>
      <c r="BK236" s="202">
        <f>ROUND(I236*H236,2)</f>
        <v>7698.3</v>
      </c>
      <c r="BL236" s="23" t="s">
        <v>147</v>
      </c>
      <c r="BM236" s="23" t="s">
        <v>379</v>
      </c>
    </row>
    <row r="237" spans="2:65" s="1" customFormat="1" ht="16.5" customHeight="1">
      <c r="B237" s="40"/>
      <c r="C237" s="191" t="s">
        <v>380</v>
      </c>
      <c r="D237" s="191" t="s">
        <v>142</v>
      </c>
      <c r="E237" s="192" t="s">
        <v>381</v>
      </c>
      <c r="F237" s="193" t="s">
        <v>382</v>
      </c>
      <c r="G237" s="194" t="s">
        <v>215</v>
      </c>
      <c r="H237" s="195">
        <v>1.213</v>
      </c>
      <c r="I237" s="196">
        <v>27696</v>
      </c>
      <c r="J237" s="197">
        <f>ROUND(I237*H237,2)</f>
        <v>33595.25</v>
      </c>
      <c r="K237" s="193" t="s">
        <v>146</v>
      </c>
      <c r="L237" s="60"/>
      <c r="M237" s="198" t="s">
        <v>22</v>
      </c>
      <c r="N237" s="199" t="s">
        <v>45</v>
      </c>
      <c r="O237" s="41"/>
      <c r="P237" s="200">
        <f>O237*H237</f>
        <v>0</v>
      </c>
      <c r="Q237" s="200">
        <v>1.07637</v>
      </c>
      <c r="R237" s="200">
        <f>Q237*H237</f>
        <v>1.3056368100000002</v>
      </c>
      <c r="S237" s="200">
        <v>0</v>
      </c>
      <c r="T237" s="201">
        <f>S237*H237</f>
        <v>0</v>
      </c>
      <c r="AR237" s="23" t="s">
        <v>147</v>
      </c>
      <c r="AT237" s="23" t="s">
        <v>142</v>
      </c>
      <c r="AU237" s="23" t="s">
        <v>83</v>
      </c>
      <c r="AY237" s="23" t="s">
        <v>140</v>
      </c>
      <c r="BE237" s="202">
        <f>IF(N237="základní",J237,0)</f>
        <v>33595.25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3" t="s">
        <v>24</v>
      </c>
      <c r="BK237" s="202">
        <f>ROUND(I237*H237,2)</f>
        <v>33595.25</v>
      </c>
      <c r="BL237" s="23" t="s">
        <v>147</v>
      </c>
      <c r="BM237" s="23" t="s">
        <v>383</v>
      </c>
    </row>
    <row r="238" spans="2:51" s="11" customFormat="1" ht="13.5">
      <c r="B238" s="203"/>
      <c r="C238" s="204"/>
      <c r="D238" s="205" t="s">
        <v>149</v>
      </c>
      <c r="E238" s="206" t="s">
        <v>22</v>
      </c>
      <c r="F238" s="207" t="s">
        <v>384</v>
      </c>
      <c r="G238" s="204"/>
      <c r="H238" s="208">
        <v>1.213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149</v>
      </c>
      <c r="AU238" s="214" t="s">
        <v>83</v>
      </c>
      <c r="AV238" s="11" t="s">
        <v>83</v>
      </c>
      <c r="AW238" s="11" t="s">
        <v>38</v>
      </c>
      <c r="AX238" s="11" t="s">
        <v>74</v>
      </c>
      <c r="AY238" s="214" t="s">
        <v>140</v>
      </c>
    </row>
    <row r="239" spans="2:51" s="12" customFormat="1" ht="13.5">
      <c r="B239" s="215"/>
      <c r="C239" s="216"/>
      <c r="D239" s="205" t="s">
        <v>149</v>
      </c>
      <c r="E239" s="217" t="s">
        <v>22</v>
      </c>
      <c r="F239" s="218" t="s">
        <v>385</v>
      </c>
      <c r="G239" s="216"/>
      <c r="H239" s="217" t="s">
        <v>22</v>
      </c>
      <c r="I239" s="219"/>
      <c r="J239" s="216"/>
      <c r="K239" s="216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149</v>
      </c>
      <c r="AU239" s="224" t="s">
        <v>83</v>
      </c>
      <c r="AV239" s="12" t="s">
        <v>24</v>
      </c>
      <c r="AW239" s="12" t="s">
        <v>38</v>
      </c>
      <c r="AX239" s="12" t="s">
        <v>74</v>
      </c>
      <c r="AY239" s="224" t="s">
        <v>140</v>
      </c>
    </row>
    <row r="240" spans="2:51" s="13" customFormat="1" ht="13.5">
      <c r="B240" s="225"/>
      <c r="C240" s="226"/>
      <c r="D240" s="205" t="s">
        <v>149</v>
      </c>
      <c r="E240" s="227" t="s">
        <v>22</v>
      </c>
      <c r="F240" s="228" t="s">
        <v>152</v>
      </c>
      <c r="G240" s="226"/>
      <c r="H240" s="229">
        <v>1.213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149</v>
      </c>
      <c r="AU240" s="235" t="s">
        <v>83</v>
      </c>
      <c r="AV240" s="13" t="s">
        <v>147</v>
      </c>
      <c r="AW240" s="13" t="s">
        <v>38</v>
      </c>
      <c r="AX240" s="13" t="s">
        <v>24</v>
      </c>
      <c r="AY240" s="235" t="s">
        <v>140</v>
      </c>
    </row>
    <row r="241" spans="2:65" s="1" customFormat="1" ht="16.5" customHeight="1">
      <c r="B241" s="40"/>
      <c r="C241" s="191" t="s">
        <v>386</v>
      </c>
      <c r="D241" s="191" t="s">
        <v>142</v>
      </c>
      <c r="E241" s="192" t="s">
        <v>387</v>
      </c>
      <c r="F241" s="193" t="s">
        <v>388</v>
      </c>
      <c r="G241" s="194" t="s">
        <v>215</v>
      </c>
      <c r="H241" s="195">
        <v>0.743</v>
      </c>
      <c r="I241" s="196">
        <v>27696</v>
      </c>
      <c r="J241" s="197">
        <f>ROUND(I241*H241,2)</f>
        <v>20578.13</v>
      </c>
      <c r="K241" s="193" t="s">
        <v>146</v>
      </c>
      <c r="L241" s="60"/>
      <c r="M241" s="198" t="s">
        <v>22</v>
      </c>
      <c r="N241" s="199" t="s">
        <v>45</v>
      </c>
      <c r="O241" s="41"/>
      <c r="P241" s="200">
        <f>O241*H241</f>
        <v>0</v>
      </c>
      <c r="Q241" s="200">
        <v>1.05099</v>
      </c>
      <c r="R241" s="200">
        <f>Q241*H241</f>
        <v>0.78088557</v>
      </c>
      <c r="S241" s="200">
        <v>0</v>
      </c>
      <c r="T241" s="201">
        <f>S241*H241</f>
        <v>0</v>
      </c>
      <c r="AR241" s="23" t="s">
        <v>147</v>
      </c>
      <c r="AT241" s="23" t="s">
        <v>142</v>
      </c>
      <c r="AU241" s="23" t="s">
        <v>83</v>
      </c>
      <c r="AY241" s="23" t="s">
        <v>140</v>
      </c>
      <c r="BE241" s="202">
        <f>IF(N241="základní",J241,0)</f>
        <v>20578.13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3" t="s">
        <v>24</v>
      </c>
      <c r="BK241" s="202">
        <f>ROUND(I241*H241,2)</f>
        <v>20578.13</v>
      </c>
      <c r="BL241" s="23" t="s">
        <v>147</v>
      </c>
      <c r="BM241" s="23" t="s">
        <v>389</v>
      </c>
    </row>
    <row r="242" spans="2:51" s="11" customFormat="1" ht="13.5">
      <c r="B242" s="203"/>
      <c r="C242" s="204"/>
      <c r="D242" s="205" t="s">
        <v>149</v>
      </c>
      <c r="E242" s="206" t="s">
        <v>22</v>
      </c>
      <c r="F242" s="207" t="s">
        <v>390</v>
      </c>
      <c r="G242" s="204"/>
      <c r="H242" s="208">
        <v>0.743</v>
      </c>
      <c r="I242" s="209"/>
      <c r="J242" s="204"/>
      <c r="K242" s="204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149</v>
      </c>
      <c r="AU242" s="214" t="s">
        <v>83</v>
      </c>
      <c r="AV242" s="11" t="s">
        <v>83</v>
      </c>
      <c r="AW242" s="11" t="s">
        <v>38</v>
      </c>
      <c r="AX242" s="11" t="s">
        <v>74</v>
      </c>
      <c r="AY242" s="214" t="s">
        <v>140</v>
      </c>
    </row>
    <row r="243" spans="2:51" s="12" customFormat="1" ht="13.5">
      <c r="B243" s="215"/>
      <c r="C243" s="216"/>
      <c r="D243" s="205" t="s">
        <v>149</v>
      </c>
      <c r="E243" s="217" t="s">
        <v>22</v>
      </c>
      <c r="F243" s="218" t="s">
        <v>385</v>
      </c>
      <c r="G243" s="216"/>
      <c r="H243" s="217" t="s">
        <v>22</v>
      </c>
      <c r="I243" s="219"/>
      <c r="J243" s="216"/>
      <c r="K243" s="216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149</v>
      </c>
      <c r="AU243" s="224" t="s">
        <v>83</v>
      </c>
      <c r="AV243" s="12" t="s">
        <v>24</v>
      </c>
      <c r="AW243" s="12" t="s">
        <v>38</v>
      </c>
      <c r="AX243" s="12" t="s">
        <v>74</v>
      </c>
      <c r="AY243" s="224" t="s">
        <v>140</v>
      </c>
    </row>
    <row r="244" spans="2:51" s="13" customFormat="1" ht="13.5">
      <c r="B244" s="225"/>
      <c r="C244" s="226"/>
      <c r="D244" s="205" t="s">
        <v>149</v>
      </c>
      <c r="E244" s="227" t="s">
        <v>22</v>
      </c>
      <c r="F244" s="228" t="s">
        <v>152</v>
      </c>
      <c r="G244" s="226"/>
      <c r="H244" s="229">
        <v>0.743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149</v>
      </c>
      <c r="AU244" s="235" t="s">
        <v>83</v>
      </c>
      <c r="AV244" s="13" t="s">
        <v>147</v>
      </c>
      <c r="AW244" s="13" t="s">
        <v>38</v>
      </c>
      <c r="AX244" s="13" t="s">
        <v>24</v>
      </c>
      <c r="AY244" s="235" t="s">
        <v>140</v>
      </c>
    </row>
    <row r="245" spans="2:65" s="1" customFormat="1" ht="16.5" customHeight="1">
      <c r="B245" s="40"/>
      <c r="C245" s="191" t="s">
        <v>391</v>
      </c>
      <c r="D245" s="191" t="s">
        <v>142</v>
      </c>
      <c r="E245" s="192" t="s">
        <v>392</v>
      </c>
      <c r="F245" s="193" t="s">
        <v>393</v>
      </c>
      <c r="G245" s="194" t="s">
        <v>309</v>
      </c>
      <c r="H245" s="195">
        <v>16</v>
      </c>
      <c r="I245" s="196">
        <v>3502</v>
      </c>
      <c r="J245" s="197">
        <f>ROUND(I245*H245,2)</f>
        <v>56032</v>
      </c>
      <c r="K245" s="193" t="s">
        <v>146</v>
      </c>
      <c r="L245" s="60"/>
      <c r="M245" s="198" t="s">
        <v>22</v>
      </c>
      <c r="N245" s="199" t="s">
        <v>45</v>
      </c>
      <c r="O245" s="41"/>
      <c r="P245" s="200">
        <f>O245*H245</f>
        <v>0</v>
      </c>
      <c r="Q245" s="200">
        <v>0.34076</v>
      </c>
      <c r="R245" s="200">
        <f>Q245*H245</f>
        <v>5.45216</v>
      </c>
      <c r="S245" s="200">
        <v>0</v>
      </c>
      <c r="T245" s="201">
        <f>S245*H245</f>
        <v>0</v>
      </c>
      <c r="AR245" s="23" t="s">
        <v>147</v>
      </c>
      <c r="AT245" s="23" t="s">
        <v>142</v>
      </c>
      <c r="AU245" s="23" t="s">
        <v>83</v>
      </c>
      <c r="AY245" s="23" t="s">
        <v>140</v>
      </c>
      <c r="BE245" s="202">
        <f>IF(N245="základní",J245,0)</f>
        <v>56032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3" t="s">
        <v>24</v>
      </c>
      <c r="BK245" s="202">
        <f>ROUND(I245*H245,2)</f>
        <v>56032</v>
      </c>
      <c r="BL245" s="23" t="s">
        <v>147</v>
      </c>
      <c r="BM245" s="23" t="s">
        <v>394</v>
      </c>
    </row>
    <row r="246" spans="2:65" s="1" customFormat="1" ht="16.5" customHeight="1">
      <c r="B246" s="40"/>
      <c r="C246" s="236" t="s">
        <v>395</v>
      </c>
      <c r="D246" s="236" t="s">
        <v>212</v>
      </c>
      <c r="E246" s="237" t="s">
        <v>396</v>
      </c>
      <c r="F246" s="238" t="s">
        <v>397</v>
      </c>
      <c r="G246" s="239" t="s">
        <v>309</v>
      </c>
      <c r="H246" s="240">
        <v>16</v>
      </c>
      <c r="I246" s="241">
        <v>31920</v>
      </c>
      <c r="J246" s="242">
        <f>ROUND(I246*H246,2)</f>
        <v>510720</v>
      </c>
      <c r="K246" s="238" t="s">
        <v>146</v>
      </c>
      <c r="L246" s="243"/>
      <c r="M246" s="244" t="s">
        <v>22</v>
      </c>
      <c r="N246" s="245" t="s">
        <v>45</v>
      </c>
      <c r="O246" s="41"/>
      <c r="P246" s="200">
        <f>O246*H246</f>
        <v>0</v>
      </c>
      <c r="Q246" s="200">
        <v>15.9</v>
      </c>
      <c r="R246" s="200">
        <f>Q246*H246</f>
        <v>254.4</v>
      </c>
      <c r="S246" s="200">
        <v>0</v>
      </c>
      <c r="T246" s="201">
        <f>S246*H246</f>
        <v>0</v>
      </c>
      <c r="AR246" s="23" t="s">
        <v>187</v>
      </c>
      <c r="AT246" s="23" t="s">
        <v>212</v>
      </c>
      <c r="AU246" s="23" t="s">
        <v>83</v>
      </c>
      <c r="AY246" s="23" t="s">
        <v>140</v>
      </c>
      <c r="BE246" s="202">
        <f>IF(N246="základní",J246,0)</f>
        <v>510720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3" t="s">
        <v>24</v>
      </c>
      <c r="BK246" s="202">
        <f>ROUND(I246*H246,2)</f>
        <v>510720</v>
      </c>
      <c r="BL246" s="23" t="s">
        <v>147</v>
      </c>
      <c r="BM246" s="23" t="s">
        <v>398</v>
      </c>
    </row>
    <row r="247" spans="2:63" s="10" customFormat="1" ht="29.85" customHeight="1">
      <c r="B247" s="175"/>
      <c r="C247" s="176"/>
      <c r="D247" s="177" t="s">
        <v>73</v>
      </c>
      <c r="E247" s="189" t="s">
        <v>147</v>
      </c>
      <c r="F247" s="189" t="s">
        <v>399</v>
      </c>
      <c r="G247" s="176"/>
      <c r="H247" s="176"/>
      <c r="I247" s="179"/>
      <c r="J247" s="190">
        <f>BK247</f>
        <v>674362.5900000001</v>
      </c>
      <c r="K247" s="176"/>
      <c r="L247" s="181"/>
      <c r="M247" s="182"/>
      <c r="N247" s="183"/>
      <c r="O247" s="183"/>
      <c r="P247" s="184">
        <f>SUM(P248:P304)</f>
        <v>0</v>
      </c>
      <c r="Q247" s="183"/>
      <c r="R247" s="184">
        <f>SUM(R248:R304)</f>
        <v>273.26621604</v>
      </c>
      <c r="S247" s="183"/>
      <c r="T247" s="185">
        <f>SUM(T248:T304)</f>
        <v>0</v>
      </c>
      <c r="AR247" s="186" t="s">
        <v>24</v>
      </c>
      <c r="AT247" s="187" t="s">
        <v>73</v>
      </c>
      <c r="AU247" s="187" t="s">
        <v>24</v>
      </c>
      <c r="AY247" s="186" t="s">
        <v>140</v>
      </c>
      <c r="BK247" s="188">
        <f>SUM(BK248:BK304)</f>
        <v>674362.5900000001</v>
      </c>
    </row>
    <row r="248" spans="2:65" s="1" customFormat="1" ht="16.5" customHeight="1">
      <c r="B248" s="40"/>
      <c r="C248" s="191" t="s">
        <v>400</v>
      </c>
      <c r="D248" s="191" t="s">
        <v>142</v>
      </c>
      <c r="E248" s="192" t="s">
        <v>401</v>
      </c>
      <c r="F248" s="193" t="s">
        <v>402</v>
      </c>
      <c r="G248" s="194" t="s">
        <v>164</v>
      </c>
      <c r="H248" s="195">
        <v>14.829</v>
      </c>
      <c r="I248" s="196">
        <v>7585</v>
      </c>
      <c r="J248" s="197">
        <f>ROUND(I248*H248,2)</f>
        <v>112477.97</v>
      </c>
      <c r="K248" s="193" t="s">
        <v>146</v>
      </c>
      <c r="L248" s="60"/>
      <c r="M248" s="198" t="s">
        <v>22</v>
      </c>
      <c r="N248" s="199" t="s">
        <v>45</v>
      </c>
      <c r="O248" s="41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AR248" s="23" t="s">
        <v>147</v>
      </c>
      <c r="AT248" s="23" t="s">
        <v>142</v>
      </c>
      <c r="AU248" s="23" t="s">
        <v>83</v>
      </c>
      <c r="AY248" s="23" t="s">
        <v>140</v>
      </c>
      <c r="BE248" s="202">
        <f>IF(N248="základní",J248,0)</f>
        <v>112477.97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23" t="s">
        <v>24</v>
      </c>
      <c r="BK248" s="202">
        <f>ROUND(I248*H248,2)</f>
        <v>112477.97</v>
      </c>
      <c r="BL248" s="23" t="s">
        <v>147</v>
      </c>
      <c r="BM248" s="23" t="s">
        <v>403</v>
      </c>
    </row>
    <row r="249" spans="2:51" s="11" customFormat="1" ht="13.5">
      <c r="B249" s="203"/>
      <c r="C249" s="204"/>
      <c r="D249" s="205" t="s">
        <v>149</v>
      </c>
      <c r="E249" s="206" t="s">
        <v>22</v>
      </c>
      <c r="F249" s="207" t="s">
        <v>404</v>
      </c>
      <c r="G249" s="204"/>
      <c r="H249" s="208">
        <v>11.696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149</v>
      </c>
      <c r="AU249" s="214" t="s">
        <v>83</v>
      </c>
      <c r="AV249" s="11" t="s">
        <v>83</v>
      </c>
      <c r="AW249" s="11" t="s">
        <v>38</v>
      </c>
      <c r="AX249" s="11" t="s">
        <v>74</v>
      </c>
      <c r="AY249" s="214" t="s">
        <v>140</v>
      </c>
    </row>
    <row r="250" spans="2:51" s="11" customFormat="1" ht="13.5">
      <c r="B250" s="203"/>
      <c r="C250" s="204"/>
      <c r="D250" s="205" t="s">
        <v>149</v>
      </c>
      <c r="E250" s="206" t="s">
        <v>22</v>
      </c>
      <c r="F250" s="207" t="s">
        <v>405</v>
      </c>
      <c r="G250" s="204"/>
      <c r="H250" s="208">
        <v>3.133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149</v>
      </c>
      <c r="AU250" s="214" t="s">
        <v>83</v>
      </c>
      <c r="AV250" s="11" t="s">
        <v>83</v>
      </c>
      <c r="AW250" s="11" t="s">
        <v>38</v>
      </c>
      <c r="AX250" s="11" t="s">
        <v>74</v>
      </c>
      <c r="AY250" s="214" t="s">
        <v>140</v>
      </c>
    </row>
    <row r="251" spans="2:51" s="13" customFormat="1" ht="13.5">
      <c r="B251" s="225"/>
      <c r="C251" s="226"/>
      <c r="D251" s="205" t="s">
        <v>149</v>
      </c>
      <c r="E251" s="227" t="s">
        <v>22</v>
      </c>
      <c r="F251" s="228" t="s">
        <v>152</v>
      </c>
      <c r="G251" s="226"/>
      <c r="H251" s="229">
        <v>14.829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149</v>
      </c>
      <c r="AU251" s="235" t="s">
        <v>83</v>
      </c>
      <c r="AV251" s="13" t="s">
        <v>147</v>
      </c>
      <c r="AW251" s="13" t="s">
        <v>38</v>
      </c>
      <c r="AX251" s="13" t="s">
        <v>24</v>
      </c>
      <c r="AY251" s="235" t="s">
        <v>140</v>
      </c>
    </row>
    <row r="252" spans="2:65" s="1" customFormat="1" ht="16.5" customHeight="1">
      <c r="B252" s="40"/>
      <c r="C252" s="191" t="s">
        <v>406</v>
      </c>
      <c r="D252" s="191" t="s">
        <v>142</v>
      </c>
      <c r="E252" s="192" t="s">
        <v>407</v>
      </c>
      <c r="F252" s="193" t="s">
        <v>408</v>
      </c>
      <c r="G252" s="194" t="s">
        <v>238</v>
      </c>
      <c r="H252" s="195">
        <v>6.558</v>
      </c>
      <c r="I252" s="196">
        <v>573</v>
      </c>
      <c r="J252" s="197">
        <f>ROUND(I252*H252,2)</f>
        <v>3757.73</v>
      </c>
      <c r="K252" s="193" t="s">
        <v>146</v>
      </c>
      <c r="L252" s="60"/>
      <c r="M252" s="198" t="s">
        <v>22</v>
      </c>
      <c r="N252" s="199" t="s">
        <v>45</v>
      </c>
      <c r="O252" s="41"/>
      <c r="P252" s="200">
        <f>O252*H252</f>
        <v>0</v>
      </c>
      <c r="Q252" s="200">
        <v>0.01787</v>
      </c>
      <c r="R252" s="200">
        <f>Q252*H252</f>
        <v>0.11719146</v>
      </c>
      <c r="S252" s="200">
        <v>0</v>
      </c>
      <c r="T252" s="201">
        <f>S252*H252</f>
        <v>0</v>
      </c>
      <c r="AR252" s="23" t="s">
        <v>147</v>
      </c>
      <c r="AT252" s="23" t="s">
        <v>142</v>
      </c>
      <c r="AU252" s="23" t="s">
        <v>83</v>
      </c>
      <c r="AY252" s="23" t="s">
        <v>140</v>
      </c>
      <c r="BE252" s="202">
        <f>IF(N252="základní",J252,0)</f>
        <v>3757.73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3" t="s">
        <v>24</v>
      </c>
      <c r="BK252" s="202">
        <f>ROUND(I252*H252,2)</f>
        <v>3757.73</v>
      </c>
      <c r="BL252" s="23" t="s">
        <v>147</v>
      </c>
      <c r="BM252" s="23" t="s">
        <v>409</v>
      </c>
    </row>
    <row r="253" spans="2:51" s="11" customFormat="1" ht="13.5">
      <c r="B253" s="203"/>
      <c r="C253" s="204"/>
      <c r="D253" s="205" t="s">
        <v>149</v>
      </c>
      <c r="E253" s="206" t="s">
        <v>22</v>
      </c>
      <c r="F253" s="207" t="s">
        <v>410</v>
      </c>
      <c r="G253" s="204"/>
      <c r="H253" s="208">
        <v>6.558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149</v>
      </c>
      <c r="AU253" s="214" t="s">
        <v>83</v>
      </c>
      <c r="AV253" s="11" t="s">
        <v>83</v>
      </c>
      <c r="AW253" s="11" t="s">
        <v>38</v>
      </c>
      <c r="AX253" s="11" t="s">
        <v>74</v>
      </c>
      <c r="AY253" s="214" t="s">
        <v>140</v>
      </c>
    </row>
    <row r="254" spans="2:51" s="13" customFormat="1" ht="13.5">
      <c r="B254" s="225"/>
      <c r="C254" s="226"/>
      <c r="D254" s="205" t="s">
        <v>149</v>
      </c>
      <c r="E254" s="227" t="s">
        <v>22</v>
      </c>
      <c r="F254" s="228" t="s">
        <v>152</v>
      </c>
      <c r="G254" s="226"/>
      <c r="H254" s="229">
        <v>6.558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149</v>
      </c>
      <c r="AU254" s="235" t="s">
        <v>83</v>
      </c>
      <c r="AV254" s="13" t="s">
        <v>147</v>
      </c>
      <c r="AW254" s="13" t="s">
        <v>38</v>
      </c>
      <c r="AX254" s="13" t="s">
        <v>24</v>
      </c>
      <c r="AY254" s="235" t="s">
        <v>140</v>
      </c>
    </row>
    <row r="255" spans="2:65" s="1" customFormat="1" ht="16.5" customHeight="1">
      <c r="B255" s="40"/>
      <c r="C255" s="191" t="s">
        <v>411</v>
      </c>
      <c r="D255" s="191" t="s">
        <v>142</v>
      </c>
      <c r="E255" s="192" t="s">
        <v>412</v>
      </c>
      <c r="F255" s="193" t="s">
        <v>413</v>
      </c>
      <c r="G255" s="194" t="s">
        <v>238</v>
      </c>
      <c r="H255" s="195">
        <v>6.558</v>
      </c>
      <c r="I255" s="196">
        <v>71</v>
      </c>
      <c r="J255" s="197">
        <f>ROUND(I255*H255,2)</f>
        <v>465.62</v>
      </c>
      <c r="K255" s="193" t="s">
        <v>146</v>
      </c>
      <c r="L255" s="60"/>
      <c r="M255" s="198" t="s">
        <v>22</v>
      </c>
      <c r="N255" s="199" t="s">
        <v>45</v>
      </c>
      <c r="O255" s="41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AR255" s="23" t="s">
        <v>147</v>
      </c>
      <c r="AT255" s="23" t="s">
        <v>142</v>
      </c>
      <c r="AU255" s="23" t="s">
        <v>83</v>
      </c>
      <c r="AY255" s="23" t="s">
        <v>140</v>
      </c>
      <c r="BE255" s="202">
        <f>IF(N255="základní",J255,0)</f>
        <v>465.62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3" t="s">
        <v>24</v>
      </c>
      <c r="BK255" s="202">
        <f>ROUND(I255*H255,2)</f>
        <v>465.62</v>
      </c>
      <c r="BL255" s="23" t="s">
        <v>147</v>
      </c>
      <c r="BM255" s="23" t="s">
        <v>414</v>
      </c>
    </row>
    <row r="256" spans="2:65" s="1" customFormat="1" ht="16.5" customHeight="1">
      <c r="B256" s="40"/>
      <c r="C256" s="191" t="s">
        <v>415</v>
      </c>
      <c r="D256" s="191" t="s">
        <v>142</v>
      </c>
      <c r="E256" s="192" t="s">
        <v>416</v>
      </c>
      <c r="F256" s="193" t="s">
        <v>417</v>
      </c>
      <c r="G256" s="194" t="s">
        <v>215</v>
      </c>
      <c r="H256" s="195">
        <v>0.335</v>
      </c>
      <c r="I256" s="196">
        <v>27696</v>
      </c>
      <c r="J256" s="197">
        <f>ROUND(I256*H256,2)</f>
        <v>9278.16</v>
      </c>
      <c r="K256" s="193" t="s">
        <v>146</v>
      </c>
      <c r="L256" s="60"/>
      <c r="M256" s="198" t="s">
        <v>22</v>
      </c>
      <c r="N256" s="199" t="s">
        <v>45</v>
      </c>
      <c r="O256" s="41"/>
      <c r="P256" s="200">
        <f>O256*H256</f>
        <v>0</v>
      </c>
      <c r="Q256" s="200">
        <v>1.0594</v>
      </c>
      <c r="R256" s="200">
        <f>Q256*H256</f>
        <v>0.35489899999999996</v>
      </c>
      <c r="S256" s="200">
        <v>0</v>
      </c>
      <c r="T256" s="201">
        <f>S256*H256</f>
        <v>0</v>
      </c>
      <c r="AR256" s="23" t="s">
        <v>147</v>
      </c>
      <c r="AT256" s="23" t="s">
        <v>142</v>
      </c>
      <c r="AU256" s="23" t="s">
        <v>83</v>
      </c>
      <c r="AY256" s="23" t="s">
        <v>140</v>
      </c>
      <c r="BE256" s="202">
        <f>IF(N256="základní",J256,0)</f>
        <v>9278.16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24</v>
      </c>
      <c r="BK256" s="202">
        <f>ROUND(I256*H256,2)</f>
        <v>9278.16</v>
      </c>
      <c r="BL256" s="23" t="s">
        <v>147</v>
      </c>
      <c r="BM256" s="23" t="s">
        <v>418</v>
      </c>
    </row>
    <row r="257" spans="2:51" s="11" customFormat="1" ht="13.5">
      <c r="B257" s="203"/>
      <c r="C257" s="204"/>
      <c r="D257" s="205" t="s">
        <v>149</v>
      </c>
      <c r="E257" s="206" t="s">
        <v>22</v>
      </c>
      <c r="F257" s="207" t="s">
        <v>419</v>
      </c>
      <c r="G257" s="204"/>
      <c r="H257" s="208">
        <v>0.335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149</v>
      </c>
      <c r="AU257" s="214" t="s">
        <v>83</v>
      </c>
      <c r="AV257" s="11" t="s">
        <v>83</v>
      </c>
      <c r="AW257" s="11" t="s">
        <v>38</v>
      </c>
      <c r="AX257" s="11" t="s">
        <v>74</v>
      </c>
      <c r="AY257" s="214" t="s">
        <v>140</v>
      </c>
    </row>
    <row r="258" spans="2:51" s="12" customFormat="1" ht="13.5">
      <c r="B258" s="215"/>
      <c r="C258" s="216"/>
      <c r="D258" s="205" t="s">
        <v>149</v>
      </c>
      <c r="E258" s="217" t="s">
        <v>22</v>
      </c>
      <c r="F258" s="218" t="s">
        <v>420</v>
      </c>
      <c r="G258" s="216"/>
      <c r="H258" s="217" t="s">
        <v>22</v>
      </c>
      <c r="I258" s="219"/>
      <c r="J258" s="216"/>
      <c r="K258" s="216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149</v>
      </c>
      <c r="AU258" s="224" t="s">
        <v>83</v>
      </c>
      <c r="AV258" s="12" t="s">
        <v>24</v>
      </c>
      <c r="AW258" s="12" t="s">
        <v>38</v>
      </c>
      <c r="AX258" s="12" t="s">
        <v>74</v>
      </c>
      <c r="AY258" s="224" t="s">
        <v>140</v>
      </c>
    </row>
    <row r="259" spans="2:51" s="13" customFormat="1" ht="13.5">
      <c r="B259" s="225"/>
      <c r="C259" s="226"/>
      <c r="D259" s="205" t="s">
        <v>149</v>
      </c>
      <c r="E259" s="227" t="s">
        <v>22</v>
      </c>
      <c r="F259" s="228" t="s">
        <v>152</v>
      </c>
      <c r="G259" s="226"/>
      <c r="H259" s="229">
        <v>0.335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AT259" s="235" t="s">
        <v>149</v>
      </c>
      <c r="AU259" s="235" t="s">
        <v>83</v>
      </c>
      <c r="AV259" s="13" t="s">
        <v>147</v>
      </c>
      <c r="AW259" s="13" t="s">
        <v>38</v>
      </c>
      <c r="AX259" s="13" t="s">
        <v>24</v>
      </c>
      <c r="AY259" s="235" t="s">
        <v>140</v>
      </c>
    </row>
    <row r="260" spans="2:65" s="1" customFormat="1" ht="16.5" customHeight="1">
      <c r="B260" s="40"/>
      <c r="C260" s="191" t="s">
        <v>421</v>
      </c>
      <c r="D260" s="191" t="s">
        <v>142</v>
      </c>
      <c r="E260" s="192" t="s">
        <v>422</v>
      </c>
      <c r="F260" s="193" t="s">
        <v>423</v>
      </c>
      <c r="G260" s="194" t="s">
        <v>215</v>
      </c>
      <c r="H260" s="195">
        <v>0.863</v>
      </c>
      <c r="I260" s="196">
        <v>27696</v>
      </c>
      <c r="J260" s="197">
        <f>ROUND(I260*H260,2)</f>
        <v>23901.65</v>
      </c>
      <c r="K260" s="193" t="s">
        <v>146</v>
      </c>
      <c r="L260" s="60"/>
      <c r="M260" s="198" t="s">
        <v>22</v>
      </c>
      <c r="N260" s="199" t="s">
        <v>45</v>
      </c>
      <c r="O260" s="41"/>
      <c r="P260" s="200">
        <f>O260*H260</f>
        <v>0</v>
      </c>
      <c r="Q260" s="200">
        <v>1.10403</v>
      </c>
      <c r="R260" s="200">
        <f>Q260*H260</f>
        <v>0.95277789</v>
      </c>
      <c r="S260" s="200">
        <v>0</v>
      </c>
      <c r="T260" s="201">
        <f>S260*H260</f>
        <v>0</v>
      </c>
      <c r="AR260" s="23" t="s">
        <v>147</v>
      </c>
      <c r="AT260" s="23" t="s">
        <v>142</v>
      </c>
      <c r="AU260" s="23" t="s">
        <v>83</v>
      </c>
      <c r="AY260" s="23" t="s">
        <v>140</v>
      </c>
      <c r="BE260" s="202">
        <f>IF(N260="základní",J260,0)</f>
        <v>23901.65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3" t="s">
        <v>24</v>
      </c>
      <c r="BK260" s="202">
        <f>ROUND(I260*H260,2)</f>
        <v>23901.65</v>
      </c>
      <c r="BL260" s="23" t="s">
        <v>147</v>
      </c>
      <c r="BM260" s="23" t="s">
        <v>424</v>
      </c>
    </row>
    <row r="261" spans="2:51" s="11" customFormat="1" ht="13.5">
      <c r="B261" s="203"/>
      <c r="C261" s="204"/>
      <c r="D261" s="205" t="s">
        <v>149</v>
      </c>
      <c r="E261" s="206" t="s">
        <v>22</v>
      </c>
      <c r="F261" s="207" t="s">
        <v>425</v>
      </c>
      <c r="G261" s="204"/>
      <c r="H261" s="208">
        <v>0.863</v>
      </c>
      <c r="I261" s="209"/>
      <c r="J261" s="204"/>
      <c r="K261" s="204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149</v>
      </c>
      <c r="AU261" s="214" t="s">
        <v>83</v>
      </c>
      <c r="AV261" s="11" t="s">
        <v>83</v>
      </c>
      <c r="AW261" s="11" t="s">
        <v>38</v>
      </c>
      <c r="AX261" s="11" t="s">
        <v>74</v>
      </c>
      <c r="AY261" s="214" t="s">
        <v>140</v>
      </c>
    </row>
    <row r="262" spans="2:51" s="12" customFormat="1" ht="13.5">
      <c r="B262" s="215"/>
      <c r="C262" s="216"/>
      <c r="D262" s="205" t="s">
        <v>149</v>
      </c>
      <c r="E262" s="217" t="s">
        <v>22</v>
      </c>
      <c r="F262" s="218" t="s">
        <v>420</v>
      </c>
      <c r="G262" s="216"/>
      <c r="H262" s="217" t="s">
        <v>22</v>
      </c>
      <c r="I262" s="219"/>
      <c r="J262" s="216"/>
      <c r="K262" s="216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149</v>
      </c>
      <c r="AU262" s="224" t="s">
        <v>83</v>
      </c>
      <c r="AV262" s="12" t="s">
        <v>24</v>
      </c>
      <c r="AW262" s="12" t="s">
        <v>38</v>
      </c>
      <c r="AX262" s="12" t="s">
        <v>74</v>
      </c>
      <c r="AY262" s="224" t="s">
        <v>140</v>
      </c>
    </row>
    <row r="263" spans="2:51" s="13" customFormat="1" ht="13.5">
      <c r="B263" s="225"/>
      <c r="C263" s="226"/>
      <c r="D263" s="205" t="s">
        <v>149</v>
      </c>
      <c r="E263" s="227" t="s">
        <v>22</v>
      </c>
      <c r="F263" s="228" t="s">
        <v>152</v>
      </c>
      <c r="G263" s="226"/>
      <c r="H263" s="229">
        <v>0.863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149</v>
      </c>
      <c r="AU263" s="235" t="s">
        <v>83</v>
      </c>
      <c r="AV263" s="13" t="s">
        <v>147</v>
      </c>
      <c r="AW263" s="13" t="s">
        <v>38</v>
      </c>
      <c r="AX263" s="13" t="s">
        <v>24</v>
      </c>
      <c r="AY263" s="235" t="s">
        <v>140</v>
      </c>
    </row>
    <row r="264" spans="2:65" s="1" customFormat="1" ht="16.5" customHeight="1">
      <c r="B264" s="40"/>
      <c r="C264" s="191" t="s">
        <v>426</v>
      </c>
      <c r="D264" s="191" t="s">
        <v>142</v>
      </c>
      <c r="E264" s="192" t="s">
        <v>427</v>
      </c>
      <c r="F264" s="193" t="s">
        <v>428</v>
      </c>
      <c r="G264" s="194" t="s">
        <v>164</v>
      </c>
      <c r="H264" s="195">
        <v>7.224</v>
      </c>
      <c r="I264" s="196">
        <v>4746</v>
      </c>
      <c r="J264" s="197">
        <f>ROUND(I264*H264,2)</f>
        <v>34285.1</v>
      </c>
      <c r="K264" s="193" t="s">
        <v>146</v>
      </c>
      <c r="L264" s="60"/>
      <c r="M264" s="198" t="s">
        <v>22</v>
      </c>
      <c r="N264" s="199" t="s">
        <v>45</v>
      </c>
      <c r="O264" s="4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3" t="s">
        <v>147</v>
      </c>
      <c r="AT264" s="23" t="s">
        <v>142</v>
      </c>
      <c r="AU264" s="23" t="s">
        <v>83</v>
      </c>
      <c r="AY264" s="23" t="s">
        <v>140</v>
      </c>
      <c r="BE264" s="202">
        <f>IF(N264="základní",J264,0)</f>
        <v>34285.1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23" t="s">
        <v>24</v>
      </c>
      <c r="BK264" s="202">
        <f>ROUND(I264*H264,2)</f>
        <v>34285.1</v>
      </c>
      <c r="BL264" s="23" t="s">
        <v>147</v>
      </c>
      <c r="BM264" s="23" t="s">
        <v>429</v>
      </c>
    </row>
    <row r="265" spans="2:51" s="11" customFormat="1" ht="13.5">
      <c r="B265" s="203"/>
      <c r="C265" s="204"/>
      <c r="D265" s="205" t="s">
        <v>149</v>
      </c>
      <c r="E265" s="206" t="s">
        <v>22</v>
      </c>
      <c r="F265" s="207" t="s">
        <v>430</v>
      </c>
      <c r="G265" s="204"/>
      <c r="H265" s="208">
        <v>3.612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149</v>
      </c>
      <c r="AU265" s="214" t="s">
        <v>83</v>
      </c>
      <c r="AV265" s="11" t="s">
        <v>83</v>
      </c>
      <c r="AW265" s="11" t="s">
        <v>38</v>
      </c>
      <c r="AX265" s="11" t="s">
        <v>74</v>
      </c>
      <c r="AY265" s="214" t="s">
        <v>140</v>
      </c>
    </row>
    <row r="266" spans="2:51" s="11" customFormat="1" ht="13.5">
      <c r="B266" s="203"/>
      <c r="C266" s="204"/>
      <c r="D266" s="205" t="s">
        <v>149</v>
      </c>
      <c r="E266" s="206" t="s">
        <v>22</v>
      </c>
      <c r="F266" s="207" t="s">
        <v>430</v>
      </c>
      <c r="G266" s="204"/>
      <c r="H266" s="208">
        <v>3.612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149</v>
      </c>
      <c r="AU266" s="214" t="s">
        <v>83</v>
      </c>
      <c r="AV266" s="11" t="s">
        <v>83</v>
      </c>
      <c r="AW266" s="11" t="s">
        <v>38</v>
      </c>
      <c r="AX266" s="11" t="s">
        <v>74</v>
      </c>
      <c r="AY266" s="214" t="s">
        <v>140</v>
      </c>
    </row>
    <row r="267" spans="2:51" s="13" customFormat="1" ht="13.5">
      <c r="B267" s="225"/>
      <c r="C267" s="226"/>
      <c r="D267" s="205" t="s">
        <v>149</v>
      </c>
      <c r="E267" s="227" t="s">
        <v>22</v>
      </c>
      <c r="F267" s="228" t="s">
        <v>152</v>
      </c>
      <c r="G267" s="226"/>
      <c r="H267" s="229">
        <v>7.224</v>
      </c>
      <c r="I267" s="230"/>
      <c r="J267" s="226"/>
      <c r="K267" s="226"/>
      <c r="L267" s="231"/>
      <c r="M267" s="232"/>
      <c r="N267" s="233"/>
      <c r="O267" s="233"/>
      <c r="P267" s="233"/>
      <c r="Q267" s="233"/>
      <c r="R267" s="233"/>
      <c r="S267" s="233"/>
      <c r="T267" s="234"/>
      <c r="AT267" s="235" t="s">
        <v>149</v>
      </c>
      <c r="AU267" s="235" t="s">
        <v>83</v>
      </c>
      <c r="AV267" s="13" t="s">
        <v>147</v>
      </c>
      <c r="AW267" s="13" t="s">
        <v>38</v>
      </c>
      <c r="AX267" s="13" t="s">
        <v>24</v>
      </c>
      <c r="AY267" s="235" t="s">
        <v>140</v>
      </c>
    </row>
    <row r="268" spans="2:65" s="1" customFormat="1" ht="16.5" customHeight="1">
      <c r="B268" s="40"/>
      <c r="C268" s="191" t="s">
        <v>431</v>
      </c>
      <c r="D268" s="191" t="s">
        <v>142</v>
      </c>
      <c r="E268" s="192" t="s">
        <v>432</v>
      </c>
      <c r="F268" s="193" t="s">
        <v>433</v>
      </c>
      <c r="G268" s="194" t="s">
        <v>238</v>
      </c>
      <c r="H268" s="195">
        <v>21.364</v>
      </c>
      <c r="I268" s="196">
        <v>648</v>
      </c>
      <c r="J268" s="197">
        <f>ROUND(I268*H268,2)</f>
        <v>13843.87</v>
      </c>
      <c r="K268" s="193" t="s">
        <v>146</v>
      </c>
      <c r="L268" s="60"/>
      <c r="M268" s="198" t="s">
        <v>22</v>
      </c>
      <c r="N268" s="199" t="s">
        <v>45</v>
      </c>
      <c r="O268" s="41"/>
      <c r="P268" s="200">
        <f>O268*H268</f>
        <v>0</v>
      </c>
      <c r="Q268" s="200">
        <v>0.01882</v>
      </c>
      <c r="R268" s="200">
        <f>Q268*H268</f>
        <v>0.40207048</v>
      </c>
      <c r="S268" s="200">
        <v>0</v>
      </c>
      <c r="T268" s="201">
        <f>S268*H268</f>
        <v>0</v>
      </c>
      <c r="AR268" s="23" t="s">
        <v>147</v>
      </c>
      <c r="AT268" s="23" t="s">
        <v>142</v>
      </c>
      <c r="AU268" s="23" t="s">
        <v>83</v>
      </c>
      <c r="AY268" s="23" t="s">
        <v>140</v>
      </c>
      <c r="BE268" s="202">
        <f>IF(N268="základní",J268,0)</f>
        <v>13843.87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3" t="s">
        <v>24</v>
      </c>
      <c r="BK268" s="202">
        <f>ROUND(I268*H268,2)</f>
        <v>13843.87</v>
      </c>
      <c r="BL268" s="23" t="s">
        <v>147</v>
      </c>
      <c r="BM268" s="23" t="s">
        <v>434</v>
      </c>
    </row>
    <row r="269" spans="2:51" s="11" customFormat="1" ht="13.5">
      <c r="B269" s="203"/>
      <c r="C269" s="204"/>
      <c r="D269" s="205" t="s">
        <v>149</v>
      </c>
      <c r="E269" s="206" t="s">
        <v>22</v>
      </c>
      <c r="F269" s="207" t="s">
        <v>435</v>
      </c>
      <c r="G269" s="204"/>
      <c r="H269" s="208">
        <v>10.682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149</v>
      </c>
      <c r="AU269" s="214" t="s">
        <v>83</v>
      </c>
      <c r="AV269" s="11" t="s">
        <v>83</v>
      </c>
      <c r="AW269" s="11" t="s">
        <v>38</v>
      </c>
      <c r="AX269" s="11" t="s">
        <v>74</v>
      </c>
      <c r="AY269" s="214" t="s">
        <v>140</v>
      </c>
    </row>
    <row r="270" spans="2:51" s="11" customFormat="1" ht="13.5">
      <c r="B270" s="203"/>
      <c r="C270" s="204"/>
      <c r="D270" s="205" t="s">
        <v>149</v>
      </c>
      <c r="E270" s="206" t="s">
        <v>22</v>
      </c>
      <c r="F270" s="207" t="s">
        <v>435</v>
      </c>
      <c r="G270" s="204"/>
      <c r="H270" s="208">
        <v>10.682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149</v>
      </c>
      <c r="AU270" s="214" t="s">
        <v>83</v>
      </c>
      <c r="AV270" s="11" t="s">
        <v>83</v>
      </c>
      <c r="AW270" s="11" t="s">
        <v>38</v>
      </c>
      <c r="AX270" s="11" t="s">
        <v>74</v>
      </c>
      <c r="AY270" s="214" t="s">
        <v>140</v>
      </c>
    </row>
    <row r="271" spans="2:51" s="13" customFormat="1" ht="13.5">
      <c r="B271" s="225"/>
      <c r="C271" s="226"/>
      <c r="D271" s="205" t="s">
        <v>149</v>
      </c>
      <c r="E271" s="227" t="s">
        <v>22</v>
      </c>
      <c r="F271" s="228" t="s">
        <v>152</v>
      </c>
      <c r="G271" s="226"/>
      <c r="H271" s="229">
        <v>21.364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AT271" s="235" t="s">
        <v>149</v>
      </c>
      <c r="AU271" s="235" t="s">
        <v>83</v>
      </c>
      <c r="AV271" s="13" t="s">
        <v>147</v>
      </c>
      <c r="AW271" s="13" t="s">
        <v>38</v>
      </c>
      <c r="AX271" s="13" t="s">
        <v>24</v>
      </c>
      <c r="AY271" s="235" t="s">
        <v>140</v>
      </c>
    </row>
    <row r="272" spans="2:65" s="1" customFormat="1" ht="16.5" customHeight="1">
      <c r="B272" s="40"/>
      <c r="C272" s="191" t="s">
        <v>436</v>
      </c>
      <c r="D272" s="191" t="s">
        <v>142</v>
      </c>
      <c r="E272" s="192" t="s">
        <v>437</v>
      </c>
      <c r="F272" s="193" t="s">
        <v>438</v>
      </c>
      <c r="G272" s="194" t="s">
        <v>238</v>
      </c>
      <c r="H272" s="195">
        <v>21.364</v>
      </c>
      <c r="I272" s="196">
        <v>155</v>
      </c>
      <c r="J272" s="197">
        <f>ROUND(I272*H272,2)</f>
        <v>3311.42</v>
      </c>
      <c r="K272" s="193" t="s">
        <v>146</v>
      </c>
      <c r="L272" s="60"/>
      <c r="M272" s="198" t="s">
        <v>22</v>
      </c>
      <c r="N272" s="199" t="s">
        <v>45</v>
      </c>
      <c r="O272" s="41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AR272" s="23" t="s">
        <v>147</v>
      </c>
      <c r="AT272" s="23" t="s">
        <v>142</v>
      </c>
      <c r="AU272" s="23" t="s">
        <v>83</v>
      </c>
      <c r="AY272" s="23" t="s">
        <v>140</v>
      </c>
      <c r="BE272" s="202">
        <f>IF(N272="základní",J272,0)</f>
        <v>3311.42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23" t="s">
        <v>24</v>
      </c>
      <c r="BK272" s="202">
        <f>ROUND(I272*H272,2)</f>
        <v>3311.42</v>
      </c>
      <c r="BL272" s="23" t="s">
        <v>147</v>
      </c>
      <c r="BM272" s="23" t="s">
        <v>439</v>
      </c>
    </row>
    <row r="273" spans="2:65" s="1" customFormat="1" ht="16.5" customHeight="1">
      <c r="B273" s="40"/>
      <c r="C273" s="191" t="s">
        <v>440</v>
      </c>
      <c r="D273" s="191" t="s">
        <v>142</v>
      </c>
      <c r="E273" s="192" t="s">
        <v>441</v>
      </c>
      <c r="F273" s="193" t="s">
        <v>442</v>
      </c>
      <c r="G273" s="194" t="s">
        <v>215</v>
      </c>
      <c r="H273" s="195">
        <v>0.212</v>
      </c>
      <c r="I273" s="196">
        <v>27696</v>
      </c>
      <c r="J273" s="197">
        <f>ROUND(I273*H273,2)</f>
        <v>5871.55</v>
      </c>
      <c r="K273" s="193" t="s">
        <v>146</v>
      </c>
      <c r="L273" s="60"/>
      <c r="M273" s="198" t="s">
        <v>22</v>
      </c>
      <c r="N273" s="199" t="s">
        <v>45</v>
      </c>
      <c r="O273" s="41"/>
      <c r="P273" s="200">
        <f>O273*H273</f>
        <v>0</v>
      </c>
      <c r="Q273" s="200">
        <v>1.05898</v>
      </c>
      <c r="R273" s="200">
        <f>Q273*H273</f>
        <v>0.22450376</v>
      </c>
      <c r="S273" s="200">
        <v>0</v>
      </c>
      <c r="T273" s="201">
        <f>S273*H273</f>
        <v>0</v>
      </c>
      <c r="AR273" s="23" t="s">
        <v>147</v>
      </c>
      <c r="AT273" s="23" t="s">
        <v>142</v>
      </c>
      <c r="AU273" s="23" t="s">
        <v>83</v>
      </c>
      <c r="AY273" s="23" t="s">
        <v>140</v>
      </c>
      <c r="BE273" s="202">
        <f>IF(N273="základní",J273,0)</f>
        <v>5871.55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23" t="s">
        <v>24</v>
      </c>
      <c r="BK273" s="202">
        <f>ROUND(I273*H273,2)</f>
        <v>5871.55</v>
      </c>
      <c r="BL273" s="23" t="s">
        <v>147</v>
      </c>
      <c r="BM273" s="23" t="s">
        <v>443</v>
      </c>
    </row>
    <row r="274" spans="2:51" s="11" customFormat="1" ht="13.5">
      <c r="B274" s="203"/>
      <c r="C274" s="204"/>
      <c r="D274" s="205" t="s">
        <v>149</v>
      </c>
      <c r="E274" s="206" t="s">
        <v>22</v>
      </c>
      <c r="F274" s="207" t="s">
        <v>444</v>
      </c>
      <c r="G274" s="204"/>
      <c r="H274" s="208">
        <v>0.212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149</v>
      </c>
      <c r="AU274" s="214" t="s">
        <v>83</v>
      </c>
      <c r="AV274" s="11" t="s">
        <v>83</v>
      </c>
      <c r="AW274" s="11" t="s">
        <v>38</v>
      </c>
      <c r="AX274" s="11" t="s">
        <v>74</v>
      </c>
      <c r="AY274" s="214" t="s">
        <v>140</v>
      </c>
    </row>
    <row r="275" spans="2:51" s="12" customFormat="1" ht="13.5">
      <c r="B275" s="215"/>
      <c r="C275" s="216"/>
      <c r="D275" s="205" t="s">
        <v>149</v>
      </c>
      <c r="E275" s="217" t="s">
        <v>22</v>
      </c>
      <c r="F275" s="218" t="s">
        <v>445</v>
      </c>
      <c r="G275" s="216"/>
      <c r="H275" s="217" t="s">
        <v>22</v>
      </c>
      <c r="I275" s="219"/>
      <c r="J275" s="216"/>
      <c r="K275" s="216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149</v>
      </c>
      <c r="AU275" s="224" t="s">
        <v>83</v>
      </c>
      <c r="AV275" s="12" t="s">
        <v>24</v>
      </c>
      <c r="AW275" s="12" t="s">
        <v>38</v>
      </c>
      <c r="AX275" s="12" t="s">
        <v>74</v>
      </c>
      <c r="AY275" s="224" t="s">
        <v>140</v>
      </c>
    </row>
    <row r="276" spans="2:51" s="13" customFormat="1" ht="13.5">
      <c r="B276" s="225"/>
      <c r="C276" s="226"/>
      <c r="D276" s="205" t="s">
        <v>149</v>
      </c>
      <c r="E276" s="227" t="s">
        <v>22</v>
      </c>
      <c r="F276" s="228" t="s">
        <v>152</v>
      </c>
      <c r="G276" s="226"/>
      <c r="H276" s="229">
        <v>0.212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AT276" s="235" t="s">
        <v>149</v>
      </c>
      <c r="AU276" s="235" t="s">
        <v>83</v>
      </c>
      <c r="AV276" s="13" t="s">
        <v>147</v>
      </c>
      <c r="AW276" s="13" t="s">
        <v>38</v>
      </c>
      <c r="AX276" s="13" t="s">
        <v>24</v>
      </c>
      <c r="AY276" s="235" t="s">
        <v>140</v>
      </c>
    </row>
    <row r="277" spans="2:65" s="1" customFormat="1" ht="25.5" customHeight="1">
      <c r="B277" s="40"/>
      <c r="C277" s="191" t="s">
        <v>446</v>
      </c>
      <c r="D277" s="191" t="s">
        <v>142</v>
      </c>
      <c r="E277" s="192" t="s">
        <v>447</v>
      </c>
      <c r="F277" s="193" t="s">
        <v>448</v>
      </c>
      <c r="G277" s="194" t="s">
        <v>215</v>
      </c>
      <c r="H277" s="195">
        <v>0.107</v>
      </c>
      <c r="I277" s="196">
        <v>27696</v>
      </c>
      <c r="J277" s="197">
        <f>ROUND(I277*H277,2)</f>
        <v>2963.47</v>
      </c>
      <c r="K277" s="193" t="s">
        <v>146</v>
      </c>
      <c r="L277" s="60"/>
      <c r="M277" s="198" t="s">
        <v>22</v>
      </c>
      <c r="N277" s="199" t="s">
        <v>45</v>
      </c>
      <c r="O277" s="41"/>
      <c r="P277" s="200">
        <f>O277*H277</f>
        <v>0</v>
      </c>
      <c r="Q277" s="200">
        <v>1.25435</v>
      </c>
      <c r="R277" s="200">
        <f>Q277*H277</f>
        <v>0.13421545000000001</v>
      </c>
      <c r="S277" s="200">
        <v>0</v>
      </c>
      <c r="T277" s="201">
        <f>S277*H277</f>
        <v>0</v>
      </c>
      <c r="AR277" s="23" t="s">
        <v>147</v>
      </c>
      <c r="AT277" s="23" t="s">
        <v>142</v>
      </c>
      <c r="AU277" s="23" t="s">
        <v>83</v>
      </c>
      <c r="AY277" s="23" t="s">
        <v>140</v>
      </c>
      <c r="BE277" s="202">
        <f>IF(N277="základní",J277,0)</f>
        <v>2963.47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23" t="s">
        <v>24</v>
      </c>
      <c r="BK277" s="202">
        <f>ROUND(I277*H277,2)</f>
        <v>2963.47</v>
      </c>
      <c r="BL277" s="23" t="s">
        <v>147</v>
      </c>
      <c r="BM277" s="23" t="s">
        <v>449</v>
      </c>
    </row>
    <row r="278" spans="2:51" s="11" customFormat="1" ht="13.5">
      <c r="B278" s="203"/>
      <c r="C278" s="204"/>
      <c r="D278" s="205" t="s">
        <v>149</v>
      </c>
      <c r="E278" s="206" t="s">
        <v>22</v>
      </c>
      <c r="F278" s="207" t="s">
        <v>450</v>
      </c>
      <c r="G278" s="204"/>
      <c r="H278" s="208">
        <v>0.107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149</v>
      </c>
      <c r="AU278" s="214" t="s">
        <v>83</v>
      </c>
      <c r="AV278" s="11" t="s">
        <v>83</v>
      </c>
      <c r="AW278" s="11" t="s">
        <v>38</v>
      </c>
      <c r="AX278" s="11" t="s">
        <v>74</v>
      </c>
      <c r="AY278" s="214" t="s">
        <v>140</v>
      </c>
    </row>
    <row r="279" spans="2:51" s="12" customFormat="1" ht="13.5">
      <c r="B279" s="215"/>
      <c r="C279" s="216"/>
      <c r="D279" s="205" t="s">
        <v>149</v>
      </c>
      <c r="E279" s="217" t="s">
        <v>22</v>
      </c>
      <c r="F279" s="218" t="s">
        <v>445</v>
      </c>
      <c r="G279" s="216"/>
      <c r="H279" s="217" t="s">
        <v>22</v>
      </c>
      <c r="I279" s="219"/>
      <c r="J279" s="216"/>
      <c r="K279" s="216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149</v>
      </c>
      <c r="AU279" s="224" t="s">
        <v>83</v>
      </c>
      <c r="AV279" s="12" t="s">
        <v>24</v>
      </c>
      <c r="AW279" s="12" t="s">
        <v>38</v>
      </c>
      <c r="AX279" s="12" t="s">
        <v>74</v>
      </c>
      <c r="AY279" s="224" t="s">
        <v>140</v>
      </c>
    </row>
    <row r="280" spans="2:51" s="13" customFormat="1" ht="13.5">
      <c r="B280" s="225"/>
      <c r="C280" s="226"/>
      <c r="D280" s="205" t="s">
        <v>149</v>
      </c>
      <c r="E280" s="227" t="s">
        <v>22</v>
      </c>
      <c r="F280" s="228" t="s">
        <v>152</v>
      </c>
      <c r="G280" s="226"/>
      <c r="H280" s="229">
        <v>0.107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AT280" s="235" t="s">
        <v>149</v>
      </c>
      <c r="AU280" s="235" t="s">
        <v>83</v>
      </c>
      <c r="AV280" s="13" t="s">
        <v>147</v>
      </c>
      <c r="AW280" s="13" t="s">
        <v>38</v>
      </c>
      <c r="AX280" s="13" t="s">
        <v>24</v>
      </c>
      <c r="AY280" s="235" t="s">
        <v>140</v>
      </c>
    </row>
    <row r="281" spans="2:65" s="1" customFormat="1" ht="16.5" customHeight="1">
      <c r="B281" s="40"/>
      <c r="C281" s="191" t="s">
        <v>451</v>
      </c>
      <c r="D281" s="191" t="s">
        <v>142</v>
      </c>
      <c r="E281" s="192" t="s">
        <v>452</v>
      </c>
      <c r="F281" s="193" t="s">
        <v>453</v>
      </c>
      <c r="G281" s="194" t="s">
        <v>164</v>
      </c>
      <c r="H281" s="195">
        <v>2.1</v>
      </c>
      <c r="I281" s="196">
        <v>2247</v>
      </c>
      <c r="J281" s="197">
        <f>ROUND(I281*H281,2)</f>
        <v>4718.7</v>
      </c>
      <c r="K281" s="193" t="s">
        <v>146</v>
      </c>
      <c r="L281" s="60"/>
      <c r="M281" s="198" t="s">
        <v>22</v>
      </c>
      <c r="N281" s="199" t="s">
        <v>45</v>
      </c>
      <c r="O281" s="41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AR281" s="23" t="s">
        <v>147</v>
      </c>
      <c r="AT281" s="23" t="s">
        <v>142</v>
      </c>
      <c r="AU281" s="23" t="s">
        <v>83</v>
      </c>
      <c r="AY281" s="23" t="s">
        <v>140</v>
      </c>
      <c r="BE281" s="202">
        <f>IF(N281="základní",J281,0)</f>
        <v>4718.7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23" t="s">
        <v>24</v>
      </c>
      <c r="BK281" s="202">
        <f>ROUND(I281*H281,2)</f>
        <v>4718.7</v>
      </c>
      <c r="BL281" s="23" t="s">
        <v>147</v>
      </c>
      <c r="BM281" s="23" t="s">
        <v>454</v>
      </c>
    </row>
    <row r="282" spans="2:51" s="11" customFormat="1" ht="13.5">
      <c r="B282" s="203"/>
      <c r="C282" s="204"/>
      <c r="D282" s="205" t="s">
        <v>149</v>
      </c>
      <c r="E282" s="206" t="s">
        <v>22</v>
      </c>
      <c r="F282" s="207" t="s">
        <v>455</v>
      </c>
      <c r="G282" s="204"/>
      <c r="H282" s="208">
        <v>2.1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149</v>
      </c>
      <c r="AU282" s="214" t="s">
        <v>83</v>
      </c>
      <c r="AV282" s="11" t="s">
        <v>83</v>
      </c>
      <c r="AW282" s="11" t="s">
        <v>38</v>
      </c>
      <c r="AX282" s="11" t="s">
        <v>74</v>
      </c>
      <c r="AY282" s="214" t="s">
        <v>140</v>
      </c>
    </row>
    <row r="283" spans="2:51" s="12" customFormat="1" ht="13.5">
      <c r="B283" s="215"/>
      <c r="C283" s="216"/>
      <c r="D283" s="205" t="s">
        <v>149</v>
      </c>
      <c r="E283" s="217" t="s">
        <v>22</v>
      </c>
      <c r="F283" s="218" t="s">
        <v>456</v>
      </c>
      <c r="G283" s="216"/>
      <c r="H283" s="217" t="s">
        <v>22</v>
      </c>
      <c r="I283" s="219"/>
      <c r="J283" s="216"/>
      <c r="K283" s="216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149</v>
      </c>
      <c r="AU283" s="224" t="s">
        <v>83</v>
      </c>
      <c r="AV283" s="12" t="s">
        <v>24</v>
      </c>
      <c r="AW283" s="12" t="s">
        <v>38</v>
      </c>
      <c r="AX283" s="12" t="s">
        <v>74</v>
      </c>
      <c r="AY283" s="224" t="s">
        <v>140</v>
      </c>
    </row>
    <row r="284" spans="2:51" s="13" customFormat="1" ht="13.5">
      <c r="B284" s="225"/>
      <c r="C284" s="226"/>
      <c r="D284" s="205" t="s">
        <v>149</v>
      </c>
      <c r="E284" s="227" t="s">
        <v>22</v>
      </c>
      <c r="F284" s="228" t="s">
        <v>152</v>
      </c>
      <c r="G284" s="226"/>
      <c r="H284" s="229">
        <v>2.1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AT284" s="235" t="s">
        <v>149</v>
      </c>
      <c r="AU284" s="235" t="s">
        <v>83</v>
      </c>
      <c r="AV284" s="13" t="s">
        <v>147</v>
      </c>
      <c r="AW284" s="13" t="s">
        <v>38</v>
      </c>
      <c r="AX284" s="13" t="s">
        <v>24</v>
      </c>
      <c r="AY284" s="235" t="s">
        <v>140</v>
      </c>
    </row>
    <row r="285" spans="2:65" s="1" customFormat="1" ht="16.5" customHeight="1">
      <c r="B285" s="40"/>
      <c r="C285" s="191" t="s">
        <v>457</v>
      </c>
      <c r="D285" s="191" t="s">
        <v>142</v>
      </c>
      <c r="E285" s="192" t="s">
        <v>458</v>
      </c>
      <c r="F285" s="193" t="s">
        <v>459</v>
      </c>
      <c r="G285" s="194" t="s">
        <v>164</v>
      </c>
      <c r="H285" s="195">
        <v>100</v>
      </c>
      <c r="I285" s="196">
        <v>1710</v>
      </c>
      <c r="J285" s="197">
        <f>ROUND(I285*H285,2)</f>
        <v>171000</v>
      </c>
      <c r="K285" s="193" t="s">
        <v>146</v>
      </c>
      <c r="L285" s="60"/>
      <c r="M285" s="198" t="s">
        <v>22</v>
      </c>
      <c r="N285" s="199" t="s">
        <v>45</v>
      </c>
      <c r="O285" s="41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3" t="s">
        <v>147</v>
      </c>
      <c r="AT285" s="23" t="s">
        <v>142</v>
      </c>
      <c r="AU285" s="23" t="s">
        <v>83</v>
      </c>
      <c r="AY285" s="23" t="s">
        <v>140</v>
      </c>
      <c r="BE285" s="202">
        <f>IF(N285="základní",J285,0)</f>
        <v>171000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23" t="s">
        <v>24</v>
      </c>
      <c r="BK285" s="202">
        <f>ROUND(I285*H285,2)</f>
        <v>171000</v>
      </c>
      <c r="BL285" s="23" t="s">
        <v>147</v>
      </c>
      <c r="BM285" s="23" t="s">
        <v>460</v>
      </c>
    </row>
    <row r="286" spans="2:51" s="11" customFormat="1" ht="13.5">
      <c r="B286" s="203"/>
      <c r="C286" s="204"/>
      <c r="D286" s="205" t="s">
        <v>149</v>
      </c>
      <c r="E286" s="206" t="s">
        <v>22</v>
      </c>
      <c r="F286" s="207" t="s">
        <v>461</v>
      </c>
      <c r="G286" s="204"/>
      <c r="H286" s="208">
        <v>100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149</v>
      </c>
      <c r="AU286" s="214" t="s">
        <v>83</v>
      </c>
      <c r="AV286" s="11" t="s">
        <v>83</v>
      </c>
      <c r="AW286" s="11" t="s">
        <v>38</v>
      </c>
      <c r="AX286" s="11" t="s">
        <v>74</v>
      </c>
      <c r="AY286" s="214" t="s">
        <v>140</v>
      </c>
    </row>
    <row r="287" spans="2:51" s="13" customFormat="1" ht="13.5">
      <c r="B287" s="225"/>
      <c r="C287" s="226"/>
      <c r="D287" s="205" t="s">
        <v>149</v>
      </c>
      <c r="E287" s="227" t="s">
        <v>22</v>
      </c>
      <c r="F287" s="228" t="s">
        <v>152</v>
      </c>
      <c r="G287" s="226"/>
      <c r="H287" s="229">
        <v>100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AT287" s="235" t="s">
        <v>149</v>
      </c>
      <c r="AU287" s="235" t="s">
        <v>83</v>
      </c>
      <c r="AV287" s="13" t="s">
        <v>147</v>
      </c>
      <c r="AW287" s="13" t="s">
        <v>38</v>
      </c>
      <c r="AX287" s="13" t="s">
        <v>24</v>
      </c>
      <c r="AY287" s="235" t="s">
        <v>140</v>
      </c>
    </row>
    <row r="288" spans="2:65" s="1" customFormat="1" ht="16.5" customHeight="1">
      <c r="B288" s="40"/>
      <c r="C288" s="191" t="s">
        <v>462</v>
      </c>
      <c r="D288" s="191" t="s">
        <v>142</v>
      </c>
      <c r="E288" s="192" t="s">
        <v>463</v>
      </c>
      <c r="F288" s="193" t="s">
        <v>464</v>
      </c>
      <c r="G288" s="194" t="s">
        <v>164</v>
      </c>
      <c r="H288" s="195">
        <v>9</v>
      </c>
      <c r="I288" s="196">
        <v>945</v>
      </c>
      <c r="J288" s="197">
        <f>ROUND(I288*H288,2)</f>
        <v>8505</v>
      </c>
      <c r="K288" s="193" t="s">
        <v>146</v>
      </c>
      <c r="L288" s="60"/>
      <c r="M288" s="198" t="s">
        <v>22</v>
      </c>
      <c r="N288" s="199" t="s">
        <v>45</v>
      </c>
      <c r="O288" s="4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3" t="s">
        <v>147</v>
      </c>
      <c r="AT288" s="23" t="s">
        <v>142</v>
      </c>
      <c r="AU288" s="23" t="s">
        <v>83</v>
      </c>
      <c r="AY288" s="23" t="s">
        <v>140</v>
      </c>
      <c r="BE288" s="202">
        <f>IF(N288="základní",J288,0)</f>
        <v>8505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23" t="s">
        <v>24</v>
      </c>
      <c r="BK288" s="202">
        <f>ROUND(I288*H288,2)</f>
        <v>8505</v>
      </c>
      <c r="BL288" s="23" t="s">
        <v>147</v>
      </c>
      <c r="BM288" s="23" t="s">
        <v>465</v>
      </c>
    </row>
    <row r="289" spans="2:51" s="11" customFormat="1" ht="13.5">
      <c r="B289" s="203"/>
      <c r="C289" s="204"/>
      <c r="D289" s="205" t="s">
        <v>149</v>
      </c>
      <c r="E289" s="206" t="s">
        <v>22</v>
      </c>
      <c r="F289" s="207" t="s">
        <v>466</v>
      </c>
      <c r="G289" s="204"/>
      <c r="H289" s="208">
        <v>9</v>
      </c>
      <c r="I289" s="209"/>
      <c r="J289" s="204"/>
      <c r="K289" s="204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149</v>
      </c>
      <c r="AU289" s="214" t="s">
        <v>83</v>
      </c>
      <c r="AV289" s="11" t="s">
        <v>83</v>
      </c>
      <c r="AW289" s="11" t="s">
        <v>38</v>
      </c>
      <c r="AX289" s="11" t="s">
        <v>74</v>
      </c>
      <c r="AY289" s="214" t="s">
        <v>140</v>
      </c>
    </row>
    <row r="290" spans="2:51" s="13" customFormat="1" ht="13.5">
      <c r="B290" s="225"/>
      <c r="C290" s="226"/>
      <c r="D290" s="205" t="s">
        <v>149</v>
      </c>
      <c r="E290" s="227" t="s">
        <v>22</v>
      </c>
      <c r="F290" s="228" t="s">
        <v>152</v>
      </c>
      <c r="G290" s="226"/>
      <c r="H290" s="229">
        <v>9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149</v>
      </c>
      <c r="AU290" s="235" t="s">
        <v>83</v>
      </c>
      <c r="AV290" s="13" t="s">
        <v>147</v>
      </c>
      <c r="AW290" s="13" t="s">
        <v>38</v>
      </c>
      <c r="AX290" s="13" t="s">
        <v>24</v>
      </c>
      <c r="AY290" s="235" t="s">
        <v>140</v>
      </c>
    </row>
    <row r="291" spans="2:65" s="1" customFormat="1" ht="16.5" customHeight="1">
      <c r="B291" s="40"/>
      <c r="C291" s="236" t="s">
        <v>467</v>
      </c>
      <c r="D291" s="236" t="s">
        <v>212</v>
      </c>
      <c r="E291" s="237" t="s">
        <v>468</v>
      </c>
      <c r="F291" s="238" t="s">
        <v>469</v>
      </c>
      <c r="G291" s="239" t="s">
        <v>215</v>
      </c>
      <c r="H291" s="240">
        <v>9.18</v>
      </c>
      <c r="I291" s="241">
        <v>771</v>
      </c>
      <c r="J291" s="242">
        <f>ROUND(I291*H291,2)</f>
        <v>7077.78</v>
      </c>
      <c r="K291" s="238" t="s">
        <v>146</v>
      </c>
      <c r="L291" s="243"/>
      <c r="M291" s="244" t="s">
        <v>22</v>
      </c>
      <c r="N291" s="245" t="s">
        <v>45</v>
      </c>
      <c r="O291" s="41"/>
      <c r="P291" s="200">
        <f>O291*H291</f>
        <v>0</v>
      </c>
      <c r="Q291" s="200">
        <v>1</v>
      </c>
      <c r="R291" s="200">
        <f>Q291*H291</f>
        <v>9.18</v>
      </c>
      <c r="S291" s="200">
        <v>0</v>
      </c>
      <c r="T291" s="201">
        <f>S291*H291</f>
        <v>0</v>
      </c>
      <c r="AR291" s="23" t="s">
        <v>187</v>
      </c>
      <c r="AT291" s="23" t="s">
        <v>212</v>
      </c>
      <c r="AU291" s="23" t="s">
        <v>83</v>
      </c>
      <c r="AY291" s="23" t="s">
        <v>140</v>
      </c>
      <c r="BE291" s="202">
        <f>IF(N291="základní",J291,0)</f>
        <v>7077.78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23" t="s">
        <v>24</v>
      </c>
      <c r="BK291" s="202">
        <f>ROUND(I291*H291,2)</f>
        <v>7077.78</v>
      </c>
      <c r="BL291" s="23" t="s">
        <v>147</v>
      </c>
      <c r="BM291" s="23" t="s">
        <v>470</v>
      </c>
    </row>
    <row r="292" spans="2:51" s="11" customFormat="1" ht="13.5">
      <c r="B292" s="203"/>
      <c r="C292" s="204"/>
      <c r="D292" s="205" t="s">
        <v>149</v>
      </c>
      <c r="E292" s="204"/>
      <c r="F292" s="207" t="s">
        <v>471</v>
      </c>
      <c r="G292" s="204"/>
      <c r="H292" s="208">
        <v>9.18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149</v>
      </c>
      <c r="AU292" s="214" t="s">
        <v>83</v>
      </c>
      <c r="AV292" s="11" t="s">
        <v>83</v>
      </c>
      <c r="AW292" s="11" t="s">
        <v>6</v>
      </c>
      <c r="AX292" s="11" t="s">
        <v>24</v>
      </c>
      <c r="AY292" s="214" t="s">
        <v>140</v>
      </c>
    </row>
    <row r="293" spans="2:65" s="1" customFormat="1" ht="16.5" customHeight="1">
      <c r="B293" s="40"/>
      <c r="C293" s="191" t="s">
        <v>472</v>
      </c>
      <c r="D293" s="191" t="s">
        <v>142</v>
      </c>
      <c r="E293" s="192" t="s">
        <v>473</v>
      </c>
      <c r="F293" s="193" t="s">
        <v>474</v>
      </c>
      <c r="G293" s="194" t="s">
        <v>164</v>
      </c>
      <c r="H293" s="195">
        <v>62</v>
      </c>
      <c r="I293" s="196">
        <v>1541</v>
      </c>
      <c r="J293" s="197">
        <f>ROUND(I293*H293,2)</f>
        <v>95542</v>
      </c>
      <c r="K293" s="193" t="s">
        <v>146</v>
      </c>
      <c r="L293" s="60"/>
      <c r="M293" s="198" t="s">
        <v>22</v>
      </c>
      <c r="N293" s="199" t="s">
        <v>45</v>
      </c>
      <c r="O293" s="41"/>
      <c r="P293" s="200">
        <f>O293*H293</f>
        <v>0</v>
      </c>
      <c r="Q293" s="200">
        <v>2.43</v>
      </c>
      <c r="R293" s="200">
        <f>Q293*H293</f>
        <v>150.66</v>
      </c>
      <c r="S293" s="200">
        <v>0</v>
      </c>
      <c r="T293" s="201">
        <f>S293*H293</f>
        <v>0</v>
      </c>
      <c r="AR293" s="23" t="s">
        <v>147</v>
      </c>
      <c r="AT293" s="23" t="s">
        <v>142</v>
      </c>
      <c r="AU293" s="23" t="s">
        <v>83</v>
      </c>
      <c r="AY293" s="23" t="s">
        <v>140</v>
      </c>
      <c r="BE293" s="202">
        <f>IF(N293="základní",J293,0)</f>
        <v>95542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23" t="s">
        <v>24</v>
      </c>
      <c r="BK293" s="202">
        <f>ROUND(I293*H293,2)</f>
        <v>95542</v>
      </c>
      <c r="BL293" s="23" t="s">
        <v>147</v>
      </c>
      <c r="BM293" s="23" t="s">
        <v>475</v>
      </c>
    </row>
    <row r="294" spans="2:51" s="11" customFormat="1" ht="13.5">
      <c r="B294" s="203"/>
      <c r="C294" s="204"/>
      <c r="D294" s="205" t="s">
        <v>149</v>
      </c>
      <c r="E294" s="206" t="s">
        <v>22</v>
      </c>
      <c r="F294" s="207" t="s">
        <v>476</v>
      </c>
      <c r="G294" s="204"/>
      <c r="H294" s="208">
        <v>62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149</v>
      </c>
      <c r="AU294" s="214" t="s">
        <v>83</v>
      </c>
      <c r="AV294" s="11" t="s">
        <v>83</v>
      </c>
      <c r="AW294" s="11" t="s">
        <v>38</v>
      </c>
      <c r="AX294" s="11" t="s">
        <v>74</v>
      </c>
      <c r="AY294" s="214" t="s">
        <v>140</v>
      </c>
    </row>
    <row r="295" spans="2:51" s="12" customFormat="1" ht="13.5">
      <c r="B295" s="215"/>
      <c r="C295" s="216"/>
      <c r="D295" s="205" t="s">
        <v>149</v>
      </c>
      <c r="E295" s="217" t="s">
        <v>22</v>
      </c>
      <c r="F295" s="218" t="s">
        <v>151</v>
      </c>
      <c r="G295" s="216"/>
      <c r="H295" s="217" t="s">
        <v>22</v>
      </c>
      <c r="I295" s="219"/>
      <c r="J295" s="216"/>
      <c r="K295" s="216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149</v>
      </c>
      <c r="AU295" s="224" t="s">
        <v>83</v>
      </c>
      <c r="AV295" s="12" t="s">
        <v>24</v>
      </c>
      <c r="AW295" s="12" t="s">
        <v>38</v>
      </c>
      <c r="AX295" s="12" t="s">
        <v>74</v>
      </c>
      <c r="AY295" s="224" t="s">
        <v>140</v>
      </c>
    </row>
    <row r="296" spans="2:51" s="13" customFormat="1" ht="13.5">
      <c r="B296" s="225"/>
      <c r="C296" s="226"/>
      <c r="D296" s="205" t="s">
        <v>149</v>
      </c>
      <c r="E296" s="227" t="s">
        <v>22</v>
      </c>
      <c r="F296" s="228" t="s">
        <v>152</v>
      </c>
      <c r="G296" s="226"/>
      <c r="H296" s="229">
        <v>62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AT296" s="235" t="s">
        <v>149</v>
      </c>
      <c r="AU296" s="235" t="s">
        <v>83</v>
      </c>
      <c r="AV296" s="13" t="s">
        <v>147</v>
      </c>
      <c r="AW296" s="13" t="s">
        <v>38</v>
      </c>
      <c r="AX296" s="13" t="s">
        <v>24</v>
      </c>
      <c r="AY296" s="235" t="s">
        <v>140</v>
      </c>
    </row>
    <row r="297" spans="2:65" s="1" customFormat="1" ht="25.5" customHeight="1">
      <c r="B297" s="40"/>
      <c r="C297" s="191" t="s">
        <v>477</v>
      </c>
      <c r="D297" s="191" t="s">
        <v>142</v>
      </c>
      <c r="E297" s="192" t="s">
        <v>478</v>
      </c>
      <c r="F297" s="193" t="s">
        <v>479</v>
      </c>
      <c r="G297" s="194" t="s">
        <v>238</v>
      </c>
      <c r="H297" s="195">
        <v>135.288</v>
      </c>
      <c r="I297" s="196">
        <v>1311</v>
      </c>
      <c r="J297" s="197">
        <f>ROUND(I297*H297,2)</f>
        <v>177362.57</v>
      </c>
      <c r="K297" s="193" t="s">
        <v>146</v>
      </c>
      <c r="L297" s="60"/>
      <c r="M297" s="198" t="s">
        <v>22</v>
      </c>
      <c r="N297" s="199" t="s">
        <v>45</v>
      </c>
      <c r="O297" s="41"/>
      <c r="P297" s="200">
        <f>O297*H297</f>
        <v>0</v>
      </c>
      <c r="Q297" s="200">
        <v>0.82225</v>
      </c>
      <c r="R297" s="200">
        <f>Q297*H297</f>
        <v>111.24055800000001</v>
      </c>
      <c r="S297" s="200">
        <v>0</v>
      </c>
      <c r="T297" s="201">
        <f>S297*H297</f>
        <v>0</v>
      </c>
      <c r="AR297" s="23" t="s">
        <v>147</v>
      </c>
      <c r="AT297" s="23" t="s">
        <v>142</v>
      </c>
      <c r="AU297" s="23" t="s">
        <v>83</v>
      </c>
      <c r="AY297" s="23" t="s">
        <v>140</v>
      </c>
      <c r="BE297" s="202">
        <f>IF(N297="základní",J297,0)</f>
        <v>177362.57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3" t="s">
        <v>24</v>
      </c>
      <c r="BK297" s="202">
        <f>ROUND(I297*H297,2)</f>
        <v>177362.57</v>
      </c>
      <c r="BL297" s="23" t="s">
        <v>147</v>
      </c>
      <c r="BM297" s="23" t="s">
        <v>480</v>
      </c>
    </row>
    <row r="298" spans="2:51" s="11" customFormat="1" ht="13.5">
      <c r="B298" s="203"/>
      <c r="C298" s="204"/>
      <c r="D298" s="205" t="s">
        <v>149</v>
      </c>
      <c r="E298" s="206" t="s">
        <v>22</v>
      </c>
      <c r="F298" s="207" t="s">
        <v>481</v>
      </c>
      <c r="G298" s="204"/>
      <c r="H298" s="208">
        <v>25.6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149</v>
      </c>
      <c r="AU298" s="214" t="s">
        <v>83</v>
      </c>
      <c r="AV298" s="11" t="s">
        <v>83</v>
      </c>
      <c r="AW298" s="11" t="s">
        <v>38</v>
      </c>
      <c r="AX298" s="11" t="s">
        <v>74</v>
      </c>
      <c r="AY298" s="214" t="s">
        <v>140</v>
      </c>
    </row>
    <row r="299" spans="2:51" s="12" customFormat="1" ht="13.5">
      <c r="B299" s="215"/>
      <c r="C299" s="216"/>
      <c r="D299" s="205" t="s">
        <v>149</v>
      </c>
      <c r="E299" s="217" t="s">
        <v>22</v>
      </c>
      <c r="F299" s="218" t="s">
        <v>482</v>
      </c>
      <c r="G299" s="216"/>
      <c r="H299" s="217" t="s">
        <v>22</v>
      </c>
      <c r="I299" s="219"/>
      <c r="J299" s="216"/>
      <c r="K299" s="216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149</v>
      </c>
      <c r="AU299" s="224" t="s">
        <v>83</v>
      </c>
      <c r="AV299" s="12" t="s">
        <v>24</v>
      </c>
      <c r="AW299" s="12" t="s">
        <v>38</v>
      </c>
      <c r="AX299" s="12" t="s">
        <v>74</v>
      </c>
      <c r="AY299" s="224" t="s">
        <v>140</v>
      </c>
    </row>
    <row r="300" spans="2:51" s="11" customFormat="1" ht="13.5">
      <c r="B300" s="203"/>
      <c r="C300" s="204"/>
      <c r="D300" s="205" t="s">
        <v>149</v>
      </c>
      <c r="E300" s="206" t="s">
        <v>22</v>
      </c>
      <c r="F300" s="207" t="s">
        <v>483</v>
      </c>
      <c r="G300" s="204"/>
      <c r="H300" s="208">
        <v>41</v>
      </c>
      <c r="I300" s="209"/>
      <c r="J300" s="204"/>
      <c r="K300" s="204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149</v>
      </c>
      <c r="AU300" s="214" t="s">
        <v>83</v>
      </c>
      <c r="AV300" s="11" t="s">
        <v>83</v>
      </c>
      <c r="AW300" s="11" t="s">
        <v>38</v>
      </c>
      <c r="AX300" s="11" t="s">
        <v>74</v>
      </c>
      <c r="AY300" s="214" t="s">
        <v>140</v>
      </c>
    </row>
    <row r="301" spans="2:51" s="12" customFormat="1" ht="13.5">
      <c r="B301" s="215"/>
      <c r="C301" s="216"/>
      <c r="D301" s="205" t="s">
        <v>149</v>
      </c>
      <c r="E301" s="217" t="s">
        <v>22</v>
      </c>
      <c r="F301" s="218" t="s">
        <v>484</v>
      </c>
      <c r="G301" s="216"/>
      <c r="H301" s="217" t="s">
        <v>22</v>
      </c>
      <c r="I301" s="219"/>
      <c r="J301" s="216"/>
      <c r="K301" s="216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149</v>
      </c>
      <c r="AU301" s="224" t="s">
        <v>83</v>
      </c>
      <c r="AV301" s="12" t="s">
        <v>24</v>
      </c>
      <c r="AW301" s="12" t="s">
        <v>38</v>
      </c>
      <c r="AX301" s="12" t="s">
        <v>74</v>
      </c>
      <c r="AY301" s="224" t="s">
        <v>140</v>
      </c>
    </row>
    <row r="302" spans="2:51" s="11" customFormat="1" ht="13.5">
      <c r="B302" s="203"/>
      <c r="C302" s="204"/>
      <c r="D302" s="205" t="s">
        <v>149</v>
      </c>
      <c r="E302" s="206" t="s">
        <v>22</v>
      </c>
      <c r="F302" s="207" t="s">
        <v>485</v>
      </c>
      <c r="G302" s="204"/>
      <c r="H302" s="208">
        <v>68.688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149</v>
      </c>
      <c r="AU302" s="214" t="s">
        <v>83</v>
      </c>
      <c r="AV302" s="11" t="s">
        <v>83</v>
      </c>
      <c r="AW302" s="11" t="s">
        <v>38</v>
      </c>
      <c r="AX302" s="11" t="s">
        <v>74</v>
      </c>
      <c r="AY302" s="214" t="s">
        <v>140</v>
      </c>
    </row>
    <row r="303" spans="2:51" s="12" customFormat="1" ht="13.5">
      <c r="B303" s="215"/>
      <c r="C303" s="216"/>
      <c r="D303" s="205" t="s">
        <v>149</v>
      </c>
      <c r="E303" s="217" t="s">
        <v>22</v>
      </c>
      <c r="F303" s="218" t="s">
        <v>486</v>
      </c>
      <c r="G303" s="216"/>
      <c r="H303" s="217" t="s">
        <v>22</v>
      </c>
      <c r="I303" s="219"/>
      <c r="J303" s="216"/>
      <c r="K303" s="216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149</v>
      </c>
      <c r="AU303" s="224" t="s">
        <v>83</v>
      </c>
      <c r="AV303" s="12" t="s">
        <v>24</v>
      </c>
      <c r="AW303" s="12" t="s">
        <v>38</v>
      </c>
      <c r="AX303" s="12" t="s">
        <v>74</v>
      </c>
      <c r="AY303" s="224" t="s">
        <v>140</v>
      </c>
    </row>
    <row r="304" spans="2:51" s="13" customFormat="1" ht="13.5">
      <c r="B304" s="225"/>
      <c r="C304" s="226"/>
      <c r="D304" s="205" t="s">
        <v>149</v>
      </c>
      <c r="E304" s="227" t="s">
        <v>22</v>
      </c>
      <c r="F304" s="228" t="s">
        <v>152</v>
      </c>
      <c r="G304" s="226"/>
      <c r="H304" s="229">
        <v>135.288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149</v>
      </c>
      <c r="AU304" s="235" t="s">
        <v>83</v>
      </c>
      <c r="AV304" s="13" t="s">
        <v>147</v>
      </c>
      <c r="AW304" s="13" t="s">
        <v>38</v>
      </c>
      <c r="AX304" s="13" t="s">
        <v>24</v>
      </c>
      <c r="AY304" s="235" t="s">
        <v>140</v>
      </c>
    </row>
    <row r="305" spans="2:63" s="10" customFormat="1" ht="29.85" customHeight="1">
      <c r="B305" s="175"/>
      <c r="C305" s="176"/>
      <c r="D305" s="177" t="s">
        <v>73</v>
      </c>
      <c r="E305" s="189" t="s">
        <v>176</v>
      </c>
      <c r="F305" s="189" t="s">
        <v>487</v>
      </c>
      <c r="G305" s="176"/>
      <c r="H305" s="176"/>
      <c r="I305" s="179"/>
      <c r="J305" s="190">
        <f>BK305</f>
        <v>37585.18</v>
      </c>
      <c r="K305" s="176"/>
      <c r="L305" s="181"/>
      <c r="M305" s="182"/>
      <c r="N305" s="183"/>
      <c r="O305" s="183"/>
      <c r="P305" s="184">
        <f>SUM(P306:P318)</f>
        <v>0</v>
      </c>
      <c r="Q305" s="183"/>
      <c r="R305" s="184">
        <f>SUM(R306:R318)</f>
        <v>14.280285679999999</v>
      </c>
      <c r="S305" s="183"/>
      <c r="T305" s="185">
        <f>SUM(T306:T318)</f>
        <v>0</v>
      </c>
      <c r="AR305" s="186" t="s">
        <v>24</v>
      </c>
      <c r="AT305" s="187" t="s">
        <v>73</v>
      </c>
      <c r="AU305" s="187" t="s">
        <v>24</v>
      </c>
      <c r="AY305" s="186" t="s">
        <v>140</v>
      </c>
      <c r="BK305" s="188">
        <f>SUM(BK306:BK318)</f>
        <v>37585.18</v>
      </c>
    </row>
    <row r="306" spans="2:65" s="1" customFormat="1" ht="25.5" customHeight="1">
      <c r="B306" s="40"/>
      <c r="C306" s="191" t="s">
        <v>488</v>
      </c>
      <c r="D306" s="191" t="s">
        <v>142</v>
      </c>
      <c r="E306" s="192" t="s">
        <v>489</v>
      </c>
      <c r="F306" s="193" t="s">
        <v>490</v>
      </c>
      <c r="G306" s="194" t="s">
        <v>164</v>
      </c>
      <c r="H306" s="195">
        <v>5.504</v>
      </c>
      <c r="I306" s="196">
        <v>2941</v>
      </c>
      <c r="J306" s="197">
        <f>ROUND(I306*H306,2)</f>
        <v>16187.26</v>
      </c>
      <c r="K306" s="193" t="s">
        <v>22</v>
      </c>
      <c r="L306" s="60"/>
      <c r="M306" s="198" t="s">
        <v>22</v>
      </c>
      <c r="N306" s="199" t="s">
        <v>45</v>
      </c>
      <c r="O306" s="41"/>
      <c r="P306" s="200">
        <f>O306*H306</f>
        <v>0</v>
      </c>
      <c r="Q306" s="200">
        <v>2.45329</v>
      </c>
      <c r="R306" s="200">
        <f>Q306*H306</f>
        <v>13.502908159999999</v>
      </c>
      <c r="S306" s="200">
        <v>0</v>
      </c>
      <c r="T306" s="201">
        <f>S306*H306</f>
        <v>0</v>
      </c>
      <c r="AR306" s="23" t="s">
        <v>147</v>
      </c>
      <c r="AT306" s="23" t="s">
        <v>142</v>
      </c>
      <c r="AU306" s="23" t="s">
        <v>83</v>
      </c>
      <c r="AY306" s="23" t="s">
        <v>140</v>
      </c>
      <c r="BE306" s="202">
        <f>IF(N306="základní",J306,0)</f>
        <v>16187.26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3" t="s">
        <v>24</v>
      </c>
      <c r="BK306" s="202">
        <f>ROUND(I306*H306,2)</f>
        <v>16187.26</v>
      </c>
      <c r="BL306" s="23" t="s">
        <v>147</v>
      </c>
      <c r="BM306" s="23" t="s">
        <v>491</v>
      </c>
    </row>
    <row r="307" spans="2:51" s="11" customFormat="1" ht="13.5">
      <c r="B307" s="203"/>
      <c r="C307" s="204"/>
      <c r="D307" s="205" t="s">
        <v>149</v>
      </c>
      <c r="E307" s="206" t="s">
        <v>22</v>
      </c>
      <c r="F307" s="207" t="s">
        <v>492</v>
      </c>
      <c r="G307" s="204"/>
      <c r="H307" s="208">
        <v>5.504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149</v>
      </c>
      <c r="AU307" s="214" t="s">
        <v>83</v>
      </c>
      <c r="AV307" s="11" t="s">
        <v>83</v>
      </c>
      <c r="AW307" s="11" t="s">
        <v>38</v>
      </c>
      <c r="AX307" s="11" t="s">
        <v>74</v>
      </c>
      <c r="AY307" s="214" t="s">
        <v>140</v>
      </c>
    </row>
    <row r="308" spans="2:51" s="12" customFormat="1" ht="13.5">
      <c r="B308" s="215"/>
      <c r="C308" s="216"/>
      <c r="D308" s="205" t="s">
        <v>149</v>
      </c>
      <c r="E308" s="217" t="s">
        <v>22</v>
      </c>
      <c r="F308" s="218" t="s">
        <v>151</v>
      </c>
      <c r="G308" s="216"/>
      <c r="H308" s="217" t="s">
        <v>22</v>
      </c>
      <c r="I308" s="219"/>
      <c r="J308" s="216"/>
      <c r="K308" s="216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149</v>
      </c>
      <c r="AU308" s="224" t="s">
        <v>83</v>
      </c>
      <c r="AV308" s="12" t="s">
        <v>24</v>
      </c>
      <c r="AW308" s="12" t="s">
        <v>38</v>
      </c>
      <c r="AX308" s="12" t="s">
        <v>74</v>
      </c>
      <c r="AY308" s="224" t="s">
        <v>140</v>
      </c>
    </row>
    <row r="309" spans="2:51" s="13" customFormat="1" ht="13.5">
      <c r="B309" s="225"/>
      <c r="C309" s="226"/>
      <c r="D309" s="205" t="s">
        <v>149</v>
      </c>
      <c r="E309" s="227" t="s">
        <v>22</v>
      </c>
      <c r="F309" s="228" t="s">
        <v>152</v>
      </c>
      <c r="G309" s="226"/>
      <c r="H309" s="229">
        <v>5.504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149</v>
      </c>
      <c r="AU309" s="235" t="s">
        <v>83</v>
      </c>
      <c r="AV309" s="13" t="s">
        <v>147</v>
      </c>
      <c r="AW309" s="13" t="s">
        <v>38</v>
      </c>
      <c r="AX309" s="13" t="s">
        <v>24</v>
      </c>
      <c r="AY309" s="235" t="s">
        <v>140</v>
      </c>
    </row>
    <row r="310" spans="2:65" s="1" customFormat="1" ht="25.5" customHeight="1">
      <c r="B310" s="40"/>
      <c r="C310" s="191" t="s">
        <v>493</v>
      </c>
      <c r="D310" s="191" t="s">
        <v>142</v>
      </c>
      <c r="E310" s="192" t="s">
        <v>494</v>
      </c>
      <c r="F310" s="193" t="s">
        <v>495</v>
      </c>
      <c r="G310" s="194" t="s">
        <v>164</v>
      </c>
      <c r="H310" s="195">
        <v>5.504</v>
      </c>
      <c r="I310" s="196">
        <v>195</v>
      </c>
      <c r="J310" s="197">
        <f>ROUND(I310*H310,2)</f>
        <v>1073.28</v>
      </c>
      <c r="K310" s="193" t="s">
        <v>146</v>
      </c>
      <c r="L310" s="60"/>
      <c r="M310" s="198" t="s">
        <v>22</v>
      </c>
      <c r="N310" s="199" t="s">
        <v>45</v>
      </c>
      <c r="O310" s="41"/>
      <c r="P310" s="200">
        <f>O310*H310</f>
        <v>0</v>
      </c>
      <c r="Q310" s="200">
        <v>0</v>
      </c>
      <c r="R310" s="200">
        <f>Q310*H310</f>
        <v>0</v>
      </c>
      <c r="S310" s="200">
        <v>0</v>
      </c>
      <c r="T310" s="201">
        <f>S310*H310</f>
        <v>0</v>
      </c>
      <c r="AR310" s="23" t="s">
        <v>147</v>
      </c>
      <c r="AT310" s="23" t="s">
        <v>142</v>
      </c>
      <c r="AU310" s="23" t="s">
        <v>83</v>
      </c>
      <c r="AY310" s="23" t="s">
        <v>140</v>
      </c>
      <c r="BE310" s="202">
        <f>IF(N310="základní",J310,0)</f>
        <v>1073.28</v>
      </c>
      <c r="BF310" s="202">
        <f>IF(N310="snížená",J310,0)</f>
        <v>0</v>
      </c>
      <c r="BG310" s="202">
        <f>IF(N310="zákl. přenesená",J310,0)</f>
        <v>0</v>
      </c>
      <c r="BH310" s="202">
        <f>IF(N310="sníž. přenesená",J310,0)</f>
        <v>0</v>
      </c>
      <c r="BI310" s="202">
        <f>IF(N310="nulová",J310,0)</f>
        <v>0</v>
      </c>
      <c r="BJ310" s="23" t="s">
        <v>24</v>
      </c>
      <c r="BK310" s="202">
        <f>ROUND(I310*H310,2)</f>
        <v>1073.28</v>
      </c>
      <c r="BL310" s="23" t="s">
        <v>147</v>
      </c>
      <c r="BM310" s="23" t="s">
        <v>496</v>
      </c>
    </row>
    <row r="311" spans="2:65" s="1" customFormat="1" ht="16.5" customHeight="1">
      <c r="B311" s="40"/>
      <c r="C311" s="191" t="s">
        <v>497</v>
      </c>
      <c r="D311" s="191" t="s">
        <v>142</v>
      </c>
      <c r="E311" s="192" t="s">
        <v>498</v>
      </c>
      <c r="F311" s="193" t="s">
        <v>499</v>
      </c>
      <c r="G311" s="194" t="s">
        <v>238</v>
      </c>
      <c r="H311" s="195">
        <v>2.976</v>
      </c>
      <c r="I311" s="196">
        <v>268</v>
      </c>
      <c r="J311" s="197">
        <f>ROUND(I311*H311,2)</f>
        <v>797.57</v>
      </c>
      <c r="K311" s="193" t="s">
        <v>146</v>
      </c>
      <c r="L311" s="60"/>
      <c r="M311" s="198" t="s">
        <v>22</v>
      </c>
      <c r="N311" s="199" t="s">
        <v>45</v>
      </c>
      <c r="O311" s="41"/>
      <c r="P311" s="200">
        <f>O311*H311</f>
        <v>0</v>
      </c>
      <c r="Q311" s="200">
        <v>0.01352</v>
      </c>
      <c r="R311" s="200">
        <f>Q311*H311</f>
        <v>0.040235520000000004</v>
      </c>
      <c r="S311" s="200">
        <v>0</v>
      </c>
      <c r="T311" s="201">
        <f>S311*H311</f>
        <v>0</v>
      </c>
      <c r="AR311" s="23" t="s">
        <v>147</v>
      </c>
      <c r="AT311" s="23" t="s">
        <v>142</v>
      </c>
      <c r="AU311" s="23" t="s">
        <v>83</v>
      </c>
      <c r="AY311" s="23" t="s">
        <v>140</v>
      </c>
      <c r="BE311" s="202">
        <f>IF(N311="základní",J311,0)</f>
        <v>797.57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23" t="s">
        <v>24</v>
      </c>
      <c r="BK311" s="202">
        <f>ROUND(I311*H311,2)</f>
        <v>797.57</v>
      </c>
      <c r="BL311" s="23" t="s">
        <v>147</v>
      </c>
      <c r="BM311" s="23" t="s">
        <v>500</v>
      </c>
    </row>
    <row r="312" spans="2:51" s="11" customFormat="1" ht="13.5">
      <c r="B312" s="203"/>
      <c r="C312" s="204"/>
      <c r="D312" s="205" t="s">
        <v>149</v>
      </c>
      <c r="E312" s="206" t="s">
        <v>22</v>
      </c>
      <c r="F312" s="207" t="s">
        <v>501</v>
      </c>
      <c r="G312" s="204"/>
      <c r="H312" s="208">
        <v>2.976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149</v>
      </c>
      <c r="AU312" s="214" t="s">
        <v>83</v>
      </c>
      <c r="AV312" s="11" t="s">
        <v>83</v>
      </c>
      <c r="AW312" s="11" t="s">
        <v>38</v>
      </c>
      <c r="AX312" s="11" t="s">
        <v>74</v>
      </c>
      <c r="AY312" s="214" t="s">
        <v>140</v>
      </c>
    </row>
    <row r="313" spans="2:51" s="13" customFormat="1" ht="13.5">
      <c r="B313" s="225"/>
      <c r="C313" s="226"/>
      <c r="D313" s="205" t="s">
        <v>149</v>
      </c>
      <c r="E313" s="227" t="s">
        <v>22</v>
      </c>
      <c r="F313" s="228" t="s">
        <v>152</v>
      </c>
      <c r="G313" s="226"/>
      <c r="H313" s="229">
        <v>2.976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149</v>
      </c>
      <c r="AU313" s="235" t="s">
        <v>83</v>
      </c>
      <c r="AV313" s="13" t="s">
        <v>147</v>
      </c>
      <c r="AW313" s="13" t="s">
        <v>38</v>
      </c>
      <c r="AX313" s="13" t="s">
        <v>24</v>
      </c>
      <c r="AY313" s="235" t="s">
        <v>140</v>
      </c>
    </row>
    <row r="314" spans="2:65" s="1" customFormat="1" ht="16.5" customHeight="1">
      <c r="B314" s="40"/>
      <c r="C314" s="191" t="s">
        <v>502</v>
      </c>
      <c r="D314" s="191" t="s">
        <v>142</v>
      </c>
      <c r="E314" s="192" t="s">
        <v>503</v>
      </c>
      <c r="F314" s="193" t="s">
        <v>504</v>
      </c>
      <c r="G314" s="194" t="s">
        <v>238</v>
      </c>
      <c r="H314" s="195">
        <v>2.976</v>
      </c>
      <c r="I314" s="196">
        <v>47</v>
      </c>
      <c r="J314" s="197">
        <f>ROUND(I314*H314,2)</f>
        <v>139.87</v>
      </c>
      <c r="K314" s="193" t="s">
        <v>146</v>
      </c>
      <c r="L314" s="60"/>
      <c r="M314" s="198" t="s">
        <v>22</v>
      </c>
      <c r="N314" s="199" t="s">
        <v>45</v>
      </c>
      <c r="O314" s="41"/>
      <c r="P314" s="200">
        <f>O314*H314</f>
        <v>0</v>
      </c>
      <c r="Q314" s="200">
        <v>0</v>
      </c>
      <c r="R314" s="200">
        <f>Q314*H314</f>
        <v>0</v>
      </c>
      <c r="S314" s="200">
        <v>0</v>
      </c>
      <c r="T314" s="201">
        <f>S314*H314</f>
        <v>0</v>
      </c>
      <c r="AR314" s="23" t="s">
        <v>147</v>
      </c>
      <c r="AT314" s="23" t="s">
        <v>142</v>
      </c>
      <c r="AU314" s="23" t="s">
        <v>83</v>
      </c>
      <c r="AY314" s="23" t="s">
        <v>140</v>
      </c>
      <c r="BE314" s="202">
        <f>IF(N314="základní",J314,0)</f>
        <v>139.87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23" t="s">
        <v>24</v>
      </c>
      <c r="BK314" s="202">
        <f>ROUND(I314*H314,2)</f>
        <v>139.87</v>
      </c>
      <c r="BL314" s="23" t="s">
        <v>147</v>
      </c>
      <c r="BM314" s="23" t="s">
        <v>505</v>
      </c>
    </row>
    <row r="315" spans="2:65" s="1" customFormat="1" ht="16.5" customHeight="1">
      <c r="B315" s="40"/>
      <c r="C315" s="191" t="s">
        <v>506</v>
      </c>
      <c r="D315" s="191" t="s">
        <v>142</v>
      </c>
      <c r="E315" s="192" t="s">
        <v>507</v>
      </c>
      <c r="F315" s="193" t="s">
        <v>508</v>
      </c>
      <c r="G315" s="194" t="s">
        <v>215</v>
      </c>
      <c r="H315" s="195">
        <v>0.7</v>
      </c>
      <c r="I315" s="196">
        <v>27696</v>
      </c>
      <c r="J315" s="197">
        <f>ROUND(I315*H315,2)</f>
        <v>19387.2</v>
      </c>
      <c r="K315" s="193" t="s">
        <v>146</v>
      </c>
      <c r="L315" s="60"/>
      <c r="M315" s="198" t="s">
        <v>22</v>
      </c>
      <c r="N315" s="199" t="s">
        <v>45</v>
      </c>
      <c r="O315" s="41"/>
      <c r="P315" s="200">
        <f>O315*H315</f>
        <v>0</v>
      </c>
      <c r="Q315" s="200">
        <v>1.05306</v>
      </c>
      <c r="R315" s="200">
        <f>Q315*H315</f>
        <v>0.7371420000000001</v>
      </c>
      <c r="S315" s="200">
        <v>0</v>
      </c>
      <c r="T315" s="201">
        <f>S315*H315</f>
        <v>0</v>
      </c>
      <c r="AR315" s="23" t="s">
        <v>147</v>
      </c>
      <c r="AT315" s="23" t="s">
        <v>142</v>
      </c>
      <c r="AU315" s="23" t="s">
        <v>83</v>
      </c>
      <c r="AY315" s="23" t="s">
        <v>140</v>
      </c>
      <c r="BE315" s="202">
        <f>IF(N315="základní",J315,0)</f>
        <v>19387.2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24</v>
      </c>
      <c r="BK315" s="202">
        <f>ROUND(I315*H315,2)</f>
        <v>19387.2</v>
      </c>
      <c r="BL315" s="23" t="s">
        <v>147</v>
      </c>
      <c r="BM315" s="23" t="s">
        <v>509</v>
      </c>
    </row>
    <row r="316" spans="2:51" s="11" customFormat="1" ht="13.5">
      <c r="B316" s="203"/>
      <c r="C316" s="204"/>
      <c r="D316" s="205" t="s">
        <v>149</v>
      </c>
      <c r="E316" s="206" t="s">
        <v>22</v>
      </c>
      <c r="F316" s="207" t="s">
        <v>510</v>
      </c>
      <c r="G316" s="204"/>
      <c r="H316" s="208">
        <v>0.7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149</v>
      </c>
      <c r="AU316" s="214" t="s">
        <v>83</v>
      </c>
      <c r="AV316" s="11" t="s">
        <v>83</v>
      </c>
      <c r="AW316" s="11" t="s">
        <v>38</v>
      </c>
      <c r="AX316" s="11" t="s">
        <v>74</v>
      </c>
      <c r="AY316" s="214" t="s">
        <v>140</v>
      </c>
    </row>
    <row r="317" spans="2:51" s="12" customFormat="1" ht="13.5">
      <c r="B317" s="215"/>
      <c r="C317" s="216"/>
      <c r="D317" s="205" t="s">
        <v>149</v>
      </c>
      <c r="E317" s="217" t="s">
        <v>22</v>
      </c>
      <c r="F317" s="218" t="s">
        <v>511</v>
      </c>
      <c r="G317" s="216"/>
      <c r="H317" s="217" t="s">
        <v>22</v>
      </c>
      <c r="I317" s="219"/>
      <c r="J317" s="216"/>
      <c r="K317" s="216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149</v>
      </c>
      <c r="AU317" s="224" t="s">
        <v>83</v>
      </c>
      <c r="AV317" s="12" t="s">
        <v>24</v>
      </c>
      <c r="AW317" s="12" t="s">
        <v>38</v>
      </c>
      <c r="AX317" s="12" t="s">
        <v>74</v>
      </c>
      <c r="AY317" s="224" t="s">
        <v>140</v>
      </c>
    </row>
    <row r="318" spans="2:51" s="13" customFormat="1" ht="13.5">
      <c r="B318" s="225"/>
      <c r="C318" s="226"/>
      <c r="D318" s="205" t="s">
        <v>149</v>
      </c>
      <c r="E318" s="227" t="s">
        <v>22</v>
      </c>
      <c r="F318" s="228" t="s">
        <v>152</v>
      </c>
      <c r="G318" s="226"/>
      <c r="H318" s="229">
        <v>0.7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AT318" s="235" t="s">
        <v>149</v>
      </c>
      <c r="AU318" s="235" t="s">
        <v>83</v>
      </c>
      <c r="AV318" s="13" t="s">
        <v>147</v>
      </c>
      <c r="AW318" s="13" t="s">
        <v>38</v>
      </c>
      <c r="AX318" s="13" t="s">
        <v>24</v>
      </c>
      <c r="AY318" s="235" t="s">
        <v>140</v>
      </c>
    </row>
    <row r="319" spans="2:63" s="10" customFormat="1" ht="29.85" customHeight="1">
      <c r="B319" s="175"/>
      <c r="C319" s="176"/>
      <c r="D319" s="177" t="s">
        <v>73</v>
      </c>
      <c r="E319" s="189" t="s">
        <v>197</v>
      </c>
      <c r="F319" s="189" t="s">
        <v>512</v>
      </c>
      <c r="G319" s="176"/>
      <c r="H319" s="176"/>
      <c r="I319" s="179"/>
      <c r="J319" s="190">
        <f>BK319</f>
        <v>612457.25</v>
      </c>
      <c r="K319" s="176"/>
      <c r="L319" s="181"/>
      <c r="M319" s="182"/>
      <c r="N319" s="183"/>
      <c r="O319" s="183"/>
      <c r="P319" s="184">
        <f>SUM(P320:P364)</f>
        <v>0</v>
      </c>
      <c r="Q319" s="183"/>
      <c r="R319" s="184">
        <f>SUM(R320:R364)</f>
        <v>23.30777941</v>
      </c>
      <c r="S319" s="183"/>
      <c r="T319" s="185">
        <f>SUM(T320:T364)</f>
        <v>306.41562</v>
      </c>
      <c r="AR319" s="186" t="s">
        <v>24</v>
      </c>
      <c r="AT319" s="187" t="s">
        <v>73</v>
      </c>
      <c r="AU319" s="187" t="s">
        <v>24</v>
      </c>
      <c r="AY319" s="186" t="s">
        <v>140</v>
      </c>
      <c r="BK319" s="188">
        <f>SUM(BK320:BK364)</f>
        <v>612457.25</v>
      </c>
    </row>
    <row r="320" spans="2:65" s="1" customFormat="1" ht="16.5" customHeight="1">
      <c r="B320" s="40"/>
      <c r="C320" s="191" t="s">
        <v>513</v>
      </c>
      <c r="D320" s="191" t="s">
        <v>142</v>
      </c>
      <c r="E320" s="192" t="s">
        <v>514</v>
      </c>
      <c r="F320" s="193" t="s">
        <v>515</v>
      </c>
      <c r="G320" s="194" t="s">
        <v>145</v>
      </c>
      <c r="H320" s="195">
        <v>28</v>
      </c>
      <c r="I320" s="196">
        <v>864</v>
      </c>
      <c r="J320" s="197">
        <f>ROUND(I320*H320,2)</f>
        <v>24192</v>
      </c>
      <c r="K320" s="193" t="s">
        <v>146</v>
      </c>
      <c r="L320" s="60"/>
      <c r="M320" s="198" t="s">
        <v>22</v>
      </c>
      <c r="N320" s="199" t="s">
        <v>45</v>
      </c>
      <c r="O320" s="41"/>
      <c r="P320" s="200">
        <f>O320*H320</f>
        <v>0</v>
      </c>
      <c r="Q320" s="200">
        <v>0.00084</v>
      </c>
      <c r="R320" s="200">
        <f>Q320*H320</f>
        <v>0.02352</v>
      </c>
      <c r="S320" s="200">
        <v>0</v>
      </c>
      <c r="T320" s="201">
        <f>S320*H320</f>
        <v>0</v>
      </c>
      <c r="AR320" s="23" t="s">
        <v>147</v>
      </c>
      <c r="AT320" s="23" t="s">
        <v>142</v>
      </c>
      <c r="AU320" s="23" t="s">
        <v>83</v>
      </c>
      <c r="AY320" s="23" t="s">
        <v>140</v>
      </c>
      <c r="BE320" s="202">
        <f>IF(N320="základní",J320,0)</f>
        <v>24192</v>
      </c>
      <c r="BF320" s="202">
        <f>IF(N320="snížená",J320,0)</f>
        <v>0</v>
      </c>
      <c r="BG320" s="202">
        <f>IF(N320="zákl. přenesená",J320,0)</f>
        <v>0</v>
      </c>
      <c r="BH320" s="202">
        <f>IF(N320="sníž. přenesená",J320,0)</f>
        <v>0</v>
      </c>
      <c r="BI320" s="202">
        <f>IF(N320="nulová",J320,0)</f>
        <v>0</v>
      </c>
      <c r="BJ320" s="23" t="s">
        <v>24</v>
      </c>
      <c r="BK320" s="202">
        <f>ROUND(I320*H320,2)</f>
        <v>24192</v>
      </c>
      <c r="BL320" s="23" t="s">
        <v>147</v>
      </c>
      <c r="BM320" s="23" t="s">
        <v>516</v>
      </c>
    </row>
    <row r="321" spans="2:65" s="1" customFormat="1" ht="16.5" customHeight="1">
      <c r="B321" s="40"/>
      <c r="C321" s="236" t="s">
        <v>517</v>
      </c>
      <c r="D321" s="236" t="s">
        <v>212</v>
      </c>
      <c r="E321" s="237" t="s">
        <v>518</v>
      </c>
      <c r="F321" s="238" t="s">
        <v>519</v>
      </c>
      <c r="G321" s="239" t="s">
        <v>309</v>
      </c>
      <c r="H321" s="240">
        <v>28</v>
      </c>
      <c r="I321" s="241">
        <v>1155</v>
      </c>
      <c r="J321" s="242">
        <f>ROUND(I321*H321,2)</f>
        <v>32340</v>
      </c>
      <c r="K321" s="238" t="s">
        <v>146</v>
      </c>
      <c r="L321" s="243"/>
      <c r="M321" s="244" t="s">
        <v>22</v>
      </c>
      <c r="N321" s="245" t="s">
        <v>45</v>
      </c>
      <c r="O321" s="41"/>
      <c r="P321" s="200">
        <f>O321*H321</f>
        <v>0</v>
      </c>
      <c r="Q321" s="200">
        <v>0.03759</v>
      </c>
      <c r="R321" s="200">
        <f>Q321*H321</f>
        <v>1.05252</v>
      </c>
      <c r="S321" s="200">
        <v>0</v>
      </c>
      <c r="T321" s="201">
        <f>S321*H321</f>
        <v>0</v>
      </c>
      <c r="AR321" s="23" t="s">
        <v>187</v>
      </c>
      <c r="AT321" s="23" t="s">
        <v>212</v>
      </c>
      <c r="AU321" s="23" t="s">
        <v>83</v>
      </c>
      <c r="AY321" s="23" t="s">
        <v>140</v>
      </c>
      <c r="BE321" s="202">
        <f>IF(N321="základní",J321,0)</f>
        <v>32340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23" t="s">
        <v>24</v>
      </c>
      <c r="BK321" s="202">
        <f>ROUND(I321*H321,2)</f>
        <v>32340</v>
      </c>
      <c r="BL321" s="23" t="s">
        <v>147</v>
      </c>
      <c r="BM321" s="23" t="s">
        <v>520</v>
      </c>
    </row>
    <row r="322" spans="2:51" s="11" customFormat="1" ht="13.5">
      <c r="B322" s="203"/>
      <c r="C322" s="204"/>
      <c r="D322" s="205" t="s">
        <v>149</v>
      </c>
      <c r="E322" s="206" t="s">
        <v>22</v>
      </c>
      <c r="F322" s="207" t="s">
        <v>521</v>
      </c>
      <c r="G322" s="204"/>
      <c r="H322" s="208">
        <v>28</v>
      </c>
      <c r="I322" s="209"/>
      <c r="J322" s="204"/>
      <c r="K322" s="204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149</v>
      </c>
      <c r="AU322" s="214" t="s">
        <v>83</v>
      </c>
      <c r="AV322" s="11" t="s">
        <v>83</v>
      </c>
      <c r="AW322" s="11" t="s">
        <v>38</v>
      </c>
      <c r="AX322" s="11" t="s">
        <v>74</v>
      </c>
      <c r="AY322" s="214" t="s">
        <v>140</v>
      </c>
    </row>
    <row r="323" spans="2:51" s="13" customFormat="1" ht="13.5">
      <c r="B323" s="225"/>
      <c r="C323" s="226"/>
      <c r="D323" s="205" t="s">
        <v>149</v>
      </c>
      <c r="E323" s="227" t="s">
        <v>22</v>
      </c>
      <c r="F323" s="228" t="s">
        <v>152</v>
      </c>
      <c r="G323" s="226"/>
      <c r="H323" s="229">
        <v>28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AT323" s="235" t="s">
        <v>149</v>
      </c>
      <c r="AU323" s="235" t="s">
        <v>83</v>
      </c>
      <c r="AV323" s="13" t="s">
        <v>147</v>
      </c>
      <c r="AW323" s="13" t="s">
        <v>38</v>
      </c>
      <c r="AX323" s="13" t="s">
        <v>24</v>
      </c>
      <c r="AY323" s="235" t="s">
        <v>140</v>
      </c>
    </row>
    <row r="324" spans="2:65" s="1" customFormat="1" ht="16.5" customHeight="1">
      <c r="B324" s="40"/>
      <c r="C324" s="236" t="s">
        <v>522</v>
      </c>
      <c r="D324" s="236" t="s">
        <v>212</v>
      </c>
      <c r="E324" s="237" t="s">
        <v>523</v>
      </c>
      <c r="F324" s="238" t="s">
        <v>524</v>
      </c>
      <c r="G324" s="239" t="s">
        <v>309</v>
      </c>
      <c r="H324" s="240">
        <v>28</v>
      </c>
      <c r="I324" s="241">
        <v>575</v>
      </c>
      <c r="J324" s="242">
        <f>ROUND(I324*H324,2)</f>
        <v>16100</v>
      </c>
      <c r="K324" s="238" t="s">
        <v>146</v>
      </c>
      <c r="L324" s="243"/>
      <c r="M324" s="244" t="s">
        <v>22</v>
      </c>
      <c r="N324" s="245" t="s">
        <v>45</v>
      </c>
      <c r="O324" s="41"/>
      <c r="P324" s="200">
        <f>O324*H324</f>
        <v>0</v>
      </c>
      <c r="Q324" s="200">
        <v>0.01293</v>
      </c>
      <c r="R324" s="200">
        <f>Q324*H324</f>
        <v>0.36204000000000003</v>
      </c>
      <c r="S324" s="200">
        <v>0</v>
      </c>
      <c r="T324" s="201">
        <f>S324*H324</f>
        <v>0</v>
      </c>
      <c r="AR324" s="23" t="s">
        <v>187</v>
      </c>
      <c r="AT324" s="23" t="s">
        <v>212</v>
      </c>
      <c r="AU324" s="23" t="s">
        <v>83</v>
      </c>
      <c r="AY324" s="23" t="s">
        <v>140</v>
      </c>
      <c r="BE324" s="202">
        <f>IF(N324="základní",J324,0)</f>
        <v>16100</v>
      </c>
      <c r="BF324" s="202">
        <f>IF(N324="snížená",J324,0)</f>
        <v>0</v>
      </c>
      <c r="BG324" s="202">
        <f>IF(N324="zákl. přenesená",J324,0)</f>
        <v>0</v>
      </c>
      <c r="BH324" s="202">
        <f>IF(N324="sníž. přenesená",J324,0)</f>
        <v>0</v>
      </c>
      <c r="BI324" s="202">
        <f>IF(N324="nulová",J324,0)</f>
        <v>0</v>
      </c>
      <c r="BJ324" s="23" t="s">
        <v>24</v>
      </c>
      <c r="BK324" s="202">
        <f>ROUND(I324*H324,2)</f>
        <v>16100</v>
      </c>
      <c r="BL324" s="23" t="s">
        <v>147</v>
      </c>
      <c r="BM324" s="23" t="s">
        <v>525</v>
      </c>
    </row>
    <row r="325" spans="2:65" s="1" customFormat="1" ht="16.5" customHeight="1">
      <c r="B325" s="40"/>
      <c r="C325" s="236" t="s">
        <v>526</v>
      </c>
      <c r="D325" s="236" t="s">
        <v>212</v>
      </c>
      <c r="E325" s="237" t="s">
        <v>527</v>
      </c>
      <c r="F325" s="238" t="s">
        <v>528</v>
      </c>
      <c r="G325" s="239" t="s">
        <v>309</v>
      </c>
      <c r="H325" s="240">
        <v>4</v>
      </c>
      <c r="I325" s="241">
        <v>322</v>
      </c>
      <c r="J325" s="242">
        <f>ROUND(I325*H325,2)</f>
        <v>1288</v>
      </c>
      <c r="K325" s="238" t="s">
        <v>146</v>
      </c>
      <c r="L325" s="243"/>
      <c r="M325" s="244" t="s">
        <v>22</v>
      </c>
      <c r="N325" s="245" t="s">
        <v>45</v>
      </c>
      <c r="O325" s="41"/>
      <c r="P325" s="200">
        <f>O325*H325</f>
        <v>0</v>
      </c>
      <c r="Q325" s="200">
        <v>0.00987</v>
      </c>
      <c r="R325" s="200">
        <f>Q325*H325</f>
        <v>0.03948</v>
      </c>
      <c r="S325" s="200">
        <v>0</v>
      </c>
      <c r="T325" s="201">
        <f>S325*H325</f>
        <v>0</v>
      </c>
      <c r="AR325" s="23" t="s">
        <v>187</v>
      </c>
      <c r="AT325" s="23" t="s">
        <v>212</v>
      </c>
      <c r="AU325" s="23" t="s">
        <v>83</v>
      </c>
      <c r="AY325" s="23" t="s">
        <v>140</v>
      </c>
      <c r="BE325" s="202">
        <f>IF(N325="základní",J325,0)</f>
        <v>1288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3" t="s">
        <v>24</v>
      </c>
      <c r="BK325" s="202">
        <f>ROUND(I325*H325,2)</f>
        <v>1288</v>
      </c>
      <c r="BL325" s="23" t="s">
        <v>147</v>
      </c>
      <c r="BM325" s="23" t="s">
        <v>529</v>
      </c>
    </row>
    <row r="326" spans="2:65" s="1" customFormat="1" ht="25.5" customHeight="1">
      <c r="B326" s="40"/>
      <c r="C326" s="191" t="s">
        <v>530</v>
      </c>
      <c r="D326" s="191" t="s">
        <v>142</v>
      </c>
      <c r="E326" s="192" t="s">
        <v>531</v>
      </c>
      <c r="F326" s="193" t="s">
        <v>532</v>
      </c>
      <c r="G326" s="194" t="s">
        <v>145</v>
      </c>
      <c r="H326" s="195">
        <v>28</v>
      </c>
      <c r="I326" s="196">
        <v>5194</v>
      </c>
      <c r="J326" s="197">
        <f>ROUND(I326*H326,2)</f>
        <v>145432</v>
      </c>
      <c r="K326" s="193" t="s">
        <v>146</v>
      </c>
      <c r="L326" s="60"/>
      <c r="M326" s="198" t="s">
        <v>22</v>
      </c>
      <c r="N326" s="199" t="s">
        <v>45</v>
      </c>
      <c r="O326" s="41"/>
      <c r="P326" s="200">
        <f>O326*H326</f>
        <v>0</v>
      </c>
      <c r="Q326" s="200">
        <v>0.0283</v>
      </c>
      <c r="R326" s="200">
        <f>Q326*H326</f>
        <v>0.7924</v>
      </c>
      <c r="S326" s="200">
        <v>0</v>
      </c>
      <c r="T326" s="201">
        <f>S326*H326</f>
        <v>0</v>
      </c>
      <c r="AR326" s="23" t="s">
        <v>147</v>
      </c>
      <c r="AT326" s="23" t="s">
        <v>142</v>
      </c>
      <c r="AU326" s="23" t="s">
        <v>83</v>
      </c>
      <c r="AY326" s="23" t="s">
        <v>140</v>
      </c>
      <c r="BE326" s="202">
        <f>IF(N326="základní",J326,0)</f>
        <v>145432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23" t="s">
        <v>24</v>
      </c>
      <c r="BK326" s="202">
        <f>ROUND(I326*H326,2)</f>
        <v>145432</v>
      </c>
      <c r="BL326" s="23" t="s">
        <v>147</v>
      </c>
      <c r="BM326" s="23" t="s">
        <v>533</v>
      </c>
    </row>
    <row r="327" spans="2:51" s="11" customFormat="1" ht="13.5">
      <c r="B327" s="203"/>
      <c r="C327" s="204"/>
      <c r="D327" s="205" t="s">
        <v>149</v>
      </c>
      <c r="E327" s="206" t="s">
        <v>22</v>
      </c>
      <c r="F327" s="207" t="s">
        <v>534</v>
      </c>
      <c r="G327" s="204"/>
      <c r="H327" s="208">
        <v>28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149</v>
      </c>
      <c r="AU327" s="214" t="s">
        <v>83</v>
      </c>
      <c r="AV327" s="11" t="s">
        <v>83</v>
      </c>
      <c r="AW327" s="11" t="s">
        <v>38</v>
      </c>
      <c r="AX327" s="11" t="s">
        <v>74</v>
      </c>
      <c r="AY327" s="214" t="s">
        <v>140</v>
      </c>
    </row>
    <row r="328" spans="2:51" s="13" customFormat="1" ht="13.5">
      <c r="B328" s="225"/>
      <c r="C328" s="226"/>
      <c r="D328" s="205" t="s">
        <v>149</v>
      </c>
      <c r="E328" s="227" t="s">
        <v>22</v>
      </c>
      <c r="F328" s="228" t="s">
        <v>152</v>
      </c>
      <c r="G328" s="226"/>
      <c r="H328" s="229">
        <v>28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149</v>
      </c>
      <c r="AU328" s="235" t="s">
        <v>83</v>
      </c>
      <c r="AV328" s="13" t="s">
        <v>147</v>
      </c>
      <c r="AW328" s="13" t="s">
        <v>38</v>
      </c>
      <c r="AX328" s="13" t="s">
        <v>24</v>
      </c>
      <c r="AY328" s="235" t="s">
        <v>140</v>
      </c>
    </row>
    <row r="329" spans="2:65" s="1" customFormat="1" ht="16.5" customHeight="1">
      <c r="B329" s="40"/>
      <c r="C329" s="191" t="s">
        <v>535</v>
      </c>
      <c r="D329" s="191" t="s">
        <v>142</v>
      </c>
      <c r="E329" s="192" t="s">
        <v>536</v>
      </c>
      <c r="F329" s="193" t="s">
        <v>537</v>
      </c>
      <c r="G329" s="194" t="s">
        <v>309</v>
      </c>
      <c r="H329" s="195">
        <v>3</v>
      </c>
      <c r="I329" s="196">
        <v>1557</v>
      </c>
      <c r="J329" s="197">
        <f>ROUND(I329*H329,2)</f>
        <v>4671</v>
      </c>
      <c r="K329" s="193" t="s">
        <v>146</v>
      </c>
      <c r="L329" s="60"/>
      <c r="M329" s="198" t="s">
        <v>22</v>
      </c>
      <c r="N329" s="199" t="s">
        <v>45</v>
      </c>
      <c r="O329" s="41"/>
      <c r="P329" s="200">
        <f>O329*H329</f>
        <v>0</v>
      </c>
      <c r="Q329" s="200">
        <v>0.0007</v>
      </c>
      <c r="R329" s="200">
        <f>Q329*H329</f>
        <v>0.0021</v>
      </c>
      <c r="S329" s="200">
        <v>0</v>
      </c>
      <c r="T329" s="201">
        <f>S329*H329</f>
        <v>0</v>
      </c>
      <c r="AR329" s="23" t="s">
        <v>147</v>
      </c>
      <c r="AT329" s="23" t="s">
        <v>142</v>
      </c>
      <c r="AU329" s="23" t="s">
        <v>83</v>
      </c>
      <c r="AY329" s="23" t="s">
        <v>140</v>
      </c>
      <c r="BE329" s="202">
        <f>IF(N329="základní",J329,0)</f>
        <v>4671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3" t="s">
        <v>24</v>
      </c>
      <c r="BK329" s="202">
        <f>ROUND(I329*H329,2)</f>
        <v>4671</v>
      </c>
      <c r="BL329" s="23" t="s">
        <v>147</v>
      </c>
      <c r="BM329" s="23" t="s">
        <v>538</v>
      </c>
    </row>
    <row r="330" spans="2:51" s="11" customFormat="1" ht="13.5">
      <c r="B330" s="203"/>
      <c r="C330" s="204"/>
      <c r="D330" s="205" t="s">
        <v>149</v>
      </c>
      <c r="E330" s="206" t="s">
        <v>22</v>
      </c>
      <c r="F330" s="207" t="s">
        <v>24</v>
      </c>
      <c r="G330" s="204"/>
      <c r="H330" s="208">
        <v>1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149</v>
      </c>
      <c r="AU330" s="214" t="s">
        <v>83</v>
      </c>
      <c r="AV330" s="11" t="s">
        <v>83</v>
      </c>
      <c r="AW330" s="11" t="s">
        <v>38</v>
      </c>
      <c r="AX330" s="11" t="s">
        <v>74</v>
      </c>
      <c r="AY330" s="214" t="s">
        <v>140</v>
      </c>
    </row>
    <row r="331" spans="2:51" s="12" customFormat="1" ht="13.5">
      <c r="B331" s="215"/>
      <c r="C331" s="216"/>
      <c r="D331" s="205" t="s">
        <v>149</v>
      </c>
      <c r="E331" s="217" t="s">
        <v>22</v>
      </c>
      <c r="F331" s="218" t="s">
        <v>539</v>
      </c>
      <c r="G331" s="216"/>
      <c r="H331" s="217" t="s">
        <v>22</v>
      </c>
      <c r="I331" s="219"/>
      <c r="J331" s="216"/>
      <c r="K331" s="216"/>
      <c r="L331" s="220"/>
      <c r="M331" s="221"/>
      <c r="N331" s="222"/>
      <c r="O331" s="222"/>
      <c r="P331" s="222"/>
      <c r="Q331" s="222"/>
      <c r="R331" s="222"/>
      <c r="S331" s="222"/>
      <c r="T331" s="223"/>
      <c r="AT331" s="224" t="s">
        <v>149</v>
      </c>
      <c r="AU331" s="224" t="s">
        <v>83</v>
      </c>
      <c r="AV331" s="12" t="s">
        <v>24</v>
      </c>
      <c r="AW331" s="12" t="s">
        <v>38</v>
      </c>
      <c r="AX331" s="12" t="s">
        <v>74</v>
      </c>
      <c r="AY331" s="224" t="s">
        <v>140</v>
      </c>
    </row>
    <row r="332" spans="2:51" s="11" customFormat="1" ht="13.5">
      <c r="B332" s="203"/>
      <c r="C332" s="204"/>
      <c r="D332" s="205" t="s">
        <v>149</v>
      </c>
      <c r="E332" s="206" t="s">
        <v>22</v>
      </c>
      <c r="F332" s="207" t="s">
        <v>83</v>
      </c>
      <c r="G332" s="204"/>
      <c r="H332" s="208">
        <v>2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149</v>
      </c>
      <c r="AU332" s="214" t="s">
        <v>83</v>
      </c>
      <c r="AV332" s="11" t="s">
        <v>83</v>
      </c>
      <c r="AW332" s="11" t="s">
        <v>38</v>
      </c>
      <c r="AX332" s="11" t="s">
        <v>74</v>
      </c>
      <c r="AY332" s="214" t="s">
        <v>140</v>
      </c>
    </row>
    <row r="333" spans="2:51" s="12" customFormat="1" ht="13.5">
      <c r="B333" s="215"/>
      <c r="C333" s="216"/>
      <c r="D333" s="205" t="s">
        <v>149</v>
      </c>
      <c r="E333" s="217" t="s">
        <v>22</v>
      </c>
      <c r="F333" s="218" t="s">
        <v>540</v>
      </c>
      <c r="G333" s="216"/>
      <c r="H333" s="217" t="s">
        <v>22</v>
      </c>
      <c r="I333" s="219"/>
      <c r="J333" s="216"/>
      <c r="K333" s="216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149</v>
      </c>
      <c r="AU333" s="224" t="s">
        <v>83</v>
      </c>
      <c r="AV333" s="12" t="s">
        <v>24</v>
      </c>
      <c r="AW333" s="12" t="s">
        <v>38</v>
      </c>
      <c r="AX333" s="12" t="s">
        <v>74</v>
      </c>
      <c r="AY333" s="224" t="s">
        <v>140</v>
      </c>
    </row>
    <row r="334" spans="2:51" s="13" customFormat="1" ht="13.5">
      <c r="B334" s="225"/>
      <c r="C334" s="226"/>
      <c r="D334" s="205" t="s">
        <v>149</v>
      </c>
      <c r="E334" s="227" t="s">
        <v>22</v>
      </c>
      <c r="F334" s="228" t="s">
        <v>152</v>
      </c>
      <c r="G334" s="226"/>
      <c r="H334" s="229">
        <v>3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AT334" s="235" t="s">
        <v>149</v>
      </c>
      <c r="AU334" s="235" t="s">
        <v>83</v>
      </c>
      <c r="AV334" s="13" t="s">
        <v>147</v>
      </c>
      <c r="AW334" s="13" t="s">
        <v>38</v>
      </c>
      <c r="AX334" s="13" t="s">
        <v>24</v>
      </c>
      <c r="AY334" s="235" t="s">
        <v>140</v>
      </c>
    </row>
    <row r="335" spans="2:65" s="1" customFormat="1" ht="25.5" customHeight="1">
      <c r="B335" s="40"/>
      <c r="C335" s="191" t="s">
        <v>541</v>
      </c>
      <c r="D335" s="191" t="s">
        <v>142</v>
      </c>
      <c r="E335" s="192" t="s">
        <v>542</v>
      </c>
      <c r="F335" s="193" t="s">
        <v>543</v>
      </c>
      <c r="G335" s="194" t="s">
        <v>145</v>
      </c>
      <c r="H335" s="195">
        <v>42.71</v>
      </c>
      <c r="I335" s="196">
        <v>701</v>
      </c>
      <c r="J335" s="197">
        <f>ROUND(I335*H335,2)</f>
        <v>29939.71</v>
      </c>
      <c r="K335" s="193" t="s">
        <v>146</v>
      </c>
      <c r="L335" s="60"/>
      <c r="M335" s="198" t="s">
        <v>22</v>
      </c>
      <c r="N335" s="199" t="s">
        <v>45</v>
      </c>
      <c r="O335" s="41"/>
      <c r="P335" s="200">
        <f>O335*H335</f>
        <v>0</v>
      </c>
      <c r="Q335" s="200">
        <v>0.04125</v>
      </c>
      <c r="R335" s="200">
        <f>Q335*H335</f>
        <v>1.7617875</v>
      </c>
      <c r="S335" s="200">
        <v>0</v>
      </c>
      <c r="T335" s="201">
        <f>S335*H335</f>
        <v>0</v>
      </c>
      <c r="AR335" s="23" t="s">
        <v>147</v>
      </c>
      <c r="AT335" s="23" t="s">
        <v>142</v>
      </c>
      <c r="AU335" s="23" t="s">
        <v>83</v>
      </c>
      <c r="AY335" s="23" t="s">
        <v>140</v>
      </c>
      <c r="BE335" s="202">
        <f>IF(N335="základní",J335,0)</f>
        <v>29939.71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23" t="s">
        <v>24</v>
      </c>
      <c r="BK335" s="202">
        <f>ROUND(I335*H335,2)</f>
        <v>29939.71</v>
      </c>
      <c r="BL335" s="23" t="s">
        <v>147</v>
      </c>
      <c r="BM335" s="23" t="s">
        <v>544</v>
      </c>
    </row>
    <row r="336" spans="2:51" s="11" customFormat="1" ht="13.5">
      <c r="B336" s="203"/>
      <c r="C336" s="204"/>
      <c r="D336" s="205" t="s">
        <v>149</v>
      </c>
      <c r="E336" s="206" t="s">
        <v>22</v>
      </c>
      <c r="F336" s="207" t="s">
        <v>545</v>
      </c>
      <c r="G336" s="204"/>
      <c r="H336" s="208">
        <v>42.71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149</v>
      </c>
      <c r="AU336" s="214" t="s">
        <v>83</v>
      </c>
      <c r="AV336" s="11" t="s">
        <v>83</v>
      </c>
      <c r="AW336" s="11" t="s">
        <v>38</v>
      </c>
      <c r="AX336" s="11" t="s">
        <v>74</v>
      </c>
      <c r="AY336" s="214" t="s">
        <v>140</v>
      </c>
    </row>
    <row r="337" spans="2:51" s="12" customFormat="1" ht="13.5">
      <c r="B337" s="215"/>
      <c r="C337" s="216"/>
      <c r="D337" s="205" t="s">
        <v>149</v>
      </c>
      <c r="E337" s="217" t="s">
        <v>22</v>
      </c>
      <c r="F337" s="218" t="s">
        <v>546</v>
      </c>
      <c r="G337" s="216"/>
      <c r="H337" s="217" t="s">
        <v>22</v>
      </c>
      <c r="I337" s="219"/>
      <c r="J337" s="216"/>
      <c r="K337" s="216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149</v>
      </c>
      <c r="AU337" s="224" t="s">
        <v>83</v>
      </c>
      <c r="AV337" s="12" t="s">
        <v>24</v>
      </c>
      <c r="AW337" s="12" t="s">
        <v>38</v>
      </c>
      <c r="AX337" s="12" t="s">
        <v>74</v>
      </c>
      <c r="AY337" s="224" t="s">
        <v>140</v>
      </c>
    </row>
    <row r="338" spans="2:51" s="13" customFormat="1" ht="13.5">
      <c r="B338" s="225"/>
      <c r="C338" s="226"/>
      <c r="D338" s="205" t="s">
        <v>149</v>
      </c>
      <c r="E338" s="227" t="s">
        <v>22</v>
      </c>
      <c r="F338" s="228" t="s">
        <v>152</v>
      </c>
      <c r="G338" s="226"/>
      <c r="H338" s="229">
        <v>42.71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AT338" s="235" t="s">
        <v>149</v>
      </c>
      <c r="AU338" s="235" t="s">
        <v>83</v>
      </c>
      <c r="AV338" s="13" t="s">
        <v>147</v>
      </c>
      <c r="AW338" s="13" t="s">
        <v>38</v>
      </c>
      <c r="AX338" s="13" t="s">
        <v>24</v>
      </c>
      <c r="AY338" s="235" t="s">
        <v>140</v>
      </c>
    </row>
    <row r="339" spans="2:65" s="1" customFormat="1" ht="16.5" customHeight="1">
      <c r="B339" s="40"/>
      <c r="C339" s="236" t="s">
        <v>547</v>
      </c>
      <c r="D339" s="236" t="s">
        <v>212</v>
      </c>
      <c r="E339" s="237" t="s">
        <v>548</v>
      </c>
      <c r="F339" s="238" t="s">
        <v>549</v>
      </c>
      <c r="G339" s="239" t="s">
        <v>145</v>
      </c>
      <c r="H339" s="240">
        <v>44</v>
      </c>
      <c r="I339" s="241">
        <v>1098</v>
      </c>
      <c r="J339" s="242">
        <f>ROUND(I339*H339,2)</f>
        <v>48312</v>
      </c>
      <c r="K339" s="238" t="s">
        <v>146</v>
      </c>
      <c r="L339" s="243"/>
      <c r="M339" s="244" t="s">
        <v>22</v>
      </c>
      <c r="N339" s="245" t="s">
        <v>45</v>
      </c>
      <c r="O339" s="41"/>
      <c r="P339" s="200">
        <f>O339*H339</f>
        <v>0</v>
      </c>
      <c r="Q339" s="200">
        <v>0.101</v>
      </c>
      <c r="R339" s="200">
        <f>Q339*H339</f>
        <v>4.444</v>
      </c>
      <c r="S339" s="200">
        <v>0</v>
      </c>
      <c r="T339" s="201">
        <f>S339*H339</f>
        <v>0</v>
      </c>
      <c r="AR339" s="23" t="s">
        <v>187</v>
      </c>
      <c r="AT339" s="23" t="s">
        <v>212</v>
      </c>
      <c r="AU339" s="23" t="s">
        <v>83</v>
      </c>
      <c r="AY339" s="23" t="s">
        <v>140</v>
      </c>
      <c r="BE339" s="202">
        <f>IF(N339="základní",J339,0)</f>
        <v>48312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23" t="s">
        <v>24</v>
      </c>
      <c r="BK339" s="202">
        <f>ROUND(I339*H339,2)</f>
        <v>48312</v>
      </c>
      <c r="BL339" s="23" t="s">
        <v>147</v>
      </c>
      <c r="BM339" s="23" t="s">
        <v>550</v>
      </c>
    </row>
    <row r="340" spans="2:65" s="1" customFormat="1" ht="16.5" customHeight="1">
      <c r="B340" s="40"/>
      <c r="C340" s="191" t="s">
        <v>551</v>
      </c>
      <c r="D340" s="191" t="s">
        <v>142</v>
      </c>
      <c r="E340" s="192" t="s">
        <v>552</v>
      </c>
      <c r="F340" s="193" t="s">
        <v>553</v>
      </c>
      <c r="G340" s="194" t="s">
        <v>164</v>
      </c>
      <c r="H340" s="195">
        <v>113.278</v>
      </c>
      <c r="I340" s="196">
        <v>2306</v>
      </c>
      <c r="J340" s="197">
        <f>ROUND(I340*H340,2)</f>
        <v>261219.07</v>
      </c>
      <c r="K340" s="193" t="s">
        <v>146</v>
      </c>
      <c r="L340" s="60"/>
      <c r="M340" s="198" t="s">
        <v>22</v>
      </c>
      <c r="N340" s="199" t="s">
        <v>45</v>
      </c>
      <c r="O340" s="41"/>
      <c r="P340" s="200">
        <f>O340*H340</f>
        <v>0</v>
      </c>
      <c r="Q340" s="200">
        <v>0.12</v>
      </c>
      <c r="R340" s="200">
        <f>Q340*H340</f>
        <v>13.59336</v>
      </c>
      <c r="S340" s="200">
        <v>2.49</v>
      </c>
      <c r="T340" s="201">
        <f>S340*H340</f>
        <v>282.06222</v>
      </c>
      <c r="AR340" s="23" t="s">
        <v>147</v>
      </c>
      <c r="AT340" s="23" t="s">
        <v>142</v>
      </c>
      <c r="AU340" s="23" t="s">
        <v>83</v>
      </c>
      <c r="AY340" s="23" t="s">
        <v>140</v>
      </c>
      <c r="BE340" s="202">
        <f>IF(N340="základní",J340,0)</f>
        <v>261219.07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23" t="s">
        <v>24</v>
      </c>
      <c r="BK340" s="202">
        <f>ROUND(I340*H340,2)</f>
        <v>261219.07</v>
      </c>
      <c r="BL340" s="23" t="s">
        <v>147</v>
      </c>
      <c r="BM340" s="23" t="s">
        <v>554</v>
      </c>
    </row>
    <row r="341" spans="2:51" s="11" customFormat="1" ht="13.5">
      <c r="B341" s="203"/>
      <c r="C341" s="204"/>
      <c r="D341" s="205" t="s">
        <v>149</v>
      </c>
      <c r="E341" s="206" t="s">
        <v>22</v>
      </c>
      <c r="F341" s="207" t="s">
        <v>555</v>
      </c>
      <c r="G341" s="204"/>
      <c r="H341" s="208">
        <v>18.264</v>
      </c>
      <c r="I341" s="209"/>
      <c r="J341" s="204"/>
      <c r="K341" s="204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149</v>
      </c>
      <c r="AU341" s="214" t="s">
        <v>83</v>
      </c>
      <c r="AV341" s="11" t="s">
        <v>83</v>
      </c>
      <c r="AW341" s="11" t="s">
        <v>38</v>
      </c>
      <c r="AX341" s="11" t="s">
        <v>74</v>
      </c>
      <c r="AY341" s="214" t="s">
        <v>140</v>
      </c>
    </row>
    <row r="342" spans="2:51" s="12" customFormat="1" ht="13.5">
      <c r="B342" s="215"/>
      <c r="C342" s="216"/>
      <c r="D342" s="205" t="s">
        <v>149</v>
      </c>
      <c r="E342" s="217" t="s">
        <v>22</v>
      </c>
      <c r="F342" s="218" t="s">
        <v>556</v>
      </c>
      <c r="G342" s="216"/>
      <c r="H342" s="217" t="s">
        <v>22</v>
      </c>
      <c r="I342" s="219"/>
      <c r="J342" s="216"/>
      <c r="K342" s="216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149</v>
      </c>
      <c r="AU342" s="224" t="s">
        <v>83</v>
      </c>
      <c r="AV342" s="12" t="s">
        <v>24</v>
      </c>
      <c r="AW342" s="12" t="s">
        <v>38</v>
      </c>
      <c r="AX342" s="12" t="s">
        <v>74</v>
      </c>
      <c r="AY342" s="224" t="s">
        <v>140</v>
      </c>
    </row>
    <row r="343" spans="2:51" s="11" customFormat="1" ht="13.5">
      <c r="B343" s="203"/>
      <c r="C343" s="204"/>
      <c r="D343" s="205" t="s">
        <v>149</v>
      </c>
      <c r="E343" s="206" t="s">
        <v>22</v>
      </c>
      <c r="F343" s="207" t="s">
        <v>557</v>
      </c>
      <c r="G343" s="204"/>
      <c r="H343" s="208">
        <v>1.19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149</v>
      </c>
      <c r="AU343" s="214" t="s">
        <v>83</v>
      </c>
      <c r="AV343" s="11" t="s">
        <v>83</v>
      </c>
      <c r="AW343" s="11" t="s">
        <v>38</v>
      </c>
      <c r="AX343" s="11" t="s">
        <v>74</v>
      </c>
      <c r="AY343" s="214" t="s">
        <v>140</v>
      </c>
    </row>
    <row r="344" spans="2:51" s="11" customFormat="1" ht="13.5">
      <c r="B344" s="203"/>
      <c r="C344" s="204"/>
      <c r="D344" s="205" t="s">
        <v>149</v>
      </c>
      <c r="E344" s="206" t="s">
        <v>22</v>
      </c>
      <c r="F344" s="207" t="s">
        <v>558</v>
      </c>
      <c r="G344" s="204"/>
      <c r="H344" s="208">
        <v>2.188</v>
      </c>
      <c r="I344" s="209"/>
      <c r="J344" s="204"/>
      <c r="K344" s="204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149</v>
      </c>
      <c r="AU344" s="214" t="s">
        <v>83</v>
      </c>
      <c r="AV344" s="11" t="s">
        <v>83</v>
      </c>
      <c r="AW344" s="11" t="s">
        <v>38</v>
      </c>
      <c r="AX344" s="11" t="s">
        <v>74</v>
      </c>
      <c r="AY344" s="214" t="s">
        <v>140</v>
      </c>
    </row>
    <row r="345" spans="2:51" s="11" customFormat="1" ht="13.5">
      <c r="B345" s="203"/>
      <c r="C345" s="204"/>
      <c r="D345" s="205" t="s">
        <v>149</v>
      </c>
      <c r="E345" s="206" t="s">
        <v>22</v>
      </c>
      <c r="F345" s="207" t="s">
        <v>559</v>
      </c>
      <c r="G345" s="204"/>
      <c r="H345" s="208">
        <v>2.25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149</v>
      </c>
      <c r="AU345" s="214" t="s">
        <v>83</v>
      </c>
      <c r="AV345" s="11" t="s">
        <v>83</v>
      </c>
      <c r="AW345" s="11" t="s">
        <v>38</v>
      </c>
      <c r="AX345" s="11" t="s">
        <v>74</v>
      </c>
      <c r="AY345" s="214" t="s">
        <v>140</v>
      </c>
    </row>
    <row r="346" spans="2:51" s="11" customFormat="1" ht="13.5">
      <c r="B346" s="203"/>
      <c r="C346" s="204"/>
      <c r="D346" s="205" t="s">
        <v>149</v>
      </c>
      <c r="E346" s="206" t="s">
        <v>22</v>
      </c>
      <c r="F346" s="207" t="s">
        <v>560</v>
      </c>
      <c r="G346" s="204"/>
      <c r="H346" s="208">
        <v>0.263</v>
      </c>
      <c r="I346" s="209"/>
      <c r="J346" s="204"/>
      <c r="K346" s="204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149</v>
      </c>
      <c r="AU346" s="214" t="s">
        <v>83</v>
      </c>
      <c r="AV346" s="11" t="s">
        <v>83</v>
      </c>
      <c r="AW346" s="11" t="s">
        <v>38</v>
      </c>
      <c r="AX346" s="11" t="s">
        <v>74</v>
      </c>
      <c r="AY346" s="214" t="s">
        <v>140</v>
      </c>
    </row>
    <row r="347" spans="2:51" s="12" customFormat="1" ht="13.5">
      <c r="B347" s="215"/>
      <c r="C347" s="216"/>
      <c r="D347" s="205" t="s">
        <v>149</v>
      </c>
      <c r="E347" s="217" t="s">
        <v>22</v>
      </c>
      <c r="F347" s="218" t="s">
        <v>276</v>
      </c>
      <c r="G347" s="216"/>
      <c r="H347" s="217" t="s">
        <v>22</v>
      </c>
      <c r="I347" s="219"/>
      <c r="J347" s="216"/>
      <c r="K347" s="216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149</v>
      </c>
      <c r="AU347" s="224" t="s">
        <v>83</v>
      </c>
      <c r="AV347" s="12" t="s">
        <v>24</v>
      </c>
      <c r="AW347" s="12" t="s">
        <v>38</v>
      </c>
      <c r="AX347" s="12" t="s">
        <v>74</v>
      </c>
      <c r="AY347" s="224" t="s">
        <v>140</v>
      </c>
    </row>
    <row r="348" spans="2:51" s="11" customFormat="1" ht="13.5">
      <c r="B348" s="203"/>
      <c r="C348" s="204"/>
      <c r="D348" s="205" t="s">
        <v>149</v>
      </c>
      <c r="E348" s="206" t="s">
        <v>22</v>
      </c>
      <c r="F348" s="207" t="s">
        <v>561</v>
      </c>
      <c r="G348" s="204"/>
      <c r="H348" s="208">
        <v>36.148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149</v>
      </c>
      <c r="AU348" s="214" t="s">
        <v>83</v>
      </c>
      <c r="AV348" s="11" t="s">
        <v>83</v>
      </c>
      <c r="AW348" s="11" t="s">
        <v>38</v>
      </c>
      <c r="AX348" s="11" t="s">
        <v>74</v>
      </c>
      <c r="AY348" s="214" t="s">
        <v>140</v>
      </c>
    </row>
    <row r="349" spans="2:51" s="11" customFormat="1" ht="13.5">
      <c r="B349" s="203"/>
      <c r="C349" s="204"/>
      <c r="D349" s="205" t="s">
        <v>149</v>
      </c>
      <c r="E349" s="206" t="s">
        <v>22</v>
      </c>
      <c r="F349" s="207" t="s">
        <v>562</v>
      </c>
      <c r="G349" s="204"/>
      <c r="H349" s="208">
        <v>45.66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149</v>
      </c>
      <c r="AU349" s="214" t="s">
        <v>83</v>
      </c>
      <c r="AV349" s="11" t="s">
        <v>83</v>
      </c>
      <c r="AW349" s="11" t="s">
        <v>38</v>
      </c>
      <c r="AX349" s="11" t="s">
        <v>74</v>
      </c>
      <c r="AY349" s="214" t="s">
        <v>140</v>
      </c>
    </row>
    <row r="350" spans="2:51" s="11" customFormat="1" ht="13.5">
      <c r="B350" s="203"/>
      <c r="C350" s="204"/>
      <c r="D350" s="205" t="s">
        <v>149</v>
      </c>
      <c r="E350" s="206" t="s">
        <v>22</v>
      </c>
      <c r="F350" s="207" t="s">
        <v>563</v>
      </c>
      <c r="G350" s="204"/>
      <c r="H350" s="208">
        <v>4.56</v>
      </c>
      <c r="I350" s="209"/>
      <c r="J350" s="204"/>
      <c r="K350" s="204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149</v>
      </c>
      <c r="AU350" s="214" t="s">
        <v>83</v>
      </c>
      <c r="AV350" s="11" t="s">
        <v>83</v>
      </c>
      <c r="AW350" s="11" t="s">
        <v>38</v>
      </c>
      <c r="AX350" s="11" t="s">
        <v>74</v>
      </c>
      <c r="AY350" s="214" t="s">
        <v>140</v>
      </c>
    </row>
    <row r="351" spans="2:51" s="11" customFormat="1" ht="13.5">
      <c r="B351" s="203"/>
      <c r="C351" s="204"/>
      <c r="D351" s="205" t="s">
        <v>149</v>
      </c>
      <c r="E351" s="206" t="s">
        <v>22</v>
      </c>
      <c r="F351" s="207" t="s">
        <v>564</v>
      </c>
      <c r="G351" s="204"/>
      <c r="H351" s="208">
        <v>2.755</v>
      </c>
      <c r="I351" s="209"/>
      <c r="J351" s="204"/>
      <c r="K351" s="204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149</v>
      </c>
      <c r="AU351" s="214" t="s">
        <v>83</v>
      </c>
      <c r="AV351" s="11" t="s">
        <v>83</v>
      </c>
      <c r="AW351" s="11" t="s">
        <v>38</v>
      </c>
      <c r="AX351" s="11" t="s">
        <v>74</v>
      </c>
      <c r="AY351" s="214" t="s">
        <v>140</v>
      </c>
    </row>
    <row r="352" spans="2:51" s="12" customFormat="1" ht="13.5">
      <c r="B352" s="215"/>
      <c r="C352" s="216"/>
      <c r="D352" s="205" t="s">
        <v>149</v>
      </c>
      <c r="E352" s="217" t="s">
        <v>22</v>
      </c>
      <c r="F352" s="218" t="s">
        <v>565</v>
      </c>
      <c r="G352" s="216"/>
      <c r="H352" s="217" t="s">
        <v>22</v>
      </c>
      <c r="I352" s="219"/>
      <c r="J352" s="216"/>
      <c r="K352" s="216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149</v>
      </c>
      <c r="AU352" s="224" t="s">
        <v>83</v>
      </c>
      <c r="AV352" s="12" t="s">
        <v>24</v>
      </c>
      <c r="AW352" s="12" t="s">
        <v>38</v>
      </c>
      <c r="AX352" s="12" t="s">
        <v>74</v>
      </c>
      <c r="AY352" s="224" t="s">
        <v>140</v>
      </c>
    </row>
    <row r="353" spans="2:51" s="13" customFormat="1" ht="13.5">
      <c r="B353" s="225"/>
      <c r="C353" s="226"/>
      <c r="D353" s="205" t="s">
        <v>149</v>
      </c>
      <c r="E353" s="227" t="s">
        <v>22</v>
      </c>
      <c r="F353" s="228" t="s">
        <v>152</v>
      </c>
      <c r="G353" s="226"/>
      <c r="H353" s="229">
        <v>113.278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AT353" s="235" t="s">
        <v>149</v>
      </c>
      <c r="AU353" s="235" t="s">
        <v>83</v>
      </c>
      <c r="AV353" s="13" t="s">
        <v>147</v>
      </c>
      <c r="AW353" s="13" t="s">
        <v>38</v>
      </c>
      <c r="AX353" s="13" t="s">
        <v>24</v>
      </c>
      <c r="AY353" s="235" t="s">
        <v>140</v>
      </c>
    </row>
    <row r="354" spans="2:65" s="1" customFormat="1" ht="16.5" customHeight="1">
      <c r="B354" s="40"/>
      <c r="C354" s="191" t="s">
        <v>566</v>
      </c>
      <c r="D354" s="191" t="s">
        <v>142</v>
      </c>
      <c r="E354" s="192" t="s">
        <v>567</v>
      </c>
      <c r="F354" s="193" t="s">
        <v>568</v>
      </c>
      <c r="G354" s="194" t="s">
        <v>164</v>
      </c>
      <c r="H354" s="195">
        <v>10.121</v>
      </c>
      <c r="I354" s="196">
        <v>3289</v>
      </c>
      <c r="J354" s="197">
        <f>ROUND(I354*H354,2)</f>
        <v>33287.97</v>
      </c>
      <c r="K354" s="193" t="s">
        <v>146</v>
      </c>
      <c r="L354" s="60"/>
      <c r="M354" s="198" t="s">
        <v>22</v>
      </c>
      <c r="N354" s="199" t="s">
        <v>45</v>
      </c>
      <c r="O354" s="41"/>
      <c r="P354" s="200">
        <f>O354*H354</f>
        <v>0</v>
      </c>
      <c r="Q354" s="200">
        <v>0.12171</v>
      </c>
      <c r="R354" s="200">
        <f>Q354*H354</f>
        <v>1.23182691</v>
      </c>
      <c r="S354" s="200">
        <v>2.4</v>
      </c>
      <c r="T354" s="201">
        <f>S354*H354</f>
        <v>24.2904</v>
      </c>
      <c r="AR354" s="23" t="s">
        <v>147</v>
      </c>
      <c r="AT354" s="23" t="s">
        <v>142</v>
      </c>
      <c r="AU354" s="23" t="s">
        <v>83</v>
      </c>
      <c r="AY354" s="23" t="s">
        <v>140</v>
      </c>
      <c r="BE354" s="202">
        <f>IF(N354="základní",J354,0)</f>
        <v>33287.97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23" t="s">
        <v>24</v>
      </c>
      <c r="BK354" s="202">
        <f>ROUND(I354*H354,2)</f>
        <v>33287.97</v>
      </c>
      <c r="BL354" s="23" t="s">
        <v>147</v>
      </c>
      <c r="BM354" s="23" t="s">
        <v>569</v>
      </c>
    </row>
    <row r="355" spans="2:51" s="11" customFormat="1" ht="13.5">
      <c r="B355" s="203"/>
      <c r="C355" s="204"/>
      <c r="D355" s="205" t="s">
        <v>149</v>
      </c>
      <c r="E355" s="206" t="s">
        <v>22</v>
      </c>
      <c r="F355" s="207" t="s">
        <v>570</v>
      </c>
      <c r="G355" s="204"/>
      <c r="H355" s="208">
        <v>10.121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149</v>
      </c>
      <c r="AU355" s="214" t="s">
        <v>83</v>
      </c>
      <c r="AV355" s="11" t="s">
        <v>83</v>
      </c>
      <c r="AW355" s="11" t="s">
        <v>38</v>
      </c>
      <c r="AX355" s="11" t="s">
        <v>74</v>
      </c>
      <c r="AY355" s="214" t="s">
        <v>140</v>
      </c>
    </row>
    <row r="356" spans="2:51" s="13" customFormat="1" ht="13.5">
      <c r="B356" s="225"/>
      <c r="C356" s="226"/>
      <c r="D356" s="205" t="s">
        <v>149</v>
      </c>
      <c r="E356" s="227" t="s">
        <v>22</v>
      </c>
      <c r="F356" s="228" t="s">
        <v>152</v>
      </c>
      <c r="G356" s="226"/>
      <c r="H356" s="229">
        <v>10.121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AT356" s="235" t="s">
        <v>149</v>
      </c>
      <c r="AU356" s="235" t="s">
        <v>83</v>
      </c>
      <c r="AV356" s="13" t="s">
        <v>147</v>
      </c>
      <c r="AW356" s="13" t="s">
        <v>38</v>
      </c>
      <c r="AX356" s="13" t="s">
        <v>24</v>
      </c>
      <c r="AY356" s="235" t="s">
        <v>140</v>
      </c>
    </row>
    <row r="357" spans="2:65" s="1" customFormat="1" ht="25.5" customHeight="1">
      <c r="B357" s="40"/>
      <c r="C357" s="191" t="s">
        <v>571</v>
      </c>
      <c r="D357" s="191" t="s">
        <v>142</v>
      </c>
      <c r="E357" s="192" t="s">
        <v>572</v>
      </c>
      <c r="F357" s="193" t="s">
        <v>573</v>
      </c>
      <c r="G357" s="194" t="s">
        <v>309</v>
      </c>
      <c r="H357" s="195">
        <v>64</v>
      </c>
      <c r="I357" s="196">
        <v>206</v>
      </c>
      <c r="J357" s="197">
        <f>ROUND(I357*H357,2)</f>
        <v>13184</v>
      </c>
      <c r="K357" s="193" t="s">
        <v>146</v>
      </c>
      <c r="L357" s="60"/>
      <c r="M357" s="198" t="s">
        <v>22</v>
      </c>
      <c r="N357" s="199" t="s">
        <v>45</v>
      </c>
      <c r="O357" s="41"/>
      <c r="P357" s="200">
        <f>O357*H357</f>
        <v>0</v>
      </c>
      <c r="Q357" s="200">
        <v>5E-05</v>
      </c>
      <c r="R357" s="200">
        <f>Q357*H357</f>
        <v>0.0032</v>
      </c>
      <c r="S357" s="200">
        <v>0</v>
      </c>
      <c r="T357" s="201">
        <f>S357*H357</f>
        <v>0</v>
      </c>
      <c r="AR357" s="23" t="s">
        <v>147</v>
      </c>
      <c r="AT357" s="23" t="s">
        <v>142</v>
      </c>
      <c r="AU357" s="23" t="s">
        <v>83</v>
      </c>
      <c r="AY357" s="23" t="s">
        <v>140</v>
      </c>
      <c r="BE357" s="202">
        <f>IF(N357="základní",J357,0)</f>
        <v>13184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23" t="s">
        <v>24</v>
      </c>
      <c r="BK357" s="202">
        <f>ROUND(I357*H357,2)</f>
        <v>13184</v>
      </c>
      <c r="BL357" s="23" t="s">
        <v>147</v>
      </c>
      <c r="BM357" s="23" t="s">
        <v>574</v>
      </c>
    </row>
    <row r="358" spans="2:51" s="11" customFormat="1" ht="13.5">
      <c r="B358" s="203"/>
      <c r="C358" s="204"/>
      <c r="D358" s="205" t="s">
        <v>149</v>
      </c>
      <c r="E358" s="206" t="s">
        <v>22</v>
      </c>
      <c r="F358" s="207" t="s">
        <v>497</v>
      </c>
      <c r="G358" s="204"/>
      <c r="H358" s="208">
        <v>64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149</v>
      </c>
      <c r="AU358" s="214" t="s">
        <v>83</v>
      </c>
      <c r="AV358" s="11" t="s">
        <v>83</v>
      </c>
      <c r="AW358" s="11" t="s">
        <v>38</v>
      </c>
      <c r="AX358" s="11" t="s">
        <v>74</v>
      </c>
      <c r="AY358" s="214" t="s">
        <v>140</v>
      </c>
    </row>
    <row r="359" spans="2:51" s="12" customFormat="1" ht="13.5">
      <c r="B359" s="215"/>
      <c r="C359" s="216"/>
      <c r="D359" s="205" t="s">
        <v>149</v>
      </c>
      <c r="E359" s="217" t="s">
        <v>22</v>
      </c>
      <c r="F359" s="218" t="s">
        <v>151</v>
      </c>
      <c r="G359" s="216"/>
      <c r="H359" s="217" t="s">
        <v>22</v>
      </c>
      <c r="I359" s="219"/>
      <c r="J359" s="216"/>
      <c r="K359" s="216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149</v>
      </c>
      <c r="AU359" s="224" t="s">
        <v>83</v>
      </c>
      <c r="AV359" s="12" t="s">
        <v>24</v>
      </c>
      <c r="AW359" s="12" t="s">
        <v>38</v>
      </c>
      <c r="AX359" s="12" t="s">
        <v>74</v>
      </c>
      <c r="AY359" s="224" t="s">
        <v>140</v>
      </c>
    </row>
    <row r="360" spans="2:51" s="13" customFormat="1" ht="13.5">
      <c r="B360" s="225"/>
      <c r="C360" s="226"/>
      <c r="D360" s="205" t="s">
        <v>149</v>
      </c>
      <c r="E360" s="227" t="s">
        <v>22</v>
      </c>
      <c r="F360" s="228" t="s">
        <v>152</v>
      </c>
      <c r="G360" s="226"/>
      <c r="H360" s="229">
        <v>64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AT360" s="235" t="s">
        <v>149</v>
      </c>
      <c r="AU360" s="235" t="s">
        <v>83</v>
      </c>
      <c r="AV360" s="13" t="s">
        <v>147</v>
      </c>
      <c r="AW360" s="13" t="s">
        <v>38</v>
      </c>
      <c r="AX360" s="13" t="s">
        <v>24</v>
      </c>
      <c r="AY360" s="235" t="s">
        <v>140</v>
      </c>
    </row>
    <row r="361" spans="2:65" s="1" customFormat="1" ht="16.5" customHeight="1">
      <c r="B361" s="40"/>
      <c r="C361" s="191" t="s">
        <v>575</v>
      </c>
      <c r="D361" s="191" t="s">
        <v>142</v>
      </c>
      <c r="E361" s="192" t="s">
        <v>576</v>
      </c>
      <c r="F361" s="193" t="s">
        <v>577</v>
      </c>
      <c r="G361" s="194" t="s">
        <v>145</v>
      </c>
      <c r="H361" s="195">
        <v>0.5</v>
      </c>
      <c r="I361" s="196">
        <v>4983</v>
      </c>
      <c r="J361" s="197">
        <f>ROUND(I361*H361,2)</f>
        <v>2491.5</v>
      </c>
      <c r="K361" s="193" t="s">
        <v>146</v>
      </c>
      <c r="L361" s="60"/>
      <c r="M361" s="198" t="s">
        <v>22</v>
      </c>
      <c r="N361" s="199" t="s">
        <v>45</v>
      </c>
      <c r="O361" s="41"/>
      <c r="P361" s="200">
        <f>O361*H361</f>
        <v>0</v>
      </c>
      <c r="Q361" s="200">
        <v>0.00309</v>
      </c>
      <c r="R361" s="200">
        <f>Q361*H361</f>
        <v>0.001545</v>
      </c>
      <c r="S361" s="200">
        <v>0.126</v>
      </c>
      <c r="T361" s="201">
        <f>S361*H361</f>
        <v>0.063</v>
      </c>
      <c r="AR361" s="23" t="s">
        <v>147</v>
      </c>
      <c r="AT361" s="23" t="s">
        <v>142</v>
      </c>
      <c r="AU361" s="23" t="s">
        <v>83</v>
      </c>
      <c r="AY361" s="23" t="s">
        <v>140</v>
      </c>
      <c r="BE361" s="202">
        <f>IF(N361="základní",J361,0)</f>
        <v>2491.5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23" t="s">
        <v>24</v>
      </c>
      <c r="BK361" s="202">
        <f>ROUND(I361*H361,2)</f>
        <v>2491.5</v>
      </c>
      <c r="BL361" s="23" t="s">
        <v>147</v>
      </c>
      <c r="BM361" s="23" t="s">
        <v>578</v>
      </c>
    </row>
    <row r="362" spans="2:51" s="11" customFormat="1" ht="13.5">
      <c r="B362" s="203"/>
      <c r="C362" s="204"/>
      <c r="D362" s="205" t="s">
        <v>149</v>
      </c>
      <c r="E362" s="206" t="s">
        <v>22</v>
      </c>
      <c r="F362" s="207" t="s">
        <v>579</v>
      </c>
      <c r="G362" s="204"/>
      <c r="H362" s="208">
        <v>0.5</v>
      </c>
      <c r="I362" s="209"/>
      <c r="J362" s="204"/>
      <c r="K362" s="204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149</v>
      </c>
      <c r="AU362" s="214" t="s">
        <v>83</v>
      </c>
      <c r="AV362" s="11" t="s">
        <v>83</v>
      </c>
      <c r="AW362" s="11" t="s">
        <v>38</v>
      </c>
      <c r="AX362" s="11" t="s">
        <v>74</v>
      </c>
      <c r="AY362" s="214" t="s">
        <v>140</v>
      </c>
    </row>
    <row r="363" spans="2:51" s="12" customFormat="1" ht="13.5">
      <c r="B363" s="215"/>
      <c r="C363" s="216"/>
      <c r="D363" s="205" t="s">
        <v>149</v>
      </c>
      <c r="E363" s="217" t="s">
        <v>22</v>
      </c>
      <c r="F363" s="218" t="s">
        <v>181</v>
      </c>
      <c r="G363" s="216"/>
      <c r="H363" s="217" t="s">
        <v>22</v>
      </c>
      <c r="I363" s="219"/>
      <c r="J363" s="216"/>
      <c r="K363" s="216"/>
      <c r="L363" s="220"/>
      <c r="M363" s="221"/>
      <c r="N363" s="222"/>
      <c r="O363" s="222"/>
      <c r="P363" s="222"/>
      <c r="Q363" s="222"/>
      <c r="R363" s="222"/>
      <c r="S363" s="222"/>
      <c r="T363" s="223"/>
      <c r="AT363" s="224" t="s">
        <v>149</v>
      </c>
      <c r="AU363" s="224" t="s">
        <v>83</v>
      </c>
      <c r="AV363" s="12" t="s">
        <v>24</v>
      </c>
      <c r="AW363" s="12" t="s">
        <v>38</v>
      </c>
      <c r="AX363" s="12" t="s">
        <v>74</v>
      </c>
      <c r="AY363" s="224" t="s">
        <v>140</v>
      </c>
    </row>
    <row r="364" spans="2:51" s="13" customFormat="1" ht="13.5">
      <c r="B364" s="225"/>
      <c r="C364" s="226"/>
      <c r="D364" s="205" t="s">
        <v>149</v>
      </c>
      <c r="E364" s="227" t="s">
        <v>22</v>
      </c>
      <c r="F364" s="228" t="s">
        <v>152</v>
      </c>
      <c r="G364" s="226"/>
      <c r="H364" s="229">
        <v>0.5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AT364" s="235" t="s">
        <v>149</v>
      </c>
      <c r="AU364" s="235" t="s">
        <v>83</v>
      </c>
      <c r="AV364" s="13" t="s">
        <v>147</v>
      </c>
      <c r="AW364" s="13" t="s">
        <v>38</v>
      </c>
      <c r="AX364" s="13" t="s">
        <v>24</v>
      </c>
      <c r="AY364" s="235" t="s">
        <v>140</v>
      </c>
    </row>
    <row r="365" spans="2:63" s="10" customFormat="1" ht="29.85" customHeight="1">
      <c r="B365" s="175"/>
      <c r="C365" s="176"/>
      <c r="D365" s="177" t="s">
        <v>73</v>
      </c>
      <c r="E365" s="189" t="s">
        <v>580</v>
      </c>
      <c r="F365" s="189" t="s">
        <v>581</v>
      </c>
      <c r="G365" s="176"/>
      <c r="H365" s="176"/>
      <c r="I365" s="179"/>
      <c r="J365" s="190">
        <f>BK365</f>
        <v>109584.29999999999</v>
      </c>
      <c r="K365" s="176"/>
      <c r="L365" s="181"/>
      <c r="M365" s="182"/>
      <c r="N365" s="183"/>
      <c r="O365" s="183"/>
      <c r="P365" s="184">
        <f>SUM(P366:P376)</f>
        <v>0</v>
      </c>
      <c r="Q365" s="183"/>
      <c r="R365" s="184">
        <f>SUM(R366:R376)</f>
        <v>0</v>
      </c>
      <c r="S365" s="183"/>
      <c r="T365" s="185">
        <f>SUM(T366:T376)</f>
        <v>0</v>
      </c>
      <c r="AR365" s="186" t="s">
        <v>24</v>
      </c>
      <c r="AT365" s="187" t="s">
        <v>73</v>
      </c>
      <c r="AU365" s="187" t="s">
        <v>24</v>
      </c>
      <c r="AY365" s="186" t="s">
        <v>140</v>
      </c>
      <c r="BK365" s="188">
        <f>SUM(BK366:BK376)</f>
        <v>109584.29999999999</v>
      </c>
    </row>
    <row r="366" spans="2:65" s="1" customFormat="1" ht="25.5" customHeight="1">
      <c r="B366" s="40"/>
      <c r="C366" s="191" t="s">
        <v>582</v>
      </c>
      <c r="D366" s="191" t="s">
        <v>142</v>
      </c>
      <c r="E366" s="192" t="s">
        <v>583</v>
      </c>
      <c r="F366" s="193" t="s">
        <v>584</v>
      </c>
      <c r="G366" s="194" t="s">
        <v>215</v>
      </c>
      <c r="H366" s="195">
        <v>24.29</v>
      </c>
      <c r="I366" s="196">
        <v>344</v>
      </c>
      <c r="J366" s="197">
        <f>ROUND(I366*H366,2)</f>
        <v>8355.76</v>
      </c>
      <c r="K366" s="193" t="s">
        <v>146</v>
      </c>
      <c r="L366" s="60"/>
      <c r="M366" s="198" t="s">
        <v>22</v>
      </c>
      <c r="N366" s="199" t="s">
        <v>45</v>
      </c>
      <c r="O366" s="41"/>
      <c r="P366" s="200">
        <f>O366*H366</f>
        <v>0</v>
      </c>
      <c r="Q366" s="200">
        <v>0</v>
      </c>
      <c r="R366" s="200">
        <f>Q366*H366</f>
        <v>0</v>
      </c>
      <c r="S366" s="200">
        <v>0</v>
      </c>
      <c r="T366" s="201">
        <f>S366*H366</f>
        <v>0</v>
      </c>
      <c r="AR366" s="23" t="s">
        <v>147</v>
      </c>
      <c r="AT366" s="23" t="s">
        <v>142</v>
      </c>
      <c r="AU366" s="23" t="s">
        <v>83</v>
      </c>
      <c r="AY366" s="23" t="s">
        <v>140</v>
      </c>
      <c r="BE366" s="202">
        <f>IF(N366="základní",J366,0)</f>
        <v>8355.76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23" t="s">
        <v>24</v>
      </c>
      <c r="BK366" s="202">
        <f>ROUND(I366*H366,2)</f>
        <v>8355.76</v>
      </c>
      <c r="BL366" s="23" t="s">
        <v>147</v>
      </c>
      <c r="BM366" s="23" t="s">
        <v>585</v>
      </c>
    </row>
    <row r="367" spans="2:51" s="11" customFormat="1" ht="13.5">
      <c r="B367" s="203"/>
      <c r="C367" s="204"/>
      <c r="D367" s="205" t="s">
        <v>149</v>
      </c>
      <c r="E367" s="206" t="s">
        <v>22</v>
      </c>
      <c r="F367" s="207" t="s">
        <v>586</v>
      </c>
      <c r="G367" s="204"/>
      <c r="H367" s="208">
        <v>24.29</v>
      </c>
      <c r="I367" s="209"/>
      <c r="J367" s="204"/>
      <c r="K367" s="204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149</v>
      </c>
      <c r="AU367" s="214" t="s">
        <v>83</v>
      </c>
      <c r="AV367" s="11" t="s">
        <v>83</v>
      </c>
      <c r="AW367" s="11" t="s">
        <v>38</v>
      </c>
      <c r="AX367" s="11" t="s">
        <v>74</v>
      </c>
      <c r="AY367" s="214" t="s">
        <v>140</v>
      </c>
    </row>
    <row r="368" spans="2:51" s="13" customFormat="1" ht="13.5">
      <c r="B368" s="225"/>
      <c r="C368" s="226"/>
      <c r="D368" s="205" t="s">
        <v>149</v>
      </c>
      <c r="E368" s="227" t="s">
        <v>22</v>
      </c>
      <c r="F368" s="228" t="s">
        <v>152</v>
      </c>
      <c r="G368" s="226"/>
      <c r="H368" s="229">
        <v>24.29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AT368" s="235" t="s">
        <v>149</v>
      </c>
      <c r="AU368" s="235" t="s">
        <v>83</v>
      </c>
      <c r="AV368" s="13" t="s">
        <v>147</v>
      </c>
      <c r="AW368" s="13" t="s">
        <v>38</v>
      </c>
      <c r="AX368" s="13" t="s">
        <v>24</v>
      </c>
      <c r="AY368" s="235" t="s">
        <v>140</v>
      </c>
    </row>
    <row r="369" spans="2:65" s="1" customFormat="1" ht="16.5" customHeight="1">
      <c r="B369" s="40"/>
      <c r="C369" s="191" t="s">
        <v>587</v>
      </c>
      <c r="D369" s="191" t="s">
        <v>142</v>
      </c>
      <c r="E369" s="192" t="s">
        <v>588</v>
      </c>
      <c r="F369" s="193" t="s">
        <v>589</v>
      </c>
      <c r="G369" s="194" t="s">
        <v>215</v>
      </c>
      <c r="H369" s="195">
        <v>306.416</v>
      </c>
      <c r="I369" s="196">
        <v>17</v>
      </c>
      <c r="J369" s="197">
        <f>ROUND(I369*H369,2)</f>
        <v>5209.07</v>
      </c>
      <c r="K369" s="193" t="s">
        <v>146</v>
      </c>
      <c r="L369" s="60"/>
      <c r="M369" s="198" t="s">
        <v>22</v>
      </c>
      <c r="N369" s="199" t="s">
        <v>45</v>
      </c>
      <c r="O369" s="41"/>
      <c r="P369" s="200">
        <f>O369*H369</f>
        <v>0</v>
      </c>
      <c r="Q369" s="200">
        <v>0</v>
      </c>
      <c r="R369" s="200">
        <f>Q369*H369</f>
        <v>0</v>
      </c>
      <c r="S369" s="200">
        <v>0</v>
      </c>
      <c r="T369" s="201">
        <f>S369*H369</f>
        <v>0</v>
      </c>
      <c r="AR369" s="23" t="s">
        <v>147</v>
      </c>
      <c r="AT369" s="23" t="s">
        <v>142</v>
      </c>
      <c r="AU369" s="23" t="s">
        <v>83</v>
      </c>
      <c r="AY369" s="23" t="s">
        <v>140</v>
      </c>
      <c r="BE369" s="202">
        <f>IF(N369="základní",J369,0)</f>
        <v>5209.07</v>
      </c>
      <c r="BF369" s="202">
        <f>IF(N369="snížená",J369,0)</f>
        <v>0</v>
      </c>
      <c r="BG369" s="202">
        <f>IF(N369="zákl. přenesená",J369,0)</f>
        <v>0</v>
      </c>
      <c r="BH369" s="202">
        <f>IF(N369="sníž. přenesená",J369,0)</f>
        <v>0</v>
      </c>
      <c r="BI369" s="202">
        <f>IF(N369="nulová",J369,0)</f>
        <v>0</v>
      </c>
      <c r="BJ369" s="23" t="s">
        <v>24</v>
      </c>
      <c r="BK369" s="202">
        <f>ROUND(I369*H369,2)</f>
        <v>5209.07</v>
      </c>
      <c r="BL369" s="23" t="s">
        <v>147</v>
      </c>
      <c r="BM369" s="23" t="s">
        <v>590</v>
      </c>
    </row>
    <row r="370" spans="2:65" s="1" customFormat="1" ht="16.5" customHeight="1">
      <c r="B370" s="40"/>
      <c r="C370" s="191" t="s">
        <v>591</v>
      </c>
      <c r="D370" s="191" t="s">
        <v>142</v>
      </c>
      <c r="E370" s="192" t="s">
        <v>592</v>
      </c>
      <c r="F370" s="193" t="s">
        <v>593</v>
      </c>
      <c r="G370" s="194" t="s">
        <v>215</v>
      </c>
      <c r="H370" s="195">
        <v>4288.942</v>
      </c>
      <c r="I370" s="196">
        <v>7</v>
      </c>
      <c r="J370" s="197">
        <f>ROUND(I370*H370,2)</f>
        <v>30022.59</v>
      </c>
      <c r="K370" s="193" t="s">
        <v>146</v>
      </c>
      <c r="L370" s="60"/>
      <c r="M370" s="198" t="s">
        <v>22</v>
      </c>
      <c r="N370" s="199" t="s">
        <v>45</v>
      </c>
      <c r="O370" s="41"/>
      <c r="P370" s="200">
        <f>O370*H370</f>
        <v>0</v>
      </c>
      <c r="Q370" s="200">
        <v>0</v>
      </c>
      <c r="R370" s="200">
        <f>Q370*H370</f>
        <v>0</v>
      </c>
      <c r="S370" s="200">
        <v>0</v>
      </c>
      <c r="T370" s="201">
        <f>S370*H370</f>
        <v>0</v>
      </c>
      <c r="AR370" s="23" t="s">
        <v>147</v>
      </c>
      <c r="AT370" s="23" t="s">
        <v>142</v>
      </c>
      <c r="AU370" s="23" t="s">
        <v>83</v>
      </c>
      <c r="AY370" s="23" t="s">
        <v>140</v>
      </c>
      <c r="BE370" s="202">
        <f>IF(N370="základní",J370,0)</f>
        <v>30022.59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23" t="s">
        <v>24</v>
      </c>
      <c r="BK370" s="202">
        <f>ROUND(I370*H370,2)</f>
        <v>30022.59</v>
      </c>
      <c r="BL370" s="23" t="s">
        <v>147</v>
      </c>
      <c r="BM370" s="23" t="s">
        <v>594</v>
      </c>
    </row>
    <row r="371" spans="2:51" s="11" customFormat="1" ht="13.5">
      <c r="B371" s="203"/>
      <c r="C371" s="204"/>
      <c r="D371" s="205" t="s">
        <v>149</v>
      </c>
      <c r="E371" s="206" t="s">
        <v>22</v>
      </c>
      <c r="F371" s="207" t="s">
        <v>595</v>
      </c>
      <c r="G371" s="204"/>
      <c r="H371" s="208">
        <v>4288.942</v>
      </c>
      <c r="I371" s="209"/>
      <c r="J371" s="204"/>
      <c r="K371" s="204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149</v>
      </c>
      <c r="AU371" s="214" t="s">
        <v>83</v>
      </c>
      <c r="AV371" s="11" t="s">
        <v>83</v>
      </c>
      <c r="AW371" s="11" t="s">
        <v>38</v>
      </c>
      <c r="AX371" s="11" t="s">
        <v>74</v>
      </c>
      <c r="AY371" s="214" t="s">
        <v>140</v>
      </c>
    </row>
    <row r="372" spans="2:51" s="13" customFormat="1" ht="13.5">
      <c r="B372" s="225"/>
      <c r="C372" s="226"/>
      <c r="D372" s="205" t="s">
        <v>149</v>
      </c>
      <c r="E372" s="227" t="s">
        <v>22</v>
      </c>
      <c r="F372" s="228" t="s">
        <v>152</v>
      </c>
      <c r="G372" s="226"/>
      <c r="H372" s="229">
        <v>4288.942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149</v>
      </c>
      <c r="AU372" s="235" t="s">
        <v>83</v>
      </c>
      <c r="AV372" s="13" t="s">
        <v>147</v>
      </c>
      <c r="AW372" s="13" t="s">
        <v>38</v>
      </c>
      <c r="AX372" s="13" t="s">
        <v>24</v>
      </c>
      <c r="AY372" s="235" t="s">
        <v>140</v>
      </c>
    </row>
    <row r="373" spans="2:65" s="1" customFormat="1" ht="16.5" customHeight="1">
      <c r="B373" s="40"/>
      <c r="C373" s="191" t="s">
        <v>596</v>
      </c>
      <c r="D373" s="191" t="s">
        <v>142</v>
      </c>
      <c r="E373" s="192" t="s">
        <v>597</v>
      </c>
      <c r="F373" s="193" t="s">
        <v>598</v>
      </c>
      <c r="G373" s="194" t="s">
        <v>215</v>
      </c>
      <c r="H373" s="195">
        <v>306.416</v>
      </c>
      <c r="I373" s="196">
        <v>104</v>
      </c>
      <c r="J373" s="197">
        <f>ROUND(I373*H373,2)</f>
        <v>31867.26</v>
      </c>
      <c r="K373" s="193" t="s">
        <v>146</v>
      </c>
      <c r="L373" s="60"/>
      <c r="M373" s="198" t="s">
        <v>22</v>
      </c>
      <c r="N373" s="199" t="s">
        <v>45</v>
      </c>
      <c r="O373" s="41"/>
      <c r="P373" s="200">
        <f>O373*H373</f>
        <v>0</v>
      </c>
      <c r="Q373" s="200">
        <v>0</v>
      </c>
      <c r="R373" s="200">
        <f>Q373*H373</f>
        <v>0</v>
      </c>
      <c r="S373" s="200">
        <v>0</v>
      </c>
      <c r="T373" s="201">
        <f>S373*H373</f>
        <v>0</v>
      </c>
      <c r="AR373" s="23" t="s">
        <v>147</v>
      </c>
      <c r="AT373" s="23" t="s">
        <v>142</v>
      </c>
      <c r="AU373" s="23" t="s">
        <v>83</v>
      </c>
      <c r="AY373" s="23" t="s">
        <v>140</v>
      </c>
      <c r="BE373" s="202">
        <f>IF(N373="základní",J373,0)</f>
        <v>31867.26</v>
      </c>
      <c r="BF373" s="202">
        <f>IF(N373="snížená",J373,0)</f>
        <v>0</v>
      </c>
      <c r="BG373" s="202">
        <f>IF(N373="zákl. přenesená",J373,0)</f>
        <v>0</v>
      </c>
      <c r="BH373" s="202">
        <f>IF(N373="sníž. přenesená",J373,0)</f>
        <v>0</v>
      </c>
      <c r="BI373" s="202">
        <f>IF(N373="nulová",J373,0)</f>
        <v>0</v>
      </c>
      <c r="BJ373" s="23" t="s">
        <v>24</v>
      </c>
      <c r="BK373" s="202">
        <f>ROUND(I373*H373,2)</f>
        <v>31867.26</v>
      </c>
      <c r="BL373" s="23" t="s">
        <v>147</v>
      </c>
      <c r="BM373" s="23" t="s">
        <v>599</v>
      </c>
    </row>
    <row r="374" spans="2:65" s="1" customFormat="1" ht="16.5" customHeight="1">
      <c r="B374" s="40"/>
      <c r="C374" s="191" t="s">
        <v>600</v>
      </c>
      <c r="D374" s="191" t="s">
        <v>142</v>
      </c>
      <c r="E374" s="192" t="s">
        <v>601</v>
      </c>
      <c r="F374" s="193" t="s">
        <v>602</v>
      </c>
      <c r="G374" s="194" t="s">
        <v>215</v>
      </c>
      <c r="H374" s="195">
        <v>282.063</v>
      </c>
      <c r="I374" s="196">
        <v>121</v>
      </c>
      <c r="J374" s="197">
        <f>ROUND(I374*H374,2)</f>
        <v>34129.62</v>
      </c>
      <c r="K374" s="193" t="s">
        <v>146</v>
      </c>
      <c r="L374" s="60"/>
      <c r="M374" s="198" t="s">
        <v>22</v>
      </c>
      <c r="N374" s="199" t="s">
        <v>45</v>
      </c>
      <c r="O374" s="41"/>
      <c r="P374" s="200">
        <f>O374*H374</f>
        <v>0</v>
      </c>
      <c r="Q374" s="200">
        <v>0</v>
      </c>
      <c r="R374" s="200">
        <f>Q374*H374</f>
        <v>0</v>
      </c>
      <c r="S374" s="200">
        <v>0</v>
      </c>
      <c r="T374" s="201">
        <f>S374*H374</f>
        <v>0</v>
      </c>
      <c r="AR374" s="23" t="s">
        <v>147</v>
      </c>
      <c r="AT374" s="23" t="s">
        <v>142</v>
      </c>
      <c r="AU374" s="23" t="s">
        <v>83</v>
      </c>
      <c r="AY374" s="23" t="s">
        <v>140</v>
      </c>
      <c r="BE374" s="202">
        <f>IF(N374="základní",J374,0)</f>
        <v>34129.62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23" t="s">
        <v>24</v>
      </c>
      <c r="BK374" s="202">
        <f>ROUND(I374*H374,2)</f>
        <v>34129.62</v>
      </c>
      <c r="BL374" s="23" t="s">
        <v>147</v>
      </c>
      <c r="BM374" s="23" t="s">
        <v>603</v>
      </c>
    </row>
    <row r="375" spans="2:51" s="11" customFormat="1" ht="13.5">
      <c r="B375" s="203"/>
      <c r="C375" s="204"/>
      <c r="D375" s="205" t="s">
        <v>149</v>
      </c>
      <c r="E375" s="206" t="s">
        <v>22</v>
      </c>
      <c r="F375" s="207" t="s">
        <v>604</v>
      </c>
      <c r="G375" s="204"/>
      <c r="H375" s="208">
        <v>282.063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149</v>
      </c>
      <c r="AU375" s="214" t="s">
        <v>83</v>
      </c>
      <c r="AV375" s="11" t="s">
        <v>83</v>
      </c>
      <c r="AW375" s="11" t="s">
        <v>38</v>
      </c>
      <c r="AX375" s="11" t="s">
        <v>74</v>
      </c>
      <c r="AY375" s="214" t="s">
        <v>140</v>
      </c>
    </row>
    <row r="376" spans="2:51" s="13" customFormat="1" ht="13.5">
      <c r="B376" s="225"/>
      <c r="C376" s="226"/>
      <c r="D376" s="205" t="s">
        <v>149</v>
      </c>
      <c r="E376" s="227" t="s">
        <v>22</v>
      </c>
      <c r="F376" s="228" t="s">
        <v>152</v>
      </c>
      <c r="G376" s="226"/>
      <c r="H376" s="229">
        <v>282.063</v>
      </c>
      <c r="I376" s="230"/>
      <c r="J376" s="226"/>
      <c r="K376" s="226"/>
      <c r="L376" s="231"/>
      <c r="M376" s="232"/>
      <c r="N376" s="233"/>
      <c r="O376" s="233"/>
      <c r="P376" s="233"/>
      <c r="Q376" s="233"/>
      <c r="R376" s="233"/>
      <c r="S376" s="233"/>
      <c r="T376" s="234"/>
      <c r="AT376" s="235" t="s">
        <v>149</v>
      </c>
      <c r="AU376" s="235" t="s">
        <v>83</v>
      </c>
      <c r="AV376" s="13" t="s">
        <v>147</v>
      </c>
      <c r="AW376" s="13" t="s">
        <v>38</v>
      </c>
      <c r="AX376" s="13" t="s">
        <v>24</v>
      </c>
      <c r="AY376" s="235" t="s">
        <v>140</v>
      </c>
    </row>
    <row r="377" spans="2:63" s="10" customFormat="1" ht="29.85" customHeight="1">
      <c r="B377" s="175"/>
      <c r="C377" s="176"/>
      <c r="D377" s="177" t="s">
        <v>73</v>
      </c>
      <c r="E377" s="189" t="s">
        <v>605</v>
      </c>
      <c r="F377" s="189" t="s">
        <v>606</v>
      </c>
      <c r="G377" s="176"/>
      <c r="H377" s="176"/>
      <c r="I377" s="179"/>
      <c r="J377" s="190">
        <f>BK377</f>
        <v>46506.2</v>
      </c>
      <c r="K377" s="176"/>
      <c r="L377" s="181"/>
      <c r="M377" s="182"/>
      <c r="N377" s="183"/>
      <c r="O377" s="183"/>
      <c r="P377" s="184">
        <f>P378</f>
        <v>0</v>
      </c>
      <c r="Q377" s="183"/>
      <c r="R377" s="184">
        <f>R378</f>
        <v>0</v>
      </c>
      <c r="S377" s="183"/>
      <c r="T377" s="185">
        <f>T378</f>
        <v>0</v>
      </c>
      <c r="AR377" s="186" t="s">
        <v>24</v>
      </c>
      <c r="AT377" s="187" t="s">
        <v>73</v>
      </c>
      <c r="AU377" s="187" t="s">
        <v>24</v>
      </c>
      <c r="AY377" s="186" t="s">
        <v>140</v>
      </c>
      <c r="BK377" s="188">
        <f>BK378</f>
        <v>46506.2</v>
      </c>
    </row>
    <row r="378" spans="2:65" s="1" customFormat="1" ht="25.5" customHeight="1">
      <c r="B378" s="40"/>
      <c r="C378" s="191" t="s">
        <v>607</v>
      </c>
      <c r="D378" s="191" t="s">
        <v>142</v>
      </c>
      <c r="E378" s="192" t="s">
        <v>608</v>
      </c>
      <c r="F378" s="193" t="s">
        <v>609</v>
      </c>
      <c r="G378" s="194" t="s">
        <v>215</v>
      </c>
      <c r="H378" s="195">
        <v>801.831</v>
      </c>
      <c r="I378" s="196">
        <v>58</v>
      </c>
      <c r="J378" s="197">
        <f>ROUND(I378*H378,2)</f>
        <v>46506.2</v>
      </c>
      <c r="K378" s="193" t="s">
        <v>146</v>
      </c>
      <c r="L378" s="60"/>
      <c r="M378" s="198" t="s">
        <v>22</v>
      </c>
      <c r="N378" s="199" t="s">
        <v>45</v>
      </c>
      <c r="O378" s="41"/>
      <c r="P378" s="200">
        <f>O378*H378</f>
        <v>0</v>
      </c>
      <c r="Q378" s="200">
        <v>0</v>
      </c>
      <c r="R378" s="200">
        <f>Q378*H378</f>
        <v>0</v>
      </c>
      <c r="S378" s="200">
        <v>0</v>
      </c>
      <c r="T378" s="201">
        <f>S378*H378</f>
        <v>0</v>
      </c>
      <c r="AR378" s="23" t="s">
        <v>147</v>
      </c>
      <c r="AT378" s="23" t="s">
        <v>142</v>
      </c>
      <c r="AU378" s="23" t="s">
        <v>83</v>
      </c>
      <c r="AY378" s="23" t="s">
        <v>140</v>
      </c>
      <c r="BE378" s="202">
        <f>IF(N378="základní",J378,0)</f>
        <v>46506.2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23" t="s">
        <v>24</v>
      </c>
      <c r="BK378" s="202">
        <f>ROUND(I378*H378,2)</f>
        <v>46506.2</v>
      </c>
      <c r="BL378" s="23" t="s">
        <v>147</v>
      </c>
      <c r="BM378" s="23" t="s">
        <v>610</v>
      </c>
    </row>
    <row r="379" spans="2:63" s="10" customFormat="1" ht="37.35" customHeight="1">
      <c r="B379" s="175"/>
      <c r="C379" s="176"/>
      <c r="D379" s="177" t="s">
        <v>73</v>
      </c>
      <c r="E379" s="178" t="s">
        <v>611</v>
      </c>
      <c r="F379" s="178" t="s">
        <v>612</v>
      </c>
      <c r="G379" s="176"/>
      <c r="H379" s="176"/>
      <c r="I379" s="179"/>
      <c r="J379" s="180">
        <f>BK379</f>
        <v>173762.15</v>
      </c>
      <c r="K379" s="176"/>
      <c r="L379" s="181"/>
      <c r="M379" s="182"/>
      <c r="N379" s="183"/>
      <c r="O379" s="183"/>
      <c r="P379" s="184">
        <f>P380+P407</f>
        <v>0</v>
      </c>
      <c r="Q379" s="183"/>
      <c r="R379" s="184">
        <f>R380+R407</f>
        <v>1.0680858</v>
      </c>
      <c r="S379" s="183"/>
      <c r="T379" s="185">
        <f>T380+T407</f>
        <v>0</v>
      </c>
      <c r="AR379" s="186" t="s">
        <v>83</v>
      </c>
      <c r="AT379" s="187" t="s">
        <v>73</v>
      </c>
      <c r="AU379" s="187" t="s">
        <v>74</v>
      </c>
      <c r="AY379" s="186" t="s">
        <v>140</v>
      </c>
      <c r="BK379" s="188">
        <f>BK380+BK407</f>
        <v>173762.15</v>
      </c>
    </row>
    <row r="380" spans="2:63" s="10" customFormat="1" ht="19.9" customHeight="1">
      <c r="B380" s="175"/>
      <c r="C380" s="176"/>
      <c r="D380" s="177" t="s">
        <v>73</v>
      </c>
      <c r="E380" s="189" t="s">
        <v>613</v>
      </c>
      <c r="F380" s="189" t="s">
        <v>614</v>
      </c>
      <c r="G380" s="176"/>
      <c r="H380" s="176"/>
      <c r="I380" s="179"/>
      <c r="J380" s="190">
        <f>BK380</f>
        <v>131683</v>
      </c>
      <c r="K380" s="176"/>
      <c r="L380" s="181"/>
      <c r="M380" s="182"/>
      <c r="N380" s="183"/>
      <c r="O380" s="183"/>
      <c r="P380" s="184">
        <f>SUM(P381:P406)</f>
        <v>0</v>
      </c>
      <c r="Q380" s="183"/>
      <c r="R380" s="184">
        <f>SUM(R381:R406)</f>
        <v>0.9908688</v>
      </c>
      <c r="S380" s="183"/>
      <c r="T380" s="185">
        <f>SUM(T381:T406)</f>
        <v>0</v>
      </c>
      <c r="AR380" s="186" t="s">
        <v>83</v>
      </c>
      <c r="AT380" s="187" t="s">
        <v>73</v>
      </c>
      <c r="AU380" s="187" t="s">
        <v>24</v>
      </c>
      <c r="AY380" s="186" t="s">
        <v>140</v>
      </c>
      <c r="BK380" s="188">
        <f>SUM(BK381:BK406)</f>
        <v>131683</v>
      </c>
    </row>
    <row r="381" spans="2:65" s="1" customFormat="1" ht="16.5" customHeight="1">
      <c r="B381" s="40"/>
      <c r="C381" s="191" t="s">
        <v>615</v>
      </c>
      <c r="D381" s="191" t="s">
        <v>142</v>
      </c>
      <c r="E381" s="192" t="s">
        <v>616</v>
      </c>
      <c r="F381" s="193" t="s">
        <v>617</v>
      </c>
      <c r="G381" s="194" t="s">
        <v>238</v>
      </c>
      <c r="H381" s="195">
        <v>93.68</v>
      </c>
      <c r="I381" s="196">
        <v>4</v>
      </c>
      <c r="J381" s="197">
        <f>ROUND(I381*H381,2)</f>
        <v>374.72</v>
      </c>
      <c r="K381" s="193" t="s">
        <v>146</v>
      </c>
      <c r="L381" s="60"/>
      <c r="M381" s="198" t="s">
        <v>22</v>
      </c>
      <c r="N381" s="199" t="s">
        <v>45</v>
      </c>
      <c r="O381" s="41"/>
      <c r="P381" s="200">
        <f>O381*H381</f>
        <v>0</v>
      </c>
      <c r="Q381" s="200">
        <v>0</v>
      </c>
      <c r="R381" s="200">
        <f>Q381*H381</f>
        <v>0</v>
      </c>
      <c r="S381" s="200">
        <v>0</v>
      </c>
      <c r="T381" s="201">
        <f>S381*H381</f>
        <v>0</v>
      </c>
      <c r="AR381" s="23" t="s">
        <v>235</v>
      </c>
      <c r="AT381" s="23" t="s">
        <v>142</v>
      </c>
      <c r="AU381" s="23" t="s">
        <v>83</v>
      </c>
      <c r="AY381" s="23" t="s">
        <v>140</v>
      </c>
      <c r="BE381" s="202">
        <f>IF(N381="základní",J381,0)</f>
        <v>374.72</v>
      </c>
      <c r="BF381" s="202">
        <f>IF(N381="snížená",J381,0)</f>
        <v>0</v>
      </c>
      <c r="BG381" s="202">
        <f>IF(N381="zákl. přenesená",J381,0)</f>
        <v>0</v>
      </c>
      <c r="BH381" s="202">
        <f>IF(N381="sníž. přenesená",J381,0)</f>
        <v>0</v>
      </c>
      <c r="BI381" s="202">
        <f>IF(N381="nulová",J381,0)</f>
        <v>0</v>
      </c>
      <c r="BJ381" s="23" t="s">
        <v>24</v>
      </c>
      <c r="BK381" s="202">
        <f>ROUND(I381*H381,2)</f>
        <v>374.72</v>
      </c>
      <c r="BL381" s="23" t="s">
        <v>235</v>
      </c>
      <c r="BM381" s="23" t="s">
        <v>618</v>
      </c>
    </row>
    <row r="382" spans="2:65" s="1" customFormat="1" ht="16.5" customHeight="1">
      <c r="B382" s="40"/>
      <c r="C382" s="236" t="s">
        <v>619</v>
      </c>
      <c r="D382" s="236" t="s">
        <v>212</v>
      </c>
      <c r="E382" s="237" t="s">
        <v>620</v>
      </c>
      <c r="F382" s="238" t="s">
        <v>621</v>
      </c>
      <c r="G382" s="239" t="s">
        <v>215</v>
      </c>
      <c r="H382" s="240">
        <v>0.028</v>
      </c>
      <c r="I382" s="241">
        <v>56201</v>
      </c>
      <c r="J382" s="242">
        <f>ROUND(I382*H382,2)</f>
        <v>1573.63</v>
      </c>
      <c r="K382" s="238" t="s">
        <v>146</v>
      </c>
      <c r="L382" s="243"/>
      <c r="M382" s="244" t="s">
        <v>22</v>
      </c>
      <c r="N382" s="245" t="s">
        <v>45</v>
      </c>
      <c r="O382" s="41"/>
      <c r="P382" s="200">
        <f>O382*H382</f>
        <v>0</v>
      </c>
      <c r="Q382" s="200">
        <v>1</v>
      </c>
      <c r="R382" s="200">
        <f>Q382*H382</f>
        <v>0.028</v>
      </c>
      <c r="S382" s="200">
        <v>0</v>
      </c>
      <c r="T382" s="201">
        <f>S382*H382</f>
        <v>0</v>
      </c>
      <c r="AR382" s="23" t="s">
        <v>315</v>
      </c>
      <c r="AT382" s="23" t="s">
        <v>212</v>
      </c>
      <c r="AU382" s="23" t="s">
        <v>83</v>
      </c>
      <c r="AY382" s="23" t="s">
        <v>140</v>
      </c>
      <c r="BE382" s="202">
        <f>IF(N382="základní",J382,0)</f>
        <v>1573.63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23" t="s">
        <v>24</v>
      </c>
      <c r="BK382" s="202">
        <f>ROUND(I382*H382,2)</f>
        <v>1573.63</v>
      </c>
      <c r="BL382" s="23" t="s">
        <v>235</v>
      </c>
      <c r="BM382" s="23" t="s">
        <v>622</v>
      </c>
    </row>
    <row r="383" spans="2:47" s="1" customFormat="1" ht="27">
      <c r="B383" s="40"/>
      <c r="C383" s="62"/>
      <c r="D383" s="205" t="s">
        <v>245</v>
      </c>
      <c r="E383" s="62"/>
      <c r="F383" s="246" t="s">
        <v>623</v>
      </c>
      <c r="G383" s="62"/>
      <c r="H383" s="62"/>
      <c r="I383" s="162"/>
      <c r="J383" s="62"/>
      <c r="K383" s="62"/>
      <c r="L383" s="60"/>
      <c r="M383" s="247"/>
      <c r="N383" s="41"/>
      <c r="O383" s="41"/>
      <c r="P383" s="41"/>
      <c r="Q383" s="41"/>
      <c r="R383" s="41"/>
      <c r="S383" s="41"/>
      <c r="T383" s="77"/>
      <c r="AT383" s="23" t="s">
        <v>245</v>
      </c>
      <c r="AU383" s="23" t="s">
        <v>83</v>
      </c>
    </row>
    <row r="384" spans="2:51" s="11" customFormat="1" ht="13.5">
      <c r="B384" s="203"/>
      <c r="C384" s="204"/>
      <c r="D384" s="205" t="s">
        <v>149</v>
      </c>
      <c r="E384" s="204"/>
      <c r="F384" s="207" t="s">
        <v>624</v>
      </c>
      <c r="G384" s="204"/>
      <c r="H384" s="208">
        <v>0.028</v>
      </c>
      <c r="I384" s="209"/>
      <c r="J384" s="204"/>
      <c r="K384" s="204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149</v>
      </c>
      <c r="AU384" s="214" t="s">
        <v>83</v>
      </c>
      <c r="AV384" s="11" t="s">
        <v>83</v>
      </c>
      <c r="AW384" s="11" t="s">
        <v>6</v>
      </c>
      <c r="AX384" s="11" t="s">
        <v>24</v>
      </c>
      <c r="AY384" s="214" t="s">
        <v>140</v>
      </c>
    </row>
    <row r="385" spans="2:65" s="1" customFormat="1" ht="25.5" customHeight="1">
      <c r="B385" s="40"/>
      <c r="C385" s="191" t="s">
        <v>625</v>
      </c>
      <c r="D385" s="191" t="s">
        <v>142</v>
      </c>
      <c r="E385" s="192" t="s">
        <v>626</v>
      </c>
      <c r="F385" s="193" t="s">
        <v>627</v>
      </c>
      <c r="G385" s="194" t="s">
        <v>238</v>
      </c>
      <c r="H385" s="195">
        <v>93.68</v>
      </c>
      <c r="I385" s="196">
        <v>288</v>
      </c>
      <c r="J385" s="197">
        <f>ROUND(I385*H385,2)</f>
        <v>26979.84</v>
      </c>
      <c r="K385" s="193" t="s">
        <v>146</v>
      </c>
      <c r="L385" s="60"/>
      <c r="M385" s="198" t="s">
        <v>22</v>
      </c>
      <c r="N385" s="199" t="s">
        <v>45</v>
      </c>
      <c r="O385" s="41"/>
      <c r="P385" s="200">
        <f>O385*H385</f>
        <v>0</v>
      </c>
      <c r="Q385" s="200">
        <v>3E-05</v>
      </c>
      <c r="R385" s="200">
        <f>Q385*H385</f>
        <v>0.0028104000000000002</v>
      </c>
      <c r="S385" s="200">
        <v>0</v>
      </c>
      <c r="T385" s="201">
        <f>S385*H385</f>
        <v>0</v>
      </c>
      <c r="AR385" s="23" t="s">
        <v>235</v>
      </c>
      <c r="AT385" s="23" t="s">
        <v>142</v>
      </c>
      <c r="AU385" s="23" t="s">
        <v>83</v>
      </c>
      <c r="AY385" s="23" t="s">
        <v>140</v>
      </c>
      <c r="BE385" s="202">
        <f>IF(N385="základní",J385,0)</f>
        <v>26979.84</v>
      </c>
      <c r="BF385" s="202">
        <f>IF(N385="snížená",J385,0)</f>
        <v>0</v>
      </c>
      <c r="BG385" s="202">
        <f>IF(N385="zákl. přenesená",J385,0)</f>
        <v>0</v>
      </c>
      <c r="BH385" s="202">
        <f>IF(N385="sníž. přenesená",J385,0)</f>
        <v>0</v>
      </c>
      <c r="BI385" s="202">
        <f>IF(N385="nulová",J385,0)</f>
        <v>0</v>
      </c>
      <c r="BJ385" s="23" t="s">
        <v>24</v>
      </c>
      <c r="BK385" s="202">
        <f>ROUND(I385*H385,2)</f>
        <v>26979.84</v>
      </c>
      <c r="BL385" s="23" t="s">
        <v>235</v>
      </c>
      <c r="BM385" s="23" t="s">
        <v>628</v>
      </c>
    </row>
    <row r="386" spans="2:51" s="11" customFormat="1" ht="13.5">
      <c r="B386" s="203"/>
      <c r="C386" s="204"/>
      <c r="D386" s="205" t="s">
        <v>149</v>
      </c>
      <c r="E386" s="206" t="s">
        <v>22</v>
      </c>
      <c r="F386" s="207" t="s">
        <v>629</v>
      </c>
      <c r="G386" s="204"/>
      <c r="H386" s="208">
        <v>93.68</v>
      </c>
      <c r="I386" s="209"/>
      <c r="J386" s="204"/>
      <c r="K386" s="204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149</v>
      </c>
      <c r="AU386" s="214" t="s">
        <v>83</v>
      </c>
      <c r="AV386" s="11" t="s">
        <v>83</v>
      </c>
      <c r="AW386" s="11" t="s">
        <v>38</v>
      </c>
      <c r="AX386" s="11" t="s">
        <v>74</v>
      </c>
      <c r="AY386" s="214" t="s">
        <v>140</v>
      </c>
    </row>
    <row r="387" spans="2:51" s="12" customFormat="1" ht="13.5">
      <c r="B387" s="215"/>
      <c r="C387" s="216"/>
      <c r="D387" s="205" t="s">
        <v>149</v>
      </c>
      <c r="E387" s="217" t="s">
        <v>22</v>
      </c>
      <c r="F387" s="218" t="s">
        <v>630</v>
      </c>
      <c r="G387" s="216"/>
      <c r="H387" s="217" t="s">
        <v>22</v>
      </c>
      <c r="I387" s="219"/>
      <c r="J387" s="216"/>
      <c r="K387" s="216"/>
      <c r="L387" s="220"/>
      <c r="M387" s="221"/>
      <c r="N387" s="222"/>
      <c r="O387" s="222"/>
      <c r="P387" s="222"/>
      <c r="Q387" s="222"/>
      <c r="R387" s="222"/>
      <c r="S387" s="222"/>
      <c r="T387" s="223"/>
      <c r="AT387" s="224" t="s">
        <v>149</v>
      </c>
      <c r="AU387" s="224" t="s">
        <v>83</v>
      </c>
      <c r="AV387" s="12" t="s">
        <v>24</v>
      </c>
      <c r="AW387" s="12" t="s">
        <v>38</v>
      </c>
      <c r="AX387" s="12" t="s">
        <v>74</v>
      </c>
      <c r="AY387" s="224" t="s">
        <v>140</v>
      </c>
    </row>
    <row r="388" spans="2:51" s="13" customFormat="1" ht="13.5">
      <c r="B388" s="225"/>
      <c r="C388" s="226"/>
      <c r="D388" s="205" t="s">
        <v>149</v>
      </c>
      <c r="E388" s="227" t="s">
        <v>22</v>
      </c>
      <c r="F388" s="228" t="s">
        <v>152</v>
      </c>
      <c r="G388" s="226"/>
      <c r="H388" s="229">
        <v>93.68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AT388" s="235" t="s">
        <v>149</v>
      </c>
      <c r="AU388" s="235" t="s">
        <v>83</v>
      </c>
      <c r="AV388" s="13" t="s">
        <v>147</v>
      </c>
      <c r="AW388" s="13" t="s">
        <v>38</v>
      </c>
      <c r="AX388" s="13" t="s">
        <v>24</v>
      </c>
      <c r="AY388" s="235" t="s">
        <v>140</v>
      </c>
    </row>
    <row r="389" spans="2:65" s="1" customFormat="1" ht="16.5" customHeight="1">
      <c r="B389" s="40"/>
      <c r="C389" s="236" t="s">
        <v>631</v>
      </c>
      <c r="D389" s="236" t="s">
        <v>212</v>
      </c>
      <c r="E389" s="237" t="s">
        <v>632</v>
      </c>
      <c r="F389" s="238" t="s">
        <v>633</v>
      </c>
      <c r="G389" s="239" t="s">
        <v>215</v>
      </c>
      <c r="H389" s="240">
        <v>0.141</v>
      </c>
      <c r="I389" s="241">
        <v>28501</v>
      </c>
      <c r="J389" s="242">
        <f>ROUND(I389*H389,2)</f>
        <v>4018.64</v>
      </c>
      <c r="K389" s="238" t="s">
        <v>146</v>
      </c>
      <c r="L389" s="243"/>
      <c r="M389" s="244" t="s">
        <v>22</v>
      </c>
      <c r="N389" s="245" t="s">
        <v>45</v>
      </c>
      <c r="O389" s="41"/>
      <c r="P389" s="200">
        <f>O389*H389</f>
        <v>0</v>
      </c>
      <c r="Q389" s="200">
        <v>1</v>
      </c>
      <c r="R389" s="200">
        <f>Q389*H389</f>
        <v>0.141</v>
      </c>
      <c r="S389" s="200">
        <v>0</v>
      </c>
      <c r="T389" s="201">
        <f>S389*H389</f>
        <v>0</v>
      </c>
      <c r="AR389" s="23" t="s">
        <v>315</v>
      </c>
      <c r="AT389" s="23" t="s">
        <v>212</v>
      </c>
      <c r="AU389" s="23" t="s">
        <v>83</v>
      </c>
      <c r="AY389" s="23" t="s">
        <v>140</v>
      </c>
      <c r="BE389" s="202">
        <f>IF(N389="základní",J389,0)</f>
        <v>4018.64</v>
      </c>
      <c r="BF389" s="202">
        <f>IF(N389="snížená",J389,0)</f>
        <v>0</v>
      </c>
      <c r="BG389" s="202">
        <f>IF(N389="zákl. přenesená",J389,0)</f>
        <v>0</v>
      </c>
      <c r="BH389" s="202">
        <f>IF(N389="sníž. přenesená",J389,0)</f>
        <v>0</v>
      </c>
      <c r="BI389" s="202">
        <f>IF(N389="nulová",J389,0)</f>
        <v>0</v>
      </c>
      <c r="BJ389" s="23" t="s">
        <v>24</v>
      </c>
      <c r="BK389" s="202">
        <f>ROUND(I389*H389,2)</f>
        <v>4018.64</v>
      </c>
      <c r="BL389" s="23" t="s">
        <v>235</v>
      </c>
      <c r="BM389" s="23" t="s">
        <v>634</v>
      </c>
    </row>
    <row r="390" spans="2:51" s="11" customFormat="1" ht="13.5">
      <c r="B390" s="203"/>
      <c r="C390" s="204"/>
      <c r="D390" s="205" t="s">
        <v>149</v>
      </c>
      <c r="E390" s="204"/>
      <c r="F390" s="207" t="s">
        <v>635</v>
      </c>
      <c r="G390" s="204"/>
      <c r="H390" s="208">
        <v>0.141</v>
      </c>
      <c r="I390" s="209"/>
      <c r="J390" s="204"/>
      <c r="K390" s="204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149</v>
      </c>
      <c r="AU390" s="214" t="s">
        <v>83</v>
      </c>
      <c r="AV390" s="11" t="s">
        <v>83</v>
      </c>
      <c r="AW390" s="11" t="s">
        <v>6</v>
      </c>
      <c r="AX390" s="11" t="s">
        <v>24</v>
      </c>
      <c r="AY390" s="214" t="s">
        <v>140</v>
      </c>
    </row>
    <row r="391" spans="2:65" s="1" customFormat="1" ht="16.5" customHeight="1">
      <c r="B391" s="40"/>
      <c r="C391" s="191" t="s">
        <v>636</v>
      </c>
      <c r="D391" s="191" t="s">
        <v>142</v>
      </c>
      <c r="E391" s="192" t="s">
        <v>637</v>
      </c>
      <c r="F391" s="193" t="s">
        <v>638</v>
      </c>
      <c r="G391" s="194" t="s">
        <v>238</v>
      </c>
      <c r="H391" s="195">
        <v>160</v>
      </c>
      <c r="I391" s="196">
        <v>70</v>
      </c>
      <c r="J391" s="197">
        <f>ROUND(I391*H391,2)</f>
        <v>11200</v>
      </c>
      <c r="K391" s="193" t="s">
        <v>22</v>
      </c>
      <c r="L391" s="60"/>
      <c r="M391" s="198" t="s">
        <v>22</v>
      </c>
      <c r="N391" s="199" t="s">
        <v>45</v>
      </c>
      <c r="O391" s="41"/>
      <c r="P391" s="200">
        <f>O391*H391</f>
        <v>0</v>
      </c>
      <c r="Q391" s="200">
        <v>3E-05</v>
      </c>
      <c r="R391" s="200">
        <f>Q391*H391</f>
        <v>0.0048000000000000004</v>
      </c>
      <c r="S391" s="200">
        <v>0</v>
      </c>
      <c r="T391" s="201">
        <f>S391*H391</f>
        <v>0</v>
      </c>
      <c r="AR391" s="23" t="s">
        <v>235</v>
      </c>
      <c r="AT391" s="23" t="s">
        <v>142</v>
      </c>
      <c r="AU391" s="23" t="s">
        <v>83</v>
      </c>
      <c r="AY391" s="23" t="s">
        <v>140</v>
      </c>
      <c r="BE391" s="202">
        <f>IF(N391="základní",J391,0)</f>
        <v>11200</v>
      </c>
      <c r="BF391" s="202">
        <f>IF(N391="snížená",J391,0)</f>
        <v>0</v>
      </c>
      <c r="BG391" s="202">
        <f>IF(N391="zákl. přenesená",J391,0)</f>
        <v>0</v>
      </c>
      <c r="BH391" s="202">
        <f>IF(N391="sníž. přenesená",J391,0)</f>
        <v>0</v>
      </c>
      <c r="BI391" s="202">
        <f>IF(N391="nulová",J391,0)</f>
        <v>0</v>
      </c>
      <c r="BJ391" s="23" t="s">
        <v>24</v>
      </c>
      <c r="BK391" s="202">
        <f>ROUND(I391*H391,2)</f>
        <v>11200</v>
      </c>
      <c r="BL391" s="23" t="s">
        <v>235</v>
      </c>
      <c r="BM391" s="23" t="s">
        <v>639</v>
      </c>
    </row>
    <row r="392" spans="2:51" s="11" customFormat="1" ht="13.5">
      <c r="B392" s="203"/>
      <c r="C392" s="204"/>
      <c r="D392" s="205" t="s">
        <v>149</v>
      </c>
      <c r="E392" s="206" t="s">
        <v>22</v>
      </c>
      <c r="F392" s="207" t="s">
        <v>640</v>
      </c>
      <c r="G392" s="204"/>
      <c r="H392" s="208">
        <v>160</v>
      </c>
      <c r="I392" s="209"/>
      <c r="J392" s="204"/>
      <c r="K392" s="204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149</v>
      </c>
      <c r="AU392" s="214" t="s">
        <v>83</v>
      </c>
      <c r="AV392" s="11" t="s">
        <v>83</v>
      </c>
      <c r="AW392" s="11" t="s">
        <v>38</v>
      </c>
      <c r="AX392" s="11" t="s">
        <v>74</v>
      </c>
      <c r="AY392" s="214" t="s">
        <v>140</v>
      </c>
    </row>
    <row r="393" spans="2:51" s="13" customFormat="1" ht="13.5">
      <c r="B393" s="225"/>
      <c r="C393" s="226"/>
      <c r="D393" s="205" t="s">
        <v>149</v>
      </c>
      <c r="E393" s="227" t="s">
        <v>22</v>
      </c>
      <c r="F393" s="228" t="s">
        <v>152</v>
      </c>
      <c r="G393" s="226"/>
      <c r="H393" s="229">
        <v>160</v>
      </c>
      <c r="I393" s="230"/>
      <c r="J393" s="226"/>
      <c r="K393" s="226"/>
      <c r="L393" s="231"/>
      <c r="M393" s="232"/>
      <c r="N393" s="233"/>
      <c r="O393" s="233"/>
      <c r="P393" s="233"/>
      <c r="Q393" s="233"/>
      <c r="R393" s="233"/>
      <c r="S393" s="233"/>
      <c r="T393" s="234"/>
      <c r="AT393" s="235" t="s">
        <v>149</v>
      </c>
      <c r="AU393" s="235" t="s">
        <v>83</v>
      </c>
      <c r="AV393" s="13" t="s">
        <v>147</v>
      </c>
      <c r="AW393" s="13" t="s">
        <v>38</v>
      </c>
      <c r="AX393" s="13" t="s">
        <v>24</v>
      </c>
      <c r="AY393" s="235" t="s">
        <v>140</v>
      </c>
    </row>
    <row r="394" spans="2:65" s="1" customFormat="1" ht="16.5" customHeight="1">
      <c r="B394" s="40"/>
      <c r="C394" s="236" t="s">
        <v>641</v>
      </c>
      <c r="D394" s="236" t="s">
        <v>212</v>
      </c>
      <c r="E394" s="237" t="s">
        <v>642</v>
      </c>
      <c r="F394" s="238" t="s">
        <v>643</v>
      </c>
      <c r="G394" s="239" t="s">
        <v>215</v>
      </c>
      <c r="H394" s="240">
        <v>0.24</v>
      </c>
      <c r="I394" s="241">
        <v>144251</v>
      </c>
      <c r="J394" s="242">
        <f>ROUND(I394*H394,2)</f>
        <v>34620.24</v>
      </c>
      <c r="K394" s="238" t="s">
        <v>146</v>
      </c>
      <c r="L394" s="243"/>
      <c r="M394" s="244" t="s">
        <v>22</v>
      </c>
      <c r="N394" s="245" t="s">
        <v>45</v>
      </c>
      <c r="O394" s="41"/>
      <c r="P394" s="200">
        <f>O394*H394</f>
        <v>0</v>
      </c>
      <c r="Q394" s="200">
        <v>1</v>
      </c>
      <c r="R394" s="200">
        <f>Q394*H394</f>
        <v>0.24</v>
      </c>
      <c r="S394" s="200">
        <v>0</v>
      </c>
      <c r="T394" s="201">
        <f>S394*H394</f>
        <v>0</v>
      </c>
      <c r="AR394" s="23" t="s">
        <v>315</v>
      </c>
      <c r="AT394" s="23" t="s">
        <v>212</v>
      </c>
      <c r="AU394" s="23" t="s">
        <v>83</v>
      </c>
      <c r="AY394" s="23" t="s">
        <v>140</v>
      </c>
      <c r="BE394" s="202">
        <f>IF(N394="základní",J394,0)</f>
        <v>34620.24</v>
      </c>
      <c r="BF394" s="202">
        <f>IF(N394="snížená",J394,0)</f>
        <v>0</v>
      </c>
      <c r="BG394" s="202">
        <f>IF(N394="zákl. přenesená",J394,0)</f>
        <v>0</v>
      </c>
      <c r="BH394" s="202">
        <f>IF(N394="sníž. přenesená",J394,0)</f>
        <v>0</v>
      </c>
      <c r="BI394" s="202">
        <f>IF(N394="nulová",J394,0)</f>
        <v>0</v>
      </c>
      <c r="BJ394" s="23" t="s">
        <v>24</v>
      </c>
      <c r="BK394" s="202">
        <f>ROUND(I394*H394,2)</f>
        <v>34620.24</v>
      </c>
      <c r="BL394" s="23" t="s">
        <v>235</v>
      </c>
      <c r="BM394" s="23" t="s">
        <v>644</v>
      </c>
    </row>
    <row r="395" spans="2:51" s="11" customFormat="1" ht="13.5">
      <c r="B395" s="203"/>
      <c r="C395" s="204"/>
      <c r="D395" s="205" t="s">
        <v>149</v>
      </c>
      <c r="E395" s="204"/>
      <c r="F395" s="207" t="s">
        <v>645</v>
      </c>
      <c r="G395" s="204"/>
      <c r="H395" s="208">
        <v>0.24</v>
      </c>
      <c r="I395" s="209"/>
      <c r="J395" s="204"/>
      <c r="K395" s="204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149</v>
      </c>
      <c r="AU395" s="214" t="s">
        <v>83</v>
      </c>
      <c r="AV395" s="11" t="s">
        <v>83</v>
      </c>
      <c r="AW395" s="11" t="s">
        <v>6</v>
      </c>
      <c r="AX395" s="11" t="s">
        <v>24</v>
      </c>
      <c r="AY395" s="214" t="s">
        <v>140</v>
      </c>
    </row>
    <row r="396" spans="2:65" s="1" customFormat="1" ht="16.5" customHeight="1">
      <c r="B396" s="40"/>
      <c r="C396" s="191" t="s">
        <v>646</v>
      </c>
      <c r="D396" s="191" t="s">
        <v>142</v>
      </c>
      <c r="E396" s="192" t="s">
        <v>647</v>
      </c>
      <c r="F396" s="193" t="s">
        <v>648</v>
      </c>
      <c r="G396" s="194" t="s">
        <v>238</v>
      </c>
      <c r="H396" s="195">
        <v>93.68</v>
      </c>
      <c r="I396" s="196">
        <v>46</v>
      </c>
      <c r="J396" s="197">
        <f>ROUND(I396*H396,2)</f>
        <v>4309.28</v>
      </c>
      <c r="K396" s="193" t="s">
        <v>146</v>
      </c>
      <c r="L396" s="60"/>
      <c r="M396" s="198" t="s">
        <v>22</v>
      </c>
      <c r="N396" s="199" t="s">
        <v>45</v>
      </c>
      <c r="O396" s="41"/>
      <c r="P396" s="200">
        <f>O396*H396</f>
        <v>0</v>
      </c>
      <c r="Q396" s="200">
        <v>0.00038</v>
      </c>
      <c r="R396" s="200">
        <f>Q396*H396</f>
        <v>0.0355984</v>
      </c>
      <c r="S396" s="200">
        <v>0</v>
      </c>
      <c r="T396" s="201">
        <f>S396*H396</f>
        <v>0</v>
      </c>
      <c r="AR396" s="23" t="s">
        <v>235</v>
      </c>
      <c r="AT396" s="23" t="s">
        <v>142</v>
      </c>
      <c r="AU396" s="23" t="s">
        <v>83</v>
      </c>
      <c r="AY396" s="23" t="s">
        <v>140</v>
      </c>
      <c r="BE396" s="202">
        <f>IF(N396="základní",J396,0)</f>
        <v>4309.28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23" t="s">
        <v>24</v>
      </c>
      <c r="BK396" s="202">
        <f>ROUND(I396*H396,2)</f>
        <v>4309.28</v>
      </c>
      <c r="BL396" s="23" t="s">
        <v>235</v>
      </c>
      <c r="BM396" s="23" t="s">
        <v>649</v>
      </c>
    </row>
    <row r="397" spans="2:51" s="11" customFormat="1" ht="13.5">
      <c r="B397" s="203"/>
      <c r="C397" s="204"/>
      <c r="D397" s="205" t="s">
        <v>149</v>
      </c>
      <c r="E397" s="206" t="s">
        <v>22</v>
      </c>
      <c r="F397" s="207" t="s">
        <v>650</v>
      </c>
      <c r="G397" s="204"/>
      <c r="H397" s="208">
        <v>55.04</v>
      </c>
      <c r="I397" s="209"/>
      <c r="J397" s="204"/>
      <c r="K397" s="204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149</v>
      </c>
      <c r="AU397" s="214" t="s">
        <v>83</v>
      </c>
      <c r="AV397" s="11" t="s">
        <v>83</v>
      </c>
      <c r="AW397" s="11" t="s">
        <v>38</v>
      </c>
      <c r="AX397" s="11" t="s">
        <v>74</v>
      </c>
      <c r="AY397" s="214" t="s">
        <v>140</v>
      </c>
    </row>
    <row r="398" spans="2:51" s="11" customFormat="1" ht="13.5">
      <c r="B398" s="203"/>
      <c r="C398" s="204"/>
      <c r="D398" s="205" t="s">
        <v>149</v>
      </c>
      <c r="E398" s="206" t="s">
        <v>22</v>
      </c>
      <c r="F398" s="207" t="s">
        <v>651</v>
      </c>
      <c r="G398" s="204"/>
      <c r="H398" s="208">
        <v>6.4</v>
      </c>
      <c r="I398" s="209"/>
      <c r="J398" s="204"/>
      <c r="K398" s="204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149</v>
      </c>
      <c r="AU398" s="214" t="s">
        <v>83</v>
      </c>
      <c r="AV398" s="11" t="s">
        <v>83</v>
      </c>
      <c r="AW398" s="11" t="s">
        <v>38</v>
      </c>
      <c r="AX398" s="11" t="s">
        <v>74</v>
      </c>
      <c r="AY398" s="214" t="s">
        <v>140</v>
      </c>
    </row>
    <row r="399" spans="2:51" s="12" customFormat="1" ht="13.5">
      <c r="B399" s="215"/>
      <c r="C399" s="216"/>
      <c r="D399" s="205" t="s">
        <v>149</v>
      </c>
      <c r="E399" s="217" t="s">
        <v>22</v>
      </c>
      <c r="F399" s="218" t="s">
        <v>652</v>
      </c>
      <c r="G399" s="216"/>
      <c r="H399" s="217" t="s">
        <v>22</v>
      </c>
      <c r="I399" s="219"/>
      <c r="J399" s="216"/>
      <c r="K399" s="216"/>
      <c r="L399" s="220"/>
      <c r="M399" s="221"/>
      <c r="N399" s="222"/>
      <c r="O399" s="222"/>
      <c r="P399" s="222"/>
      <c r="Q399" s="222"/>
      <c r="R399" s="222"/>
      <c r="S399" s="222"/>
      <c r="T399" s="223"/>
      <c r="AT399" s="224" t="s">
        <v>149</v>
      </c>
      <c r="AU399" s="224" t="s">
        <v>83</v>
      </c>
      <c r="AV399" s="12" t="s">
        <v>24</v>
      </c>
      <c r="AW399" s="12" t="s">
        <v>38</v>
      </c>
      <c r="AX399" s="12" t="s">
        <v>74</v>
      </c>
      <c r="AY399" s="224" t="s">
        <v>140</v>
      </c>
    </row>
    <row r="400" spans="2:51" s="11" customFormat="1" ht="13.5">
      <c r="B400" s="203"/>
      <c r="C400" s="204"/>
      <c r="D400" s="205" t="s">
        <v>149</v>
      </c>
      <c r="E400" s="206" t="s">
        <v>22</v>
      </c>
      <c r="F400" s="207" t="s">
        <v>653</v>
      </c>
      <c r="G400" s="204"/>
      <c r="H400" s="208">
        <v>28.8</v>
      </c>
      <c r="I400" s="209"/>
      <c r="J400" s="204"/>
      <c r="K400" s="204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149</v>
      </c>
      <c r="AU400" s="214" t="s">
        <v>83</v>
      </c>
      <c r="AV400" s="11" t="s">
        <v>83</v>
      </c>
      <c r="AW400" s="11" t="s">
        <v>38</v>
      </c>
      <c r="AX400" s="11" t="s">
        <v>74</v>
      </c>
      <c r="AY400" s="214" t="s">
        <v>140</v>
      </c>
    </row>
    <row r="401" spans="2:51" s="11" customFormat="1" ht="13.5">
      <c r="B401" s="203"/>
      <c r="C401" s="204"/>
      <c r="D401" s="205" t="s">
        <v>149</v>
      </c>
      <c r="E401" s="206" t="s">
        <v>22</v>
      </c>
      <c r="F401" s="207" t="s">
        <v>654</v>
      </c>
      <c r="G401" s="204"/>
      <c r="H401" s="208">
        <v>3.44</v>
      </c>
      <c r="I401" s="209"/>
      <c r="J401" s="204"/>
      <c r="K401" s="204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149</v>
      </c>
      <c r="AU401" s="214" t="s">
        <v>83</v>
      </c>
      <c r="AV401" s="11" t="s">
        <v>83</v>
      </c>
      <c r="AW401" s="11" t="s">
        <v>38</v>
      </c>
      <c r="AX401" s="11" t="s">
        <v>74</v>
      </c>
      <c r="AY401" s="214" t="s">
        <v>140</v>
      </c>
    </row>
    <row r="402" spans="2:51" s="12" customFormat="1" ht="13.5">
      <c r="B402" s="215"/>
      <c r="C402" s="216"/>
      <c r="D402" s="205" t="s">
        <v>149</v>
      </c>
      <c r="E402" s="217" t="s">
        <v>22</v>
      </c>
      <c r="F402" s="218" t="s">
        <v>655</v>
      </c>
      <c r="G402" s="216"/>
      <c r="H402" s="217" t="s">
        <v>22</v>
      </c>
      <c r="I402" s="219"/>
      <c r="J402" s="216"/>
      <c r="K402" s="216"/>
      <c r="L402" s="220"/>
      <c r="M402" s="221"/>
      <c r="N402" s="222"/>
      <c r="O402" s="222"/>
      <c r="P402" s="222"/>
      <c r="Q402" s="222"/>
      <c r="R402" s="222"/>
      <c r="S402" s="222"/>
      <c r="T402" s="223"/>
      <c r="AT402" s="224" t="s">
        <v>149</v>
      </c>
      <c r="AU402" s="224" t="s">
        <v>83</v>
      </c>
      <c r="AV402" s="12" t="s">
        <v>24</v>
      </c>
      <c r="AW402" s="12" t="s">
        <v>38</v>
      </c>
      <c r="AX402" s="12" t="s">
        <v>74</v>
      </c>
      <c r="AY402" s="224" t="s">
        <v>140</v>
      </c>
    </row>
    <row r="403" spans="2:51" s="13" customFormat="1" ht="13.5">
      <c r="B403" s="225"/>
      <c r="C403" s="226"/>
      <c r="D403" s="205" t="s">
        <v>149</v>
      </c>
      <c r="E403" s="227" t="s">
        <v>22</v>
      </c>
      <c r="F403" s="228" t="s">
        <v>152</v>
      </c>
      <c r="G403" s="226"/>
      <c r="H403" s="229">
        <v>93.68</v>
      </c>
      <c r="I403" s="230"/>
      <c r="J403" s="226"/>
      <c r="K403" s="226"/>
      <c r="L403" s="231"/>
      <c r="M403" s="232"/>
      <c r="N403" s="233"/>
      <c r="O403" s="233"/>
      <c r="P403" s="233"/>
      <c r="Q403" s="233"/>
      <c r="R403" s="233"/>
      <c r="S403" s="233"/>
      <c r="T403" s="234"/>
      <c r="AT403" s="235" t="s">
        <v>149</v>
      </c>
      <c r="AU403" s="235" t="s">
        <v>83</v>
      </c>
      <c r="AV403" s="13" t="s">
        <v>147</v>
      </c>
      <c r="AW403" s="13" t="s">
        <v>38</v>
      </c>
      <c r="AX403" s="13" t="s">
        <v>24</v>
      </c>
      <c r="AY403" s="235" t="s">
        <v>140</v>
      </c>
    </row>
    <row r="404" spans="2:65" s="1" customFormat="1" ht="16.5" customHeight="1">
      <c r="B404" s="40"/>
      <c r="C404" s="236" t="s">
        <v>656</v>
      </c>
      <c r="D404" s="236" t="s">
        <v>212</v>
      </c>
      <c r="E404" s="237" t="s">
        <v>657</v>
      </c>
      <c r="F404" s="238" t="s">
        <v>658</v>
      </c>
      <c r="G404" s="239" t="s">
        <v>238</v>
      </c>
      <c r="H404" s="240">
        <v>107.732</v>
      </c>
      <c r="I404" s="241">
        <v>345</v>
      </c>
      <c r="J404" s="242">
        <f>ROUND(I404*H404,2)</f>
        <v>37167.54</v>
      </c>
      <c r="K404" s="238" t="s">
        <v>22</v>
      </c>
      <c r="L404" s="243"/>
      <c r="M404" s="244" t="s">
        <v>22</v>
      </c>
      <c r="N404" s="245" t="s">
        <v>45</v>
      </c>
      <c r="O404" s="41"/>
      <c r="P404" s="200">
        <f>O404*H404</f>
        <v>0</v>
      </c>
      <c r="Q404" s="200">
        <v>0.005</v>
      </c>
      <c r="R404" s="200">
        <f>Q404*H404</f>
        <v>0.53866</v>
      </c>
      <c r="S404" s="200">
        <v>0</v>
      </c>
      <c r="T404" s="201">
        <f>S404*H404</f>
        <v>0</v>
      </c>
      <c r="AR404" s="23" t="s">
        <v>315</v>
      </c>
      <c r="AT404" s="23" t="s">
        <v>212</v>
      </c>
      <c r="AU404" s="23" t="s">
        <v>83</v>
      </c>
      <c r="AY404" s="23" t="s">
        <v>140</v>
      </c>
      <c r="BE404" s="202">
        <f>IF(N404="základní",J404,0)</f>
        <v>37167.54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23" t="s">
        <v>24</v>
      </c>
      <c r="BK404" s="202">
        <f>ROUND(I404*H404,2)</f>
        <v>37167.54</v>
      </c>
      <c r="BL404" s="23" t="s">
        <v>235</v>
      </c>
      <c r="BM404" s="23" t="s">
        <v>659</v>
      </c>
    </row>
    <row r="405" spans="2:51" s="11" customFormat="1" ht="13.5">
      <c r="B405" s="203"/>
      <c r="C405" s="204"/>
      <c r="D405" s="205" t="s">
        <v>149</v>
      </c>
      <c r="E405" s="204"/>
      <c r="F405" s="207" t="s">
        <v>660</v>
      </c>
      <c r="G405" s="204"/>
      <c r="H405" s="208">
        <v>107.732</v>
      </c>
      <c r="I405" s="209"/>
      <c r="J405" s="204"/>
      <c r="K405" s="204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149</v>
      </c>
      <c r="AU405" s="214" t="s">
        <v>83</v>
      </c>
      <c r="AV405" s="11" t="s">
        <v>83</v>
      </c>
      <c r="AW405" s="11" t="s">
        <v>6</v>
      </c>
      <c r="AX405" s="11" t="s">
        <v>24</v>
      </c>
      <c r="AY405" s="214" t="s">
        <v>140</v>
      </c>
    </row>
    <row r="406" spans="2:65" s="1" customFormat="1" ht="25.5" customHeight="1">
      <c r="B406" s="40"/>
      <c r="C406" s="191" t="s">
        <v>661</v>
      </c>
      <c r="D406" s="191" t="s">
        <v>142</v>
      </c>
      <c r="E406" s="192" t="s">
        <v>662</v>
      </c>
      <c r="F406" s="193" t="s">
        <v>663</v>
      </c>
      <c r="G406" s="194" t="s">
        <v>215</v>
      </c>
      <c r="H406" s="195">
        <v>0.991</v>
      </c>
      <c r="I406" s="196">
        <v>11543</v>
      </c>
      <c r="J406" s="197">
        <f>ROUND(I406*H406,2)</f>
        <v>11439.11</v>
      </c>
      <c r="K406" s="193" t="s">
        <v>146</v>
      </c>
      <c r="L406" s="60"/>
      <c r="M406" s="198" t="s">
        <v>22</v>
      </c>
      <c r="N406" s="199" t="s">
        <v>45</v>
      </c>
      <c r="O406" s="41"/>
      <c r="P406" s="200">
        <f>O406*H406</f>
        <v>0</v>
      </c>
      <c r="Q406" s="200">
        <v>0</v>
      </c>
      <c r="R406" s="200">
        <f>Q406*H406</f>
        <v>0</v>
      </c>
      <c r="S406" s="200">
        <v>0</v>
      </c>
      <c r="T406" s="201">
        <f>S406*H406</f>
        <v>0</v>
      </c>
      <c r="AR406" s="23" t="s">
        <v>235</v>
      </c>
      <c r="AT406" s="23" t="s">
        <v>142</v>
      </c>
      <c r="AU406" s="23" t="s">
        <v>83</v>
      </c>
      <c r="AY406" s="23" t="s">
        <v>140</v>
      </c>
      <c r="BE406" s="202">
        <f>IF(N406="základní",J406,0)</f>
        <v>11439.11</v>
      </c>
      <c r="BF406" s="202">
        <f>IF(N406="snížená",J406,0)</f>
        <v>0</v>
      </c>
      <c r="BG406" s="202">
        <f>IF(N406="zákl. přenesená",J406,0)</f>
        <v>0</v>
      </c>
      <c r="BH406" s="202">
        <f>IF(N406="sníž. přenesená",J406,0)</f>
        <v>0</v>
      </c>
      <c r="BI406" s="202">
        <f>IF(N406="nulová",J406,0)</f>
        <v>0</v>
      </c>
      <c r="BJ406" s="23" t="s">
        <v>24</v>
      </c>
      <c r="BK406" s="202">
        <f>ROUND(I406*H406,2)</f>
        <v>11439.11</v>
      </c>
      <c r="BL406" s="23" t="s">
        <v>235</v>
      </c>
      <c r="BM406" s="23" t="s">
        <v>664</v>
      </c>
    </row>
    <row r="407" spans="2:63" s="10" customFormat="1" ht="29.85" customHeight="1">
      <c r="B407" s="175"/>
      <c r="C407" s="176"/>
      <c r="D407" s="177" t="s">
        <v>73</v>
      </c>
      <c r="E407" s="189" t="s">
        <v>665</v>
      </c>
      <c r="F407" s="189" t="s">
        <v>666</v>
      </c>
      <c r="G407" s="176"/>
      <c r="H407" s="176"/>
      <c r="I407" s="179"/>
      <c r="J407" s="190">
        <f>BK407</f>
        <v>42079.15</v>
      </c>
      <c r="K407" s="176"/>
      <c r="L407" s="181"/>
      <c r="M407" s="182"/>
      <c r="N407" s="183"/>
      <c r="O407" s="183"/>
      <c r="P407" s="184">
        <f>SUM(P408:P417)</f>
        <v>0</v>
      </c>
      <c r="Q407" s="183"/>
      <c r="R407" s="184">
        <f>SUM(R408:R417)</f>
        <v>0.07721699999999998</v>
      </c>
      <c r="S407" s="183"/>
      <c r="T407" s="185">
        <f>SUM(T408:T417)</f>
        <v>0</v>
      </c>
      <c r="AR407" s="186" t="s">
        <v>83</v>
      </c>
      <c r="AT407" s="187" t="s">
        <v>73</v>
      </c>
      <c r="AU407" s="187" t="s">
        <v>24</v>
      </c>
      <c r="AY407" s="186" t="s">
        <v>140</v>
      </c>
      <c r="BK407" s="188">
        <f>SUM(BK408:BK417)</f>
        <v>42079.15</v>
      </c>
    </row>
    <row r="408" spans="2:65" s="1" customFormat="1" ht="16.5" customHeight="1">
      <c r="B408" s="40"/>
      <c r="C408" s="191" t="s">
        <v>667</v>
      </c>
      <c r="D408" s="191" t="s">
        <v>142</v>
      </c>
      <c r="E408" s="192" t="s">
        <v>668</v>
      </c>
      <c r="F408" s="193" t="s">
        <v>669</v>
      </c>
      <c r="G408" s="194" t="s">
        <v>238</v>
      </c>
      <c r="H408" s="195">
        <v>47.925</v>
      </c>
      <c r="I408" s="196">
        <v>455</v>
      </c>
      <c r="J408" s="197">
        <f>ROUND(I408*H408,2)</f>
        <v>21805.88</v>
      </c>
      <c r="K408" s="193" t="s">
        <v>22</v>
      </c>
      <c r="L408" s="60"/>
      <c r="M408" s="198" t="s">
        <v>22</v>
      </c>
      <c r="N408" s="199" t="s">
        <v>45</v>
      </c>
      <c r="O408" s="41"/>
      <c r="P408" s="200">
        <f>O408*H408</f>
        <v>0</v>
      </c>
      <c r="Q408" s="200">
        <v>0.0006</v>
      </c>
      <c r="R408" s="200">
        <f>Q408*H408</f>
        <v>0.028754999999999996</v>
      </c>
      <c r="S408" s="200">
        <v>0</v>
      </c>
      <c r="T408" s="201">
        <f>S408*H408</f>
        <v>0</v>
      </c>
      <c r="AR408" s="23" t="s">
        <v>235</v>
      </c>
      <c r="AT408" s="23" t="s">
        <v>142</v>
      </c>
      <c r="AU408" s="23" t="s">
        <v>83</v>
      </c>
      <c r="AY408" s="23" t="s">
        <v>140</v>
      </c>
      <c r="BE408" s="202">
        <f>IF(N408="základní",J408,0)</f>
        <v>21805.88</v>
      </c>
      <c r="BF408" s="202">
        <f>IF(N408="snížená",J408,0)</f>
        <v>0</v>
      </c>
      <c r="BG408" s="202">
        <f>IF(N408="zákl. přenesená",J408,0)</f>
        <v>0</v>
      </c>
      <c r="BH408" s="202">
        <f>IF(N408="sníž. přenesená",J408,0)</f>
        <v>0</v>
      </c>
      <c r="BI408" s="202">
        <f>IF(N408="nulová",J408,0)</f>
        <v>0</v>
      </c>
      <c r="BJ408" s="23" t="s">
        <v>24</v>
      </c>
      <c r="BK408" s="202">
        <f>ROUND(I408*H408,2)</f>
        <v>21805.88</v>
      </c>
      <c r="BL408" s="23" t="s">
        <v>235</v>
      </c>
      <c r="BM408" s="23" t="s">
        <v>670</v>
      </c>
    </row>
    <row r="409" spans="2:51" s="11" customFormat="1" ht="13.5">
      <c r="B409" s="203"/>
      <c r="C409" s="204"/>
      <c r="D409" s="205" t="s">
        <v>149</v>
      </c>
      <c r="E409" s="206" t="s">
        <v>22</v>
      </c>
      <c r="F409" s="207" t="s">
        <v>671</v>
      </c>
      <c r="G409" s="204"/>
      <c r="H409" s="208">
        <v>47.925</v>
      </c>
      <c r="I409" s="209"/>
      <c r="J409" s="204"/>
      <c r="K409" s="204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149</v>
      </c>
      <c r="AU409" s="214" t="s">
        <v>83</v>
      </c>
      <c r="AV409" s="11" t="s">
        <v>83</v>
      </c>
      <c r="AW409" s="11" t="s">
        <v>38</v>
      </c>
      <c r="AX409" s="11" t="s">
        <v>74</v>
      </c>
      <c r="AY409" s="214" t="s">
        <v>140</v>
      </c>
    </row>
    <row r="410" spans="2:51" s="13" customFormat="1" ht="13.5">
      <c r="B410" s="225"/>
      <c r="C410" s="226"/>
      <c r="D410" s="205" t="s">
        <v>149</v>
      </c>
      <c r="E410" s="227" t="s">
        <v>22</v>
      </c>
      <c r="F410" s="228" t="s">
        <v>152</v>
      </c>
      <c r="G410" s="226"/>
      <c r="H410" s="229">
        <v>47.925</v>
      </c>
      <c r="I410" s="230"/>
      <c r="J410" s="226"/>
      <c r="K410" s="226"/>
      <c r="L410" s="231"/>
      <c r="M410" s="232"/>
      <c r="N410" s="233"/>
      <c r="O410" s="233"/>
      <c r="P410" s="233"/>
      <c r="Q410" s="233"/>
      <c r="R410" s="233"/>
      <c r="S410" s="233"/>
      <c r="T410" s="234"/>
      <c r="AT410" s="235" t="s">
        <v>149</v>
      </c>
      <c r="AU410" s="235" t="s">
        <v>83</v>
      </c>
      <c r="AV410" s="13" t="s">
        <v>147</v>
      </c>
      <c r="AW410" s="13" t="s">
        <v>38</v>
      </c>
      <c r="AX410" s="13" t="s">
        <v>24</v>
      </c>
      <c r="AY410" s="235" t="s">
        <v>140</v>
      </c>
    </row>
    <row r="411" spans="2:65" s="1" customFormat="1" ht="16.5" customHeight="1">
      <c r="B411" s="40"/>
      <c r="C411" s="191" t="s">
        <v>672</v>
      </c>
      <c r="D411" s="191" t="s">
        <v>142</v>
      </c>
      <c r="E411" s="192" t="s">
        <v>673</v>
      </c>
      <c r="F411" s="193" t="s">
        <v>674</v>
      </c>
      <c r="G411" s="194" t="s">
        <v>238</v>
      </c>
      <c r="H411" s="195">
        <v>80.77</v>
      </c>
      <c r="I411" s="196">
        <v>251</v>
      </c>
      <c r="J411" s="197">
        <f>ROUND(I411*H411,2)</f>
        <v>20273.27</v>
      </c>
      <c r="K411" s="193" t="s">
        <v>22</v>
      </c>
      <c r="L411" s="60"/>
      <c r="M411" s="198" t="s">
        <v>22</v>
      </c>
      <c r="N411" s="199" t="s">
        <v>45</v>
      </c>
      <c r="O411" s="41"/>
      <c r="P411" s="200">
        <f>O411*H411</f>
        <v>0</v>
      </c>
      <c r="Q411" s="200">
        <v>0.0006</v>
      </c>
      <c r="R411" s="200">
        <f>Q411*H411</f>
        <v>0.04846199999999999</v>
      </c>
      <c r="S411" s="200">
        <v>0</v>
      </c>
      <c r="T411" s="201">
        <f>S411*H411</f>
        <v>0</v>
      </c>
      <c r="AR411" s="23" t="s">
        <v>235</v>
      </c>
      <c r="AT411" s="23" t="s">
        <v>142</v>
      </c>
      <c r="AU411" s="23" t="s">
        <v>83</v>
      </c>
      <c r="AY411" s="23" t="s">
        <v>140</v>
      </c>
      <c r="BE411" s="202">
        <f>IF(N411="základní",J411,0)</f>
        <v>20273.27</v>
      </c>
      <c r="BF411" s="202">
        <f>IF(N411="snížená",J411,0)</f>
        <v>0</v>
      </c>
      <c r="BG411" s="202">
        <f>IF(N411="zákl. přenesená",J411,0)</f>
        <v>0</v>
      </c>
      <c r="BH411" s="202">
        <f>IF(N411="sníž. přenesená",J411,0)</f>
        <v>0</v>
      </c>
      <c r="BI411" s="202">
        <f>IF(N411="nulová",J411,0)</f>
        <v>0</v>
      </c>
      <c r="BJ411" s="23" t="s">
        <v>24</v>
      </c>
      <c r="BK411" s="202">
        <f>ROUND(I411*H411,2)</f>
        <v>20273.27</v>
      </c>
      <c r="BL411" s="23" t="s">
        <v>235</v>
      </c>
      <c r="BM411" s="23" t="s">
        <v>675</v>
      </c>
    </row>
    <row r="412" spans="2:51" s="11" customFormat="1" ht="13.5">
      <c r="B412" s="203"/>
      <c r="C412" s="204"/>
      <c r="D412" s="205" t="s">
        <v>149</v>
      </c>
      <c r="E412" s="206" t="s">
        <v>22</v>
      </c>
      <c r="F412" s="207" t="s">
        <v>676</v>
      </c>
      <c r="G412" s="204"/>
      <c r="H412" s="208">
        <v>38.49</v>
      </c>
      <c r="I412" s="209"/>
      <c r="J412" s="204"/>
      <c r="K412" s="204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149</v>
      </c>
      <c r="AU412" s="214" t="s">
        <v>83</v>
      </c>
      <c r="AV412" s="11" t="s">
        <v>83</v>
      </c>
      <c r="AW412" s="11" t="s">
        <v>38</v>
      </c>
      <c r="AX412" s="11" t="s">
        <v>74</v>
      </c>
      <c r="AY412" s="214" t="s">
        <v>140</v>
      </c>
    </row>
    <row r="413" spans="2:51" s="12" customFormat="1" ht="13.5">
      <c r="B413" s="215"/>
      <c r="C413" s="216"/>
      <c r="D413" s="205" t="s">
        <v>149</v>
      </c>
      <c r="E413" s="217" t="s">
        <v>22</v>
      </c>
      <c r="F413" s="218" t="s">
        <v>677</v>
      </c>
      <c r="G413" s="216"/>
      <c r="H413" s="217" t="s">
        <v>22</v>
      </c>
      <c r="I413" s="219"/>
      <c r="J413" s="216"/>
      <c r="K413" s="216"/>
      <c r="L413" s="220"/>
      <c r="M413" s="221"/>
      <c r="N413" s="222"/>
      <c r="O413" s="222"/>
      <c r="P413" s="222"/>
      <c r="Q413" s="222"/>
      <c r="R413" s="222"/>
      <c r="S413" s="222"/>
      <c r="T413" s="223"/>
      <c r="AT413" s="224" t="s">
        <v>149</v>
      </c>
      <c r="AU413" s="224" t="s">
        <v>83</v>
      </c>
      <c r="AV413" s="12" t="s">
        <v>24</v>
      </c>
      <c r="AW413" s="12" t="s">
        <v>38</v>
      </c>
      <c r="AX413" s="12" t="s">
        <v>74</v>
      </c>
      <c r="AY413" s="224" t="s">
        <v>140</v>
      </c>
    </row>
    <row r="414" spans="2:51" s="11" customFormat="1" ht="13.5">
      <c r="B414" s="203"/>
      <c r="C414" s="204"/>
      <c r="D414" s="205" t="s">
        <v>149</v>
      </c>
      <c r="E414" s="206" t="s">
        <v>22</v>
      </c>
      <c r="F414" s="207" t="s">
        <v>678</v>
      </c>
      <c r="G414" s="204"/>
      <c r="H414" s="208">
        <v>42.28</v>
      </c>
      <c r="I414" s="209"/>
      <c r="J414" s="204"/>
      <c r="K414" s="204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149</v>
      </c>
      <c r="AU414" s="214" t="s">
        <v>83</v>
      </c>
      <c r="AV414" s="11" t="s">
        <v>83</v>
      </c>
      <c r="AW414" s="11" t="s">
        <v>38</v>
      </c>
      <c r="AX414" s="11" t="s">
        <v>74</v>
      </c>
      <c r="AY414" s="214" t="s">
        <v>140</v>
      </c>
    </row>
    <row r="415" spans="2:51" s="12" customFormat="1" ht="13.5">
      <c r="B415" s="215"/>
      <c r="C415" s="216"/>
      <c r="D415" s="205" t="s">
        <v>149</v>
      </c>
      <c r="E415" s="217" t="s">
        <v>22</v>
      </c>
      <c r="F415" s="218" t="s">
        <v>679</v>
      </c>
      <c r="G415" s="216"/>
      <c r="H415" s="217" t="s">
        <v>22</v>
      </c>
      <c r="I415" s="219"/>
      <c r="J415" s="216"/>
      <c r="K415" s="216"/>
      <c r="L415" s="220"/>
      <c r="M415" s="221"/>
      <c r="N415" s="222"/>
      <c r="O415" s="222"/>
      <c r="P415" s="222"/>
      <c r="Q415" s="222"/>
      <c r="R415" s="222"/>
      <c r="S415" s="222"/>
      <c r="T415" s="223"/>
      <c r="AT415" s="224" t="s">
        <v>149</v>
      </c>
      <c r="AU415" s="224" t="s">
        <v>83</v>
      </c>
      <c r="AV415" s="12" t="s">
        <v>24</v>
      </c>
      <c r="AW415" s="12" t="s">
        <v>38</v>
      </c>
      <c r="AX415" s="12" t="s">
        <v>74</v>
      </c>
      <c r="AY415" s="224" t="s">
        <v>140</v>
      </c>
    </row>
    <row r="416" spans="2:51" s="12" customFormat="1" ht="13.5">
      <c r="B416" s="215"/>
      <c r="C416" s="216"/>
      <c r="D416" s="205" t="s">
        <v>149</v>
      </c>
      <c r="E416" s="217" t="s">
        <v>22</v>
      </c>
      <c r="F416" s="218" t="s">
        <v>151</v>
      </c>
      <c r="G416" s="216"/>
      <c r="H416" s="217" t="s">
        <v>22</v>
      </c>
      <c r="I416" s="219"/>
      <c r="J416" s="216"/>
      <c r="K416" s="216"/>
      <c r="L416" s="220"/>
      <c r="M416" s="221"/>
      <c r="N416" s="222"/>
      <c r="O416" s="222"/>
      <c r="P416" s="222"/>
      <c r="Q416" s="222"/>
      <c r="R416" s="222"/>
      <c r="S416" s="222"/>
      <c r="T416" s="223"/>
      <c r="AT416" s="224" t="s">
        <v>149</v>
      </c>
      <c r="AU416" s="224" t="s">
        <v>83</v>
      </c>
      <c r="AV416" s="12" t="s">
        <v>24</v>
      </c>
      <c r="AW416" s="12" t="s">
        <v>38</v>
      </c>
      <c r="AX416" s="12" t="s">
        <v>74</v>
      </c>
      <c r="AY416" s="224" t="s">
        <v>140</v>
      </c>
    </row>
    <row r="417" spans="2:51" s="13" customFormat="1" ht="13.5">
      <c r="B417" s="225"/>
      <c r="C417" s="226"/>
      <c r="D417" s="205" t="s">
        <v>149</v>
      </c>
      <c r="E417" s="227" t="s">
        <v>22</v>
      </c>
      <c r="F417" s="228" t="s">
        <v>152</v>
      </c>
      <c r="G417" s="226"/>
      <c r="H417" s="229">
        <v>80.77</v>
      </c>
      <c r="I417" s="230"/>
      <c r="J417" s="226"/>
      <c r="K417" s="226"/>
      <c r="L417" s="231"/>
      <c r="M417" s="248"/>
      <c r="N417" s="249"/>
      <c r="O417" s="249"/>
      <c r="P417" s="249"/>
      <c r="Q417" s="249"/>
      <c r="R417" s="249"/>
      <c r="S417" s="249"/>
      <c r="T417" s="250"/>
      <c r="AT417" s="235" t="s">
        <v>149</v>
      </c>
      <c r="AU417" s="235" t="s">
        <v>83</v>
      </c>
      <c r="AV417" s="13" t="s">
        <v>147</v>
      </c>
      <c r="AW417" s="13" t="s">
        <v>38</v>
      </c>
      <c r="AX417" s="13" t="s">
        <v>24</v>
      </c>
      <c r="AY417" s="235" t="s">
        <v>140</v>
      </c>
    </row>
    <row r="418" spans="2:12" s="1" customFormat="1" ht="6.95" customHeight="1">
      <c r="B418" s="55"/>
      <c r="C418" s="56"/>
      <c r="D418" s="56"/>
      <c r="E418" s="56"/>
      <c r="F418" s="56"/>
      <c r="G418" s="56"/>
      <c r="H418" s="56"/>
      <c r="I418" s="138"/>
      <c r="J418" s="56"/>
      <c r="K418" s="56"/>
      <c r="L418" s="60"/>
    </row>
  </sheetData>
  <sheetProtection algorithmName="SHA-512" hashValue="lfDrs6D+37wS4L3F0rKD/oRBa9YTgMp/pWDNkz3ifzbXmOtTPkNgY4+Yby3HlFq0iuixKB1PvZkI2OQ3UQCVKQ==" saltValue="3gLnYlF84u++Efq0py+8P1Gq13UJxnSnbGmt+X69zEwQ33DuYqkc/9x7z5z3VcAXC7MlTydAieKfOERuxQaUiQ==" spinCount="100000" sheet="1" objects="1" scenarios="1" formatColumns="0" formatRows="0" autoFilter="0"/>
  <autoFilter ref="C87:K417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1"/>
  <sheetViews>
    <sheetView showGridLines="0" workbookViewId="0" topLeftCell="A1">
      <pane ySplit="1" topLeftCell="A87" activePane="bottomLeft" state="frozen"/>
      <selection pane="bottomLeft" activeCell="I90" sqref="I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99</v>
      </c>
      <c r="G1" s="375" t="s">
        <v>100</v>
      </c>
      <c r="H1" s="375"/>
      <c r="I1" s="114"/>
      <c r="J1" s="113" t="s">
        <v>101</v>
      </c>
      <c r="K1" s="112" t="s">
        <v>102</v>
      </c>
      <c r="L1" s="113" t="s">
        <v>103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Mosty ev.č.11725-3 a 11725-4 , Skořice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105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680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9. 9. 2016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>42196868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M - SILNICE a.s.</v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>CZ42196868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ROUND(J88,2)</f>
        <v>3724810.03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ROUND(SUM(BE88:BE400),2)</f>
        <v>3724810.03</v>
      </c>
      <c r="G30" s="41"/>
      <c r="H30" s="41"/>
      <c r="I30" s="130">
        <v>0.21</v>
      </c>
      <c r="J30" s="129">
        <f>ROUND(ROUND((SUM(BE88:BE400)),2)*I30,2)</f>
        <v>782210.11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ROUND(SUM(BF88:BF400),2)</f>
        <v>0</v>
      </c>
      <c r="G31" s="41"/>
      <c r="H31" s="41"/>
      <c r="I31" s="130">
        <v>0.15</v>
      </c>
      <c r="J31" s="129">
        <f>ROUND(ROUND((SUM(BF88:BF400)),2)*I31,2)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ROUND(SUM(BG88:BG400),2)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ROUND(SUM(BH88:BH400),2)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ROUND(SUM(BI88:BI400),2)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4507020.14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107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Mosty ev.č.11725-3 a 11725-4 , Skořice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105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SKU1802 - SO 202 Most ev.č.11725- 4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18" t="s">
        <v>27</v>
      </c>
      <c r="J49" s="119" t="str">
        <f>IF(J12="","",J12)</f>
        <v>9. 9. 2016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SÚS PK ,příspěvková organizace</v>
      </c>
      <c r="G51" s="41"/>
      <c r="H51" s="41"/>
      <c r="I51" s="118" t="s">
        <v>36</v>
      </c>
      <c r="J51" s="367" t="str">
        <f>E21</f>
        <v>Projekční kancelář Ing.Škubalová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>M - SILNICE a.s.</v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108</v>
      </c>
      <c r="D54" s="131"/>
      <c r="E54" s="131"/>
      <c r="F54" s="131"/>
      <c r="G54" s="131"/>
      <c r="H54" s="131"/>
      <c r="I54" s="144"/>
      <c r="J54" s="145" t="s">
        <v>109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110</v>
      </c>
      <c r="D56" s="41"/>
      <c r="E56" s="41"/>
      <c r="F56" s="41"/>
      <c r="G56" s="41"/>
      <c r="H56" s="41"/>
      <c r="I56" s="117"/>
      <c r="J56" s="127">
        <f>J88</f>
        <v>3724810.03</v>
      </c>
      <c r="K56" s="44"/>
      <c r="AU56" s="23" t="s">
        <v>111</v>
      </c>
    </row>
    <row r="57" spans="2:11" s="7" customFormat="1" ht="24.95" customHeight="1">
      <c r="B57" s="148"/>
      <c r="C57" s="149"/>
      <c r="D57" s="150" t="s">
        <v>112</v>
      </c>
      <c r="E57" s="151"/>
      <c r="F57" s="151"/>
      <c r="G57" s="151"/>
      <c r="H57" s="151"/>
      <c r="I57" s="152"/>
      <c r="J57" s="153">
        <f>J89</f>
        <v>3545697.8</v>
      </c>
      <c r="K57" s="154"/>
    </row>
    <row r="58" spans="2:11" s="8" customFormat="1" ht="19.9" customHeight="1">
      <c r="B58" s="155"/>
      <c r="C58" s="156"/>
      <c r="D58" s="157" t="s">
        <v>113</v>
      </c>
      <c r="E58" s="158"/>
      <c r="F58" s="158"/>
      <c r="G58" s="158"/>
      <c r="H58" s="158"/>
      <c r="I58" s="159"/>
      <c r="J58" s="160">
        <f>J90</f>
        <v>513671.88</v>
      </c>
      <c r="K58" s="161"/>
    </row>
    <row r="59" spans="2:11" s="8" customFormat="1" ht="19.9" customHeight="1">
      <c r="B59" s="155"/>
      <c r="C59" s="156"/>
      <c r="D59" s="157" t="s">
        <v>114</v>
      </c>
      <c r="E59" s="158"/>
      <c r="F59" s="158"/>
      <c r="G59" s="158"/>
      <c r="H59" s="158"/>
      <c r="I59" s="159"/>
      <c r="J59" s="160">
        <f>J154</f>
        <v>301074.44999999995</v>
      </c>
      <c r="K59" s="161"/>
    </row>
    <row r="60" spans="2:11" s="8" customFormat="1" ht="19.9" customHeight="1">
      <c r="B60" s="155"/>
      <c r="C60" s="156"/>
      <c r="D60" s="157" t="s">
        <v>115</v>
      </c>
      <c r="E60" s="158"/>
      <c r="F60" s="158"/>
      <c r="G60" s="158"/>
      <c r="H60" s="158"/>
      <c r="I60" s="159"/>
      <c r="J60" s="160">
        <f>J200</f>
        <v>1080005.08</v>
      </c>
      <c r="K60" s="161"/>
    </row>
    <row r="61" spans="2:11" s="8" customFormat="1" ht="19.9" customHeight="1">
      <c r="B61" s="155"/>
      <c r="C61" s="156"/>
      <c r="D61" s="157" t="s">
        <v>116</v>
      </c>
      <c r="E61" s="158"/>
      <c r="F61" s="158"/>
      <c r="G61" s="158"/>
      <c r="H61" s="158"/>
      <c r="I61" s="159"/>
      <c r="J61" s="160">
        <f>J248</f>
        <v>885398.1799999999</v>
      </c>
      <c r="K61" s="161"/>
    </row>
    <row r="62" spans="2:11" s="8" customFormat="1" ht="19.9" customHeight="1">
      <c r="B62" s="155"/>
      <c r="C62" s="156"/>
      <c r="D62" s="157" t="s">
        <v>117</v>
      </c>
      <c r="E62" s="158"/>
      <c r="F62" s="158"/>
      <c r="G62" s="158"/>
      <c r="H62" s="158"/>
      <c r="I62" s="159"/>
      <c r="J62" s="160">
        <f>J302</f>
        <v>37585.18</v>
      </c>
      <c r="K62" s="161"/>
    </row>
    <row r="63" spans="2:11" s="8" customFormat="1" ht="19.9" customHeight="1">
      <c r="B63" s="155"/>
      <c r="C63" s="156"/>
      <c r="D63" s="157" t="s">
        <v>118</v>
      </c>
      <c r="E63" s="158"/>
      <c r="F63" s="158"/>
      <c r="G63" s="158"/>
      <c r="H63" s="158"/>
      <c r="I63" s="159"/>
      <c r="J63" s="160">
        <f>J312</f>
        <v>594489.5299999999</v>
      </c>
      <c r="K63" s="161"/>
    </row>
    <row r="64" spans="2:11" s="8" customFormat="1" ht="19.9" customHeight="1">
      <c r="B64" s="155"/>
      <c r="C64" s="156"/>
      <c r="D64" s="157" t="s">
        <v>119</v>
      </c>
      <c r="E64" s="158"/>
      <c r="F64" s="158"/>
      <c r="G64" s="158"/>
      <c r="H64" s="158"/>
      <c r="I64" s="159"/>
      <c r="J64" s="160">
        <f>J352</f>
        <v>67913.43</v>
      </c>
      <c r="K64" s="161"/>
    </row>
    <row r="65" spans="2:11" s="8" customFormat="1" ht="19.9" customHeight="1">
      <c r="B65" s="155"/>
      <c r="C65" s="156"/>
      <c r="D65" s="157" t="s">
        <v>120</v>
      </c>
      <c r="E65" s="158"/>
      <c r="F65" s="158"/>
      <c r="G65" s="158"/>
      <c r="H65" s="158"/>
      <c r="I65" s="159"/>
      <c r="J65" s="160">
        <f>J363</f>
        <v>65560.07</v>
      </c>
      <c r="K65" s="161"/>
    </row>
    <row r="66" spans="2:11" s="7" customFormat="1" ht="24.95" customHeight="1">
      <c r="B66" s="148"/>
      <c r="C66" s="149"/>
      <c r="D66" s="150" t="s">
        <v>121</v>
      </c>
      <c r="E66" s="151"/>
      <c r="F66" s="151"/>
      <c r="G66" s="151"/>
      <c r="H66" s="151"/>
      <c r="I66" s="152"/>
      <c r="J66" s="153">
        <f>J365</f>
        <v>179112.22999999998</v>
      </c>
      <c r="K66" s="154"/>
    </row>
    <row r="67" spans="2:11" s="8" customFormat="1" ht="19.9" customHeight="1">
      <c r="B67" s="155"/>
      <c r="C67" s="156"/>
      <c r="D67" s="157" t="s">
        <v>122</v>
      </c>
      <c r="E67" s="158"/>
      <c r="F67" s="158"/>
      <c r="G67" s="158"/>
      <c r="H67" s="158"/>
      <c r="I67" s="159"/>
      <c r="J67" s="160">
        <f>J366</f>
        <v>133924.9</v>
      </c>
      <c r="K67" s="161"/>
    </row>
    <row r="68" spans="2:11" s="8" customFormat="1" ht="19.9" customHeight="1">
      <c r="B68" s="155"/>
      <c r="C68" s="156"/>
      <c r="D68" s="157" t="s">
        <v>123</v>
      </c>
      <c r="E68" s="158"/>
      <c r="F68" s="158"/>
      <c r="G68" s="158"/>
      <c r="H68" s="158"/>
      <c r="I68" s="159"/>
      <c r="J68" s="160">
        <f>J391</f>
        <v>45187.33</v>
      </c>
      <c r="K68" s="161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" customHeight="1">
      <c r="B75" s="40"/>
      <c r="C75" s="61" t="s">
        <v>124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6.5" customHeight="1">
      <c r="B78" s="40"/>
      <c r="C78" s="62"/>
      <c r="D78" s="62"/>
      <c r="E78" s="372" t="str">
        <f>E7</f>
        <v>Mosty ev.č.11725-3 a 11725-4 , Skořice</v>
      </c>
      <c r="F78" s="373"/>
      <c r="G78" s="373"/>
      <c r="H78" s="373"/>
      <c r="I78" s="162"/>
      <c r="J78" s="62"/>
      <c r="K78" s="62"/>
      <c r="L78" s="60"/>
    </row>
    <row r="79" spans="2:12" s="1" customFormat="1" ht="14.45" customHeight="1">
      <c r="B79" s="40"/>
      <c r="C79" s="64" t="s">
        <v>105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7.25" customHeight="1">
      <c r="B80" s="40"/>
      <c r="C80" s="62"/>
      <c r="D80" s="62"/>
      <c r="E80" s="339" t="str">
        <f>E9</f>
        <v>SKU1802 - SO 202 Most ev.č.11725- 4</v>
      </c>
      <c r="F80" s="374"/>
      <c r="G80" s="374"/>
      <c r="H80" s="374"/>
      <c r="I80" s="162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8" customHeight="1">
      <c r="B82" s="40"/>
      <c r="C82" s="64" t="s">
        <v>25</v>
      </c>
      <c r="D82" s="62"/>
      <c r="E82" s="62"/>
      <c r="F82" s="163" t="str">
        <f>F12</f>
        <v xml:space="preserve"> </v>
      </c>
      <c r="G82" s="62"/>
      <c r="H82" s="62"/>
      <c r="I82" s="164" t="s">
        <v>27</v>
      </c>
      <c r="J82" s="72" t="str">
        <f>IF(J12="","",J12)</f>
        <v>9. 9. 2016</v>
      </c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15">
      <c r="B84" s="40"/>
      <c r="C84" s="64" t="s">
        <v>31</v>
      </c>
      <c r="D84" s="62"/>
      <c r="E84" s="62"/>
      <c r="F84" s="163" t="str">
        <f>E15</f>
        <v>SÚS PK ,příspěvková organizace</v>
      </c>
      <c r="G84" s="62"/>
      <c r="H84" s="62"/>
      <c r="I84" s="164" t="s">
        <v>36</v>
      </c>
      <c r="J84" s="163" t="str">
        <f>E21</f>
        <v>Projekční kancelář Ing.Škubalová</v>
      </c>
      <c r="K84" s="62"/>
      <c r="L84" s="60"/>
    </row>
    <row r="85" spans="2:12" s="1" customFormat="1" ht="14.45" customHeight="1">
      <c r="B85" s="40"/>
      <c r="C85" s="64" t="s">
        <v>35</v>
      </c>
      <c r="D85" s="62"/>
      <c r="E85" s="62"/>
      <c r="F85" s="163" t="str">
        <f>IF(E18="","",E18)</f>
        <v>M - SILNICE a.s.</v>
      </c>
      <c r="G85" s="62"/>
      <c r="H85" s="62"/>
      <c r="I85" s="162"/>
      <c r="J85" s="62"/>
      <c r="K85" s="62"/>
      <c r="L85" s="60"/>
    </row>
    <row r="86" spans="2:12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20" s="9" customFormat="1" ht="29.25" customHeight="1">
      <c r="B87" s="165"/>
      <c r="C87" s="166" t="s">
        <v>125</v>
      </c>
      <c r="D87" s="167" t="s">
        <v>59</v>
      </c>
      <c r="E87" s="167" t="s">
        <v>55</v>
      </c>
      <c r="F87" s="167" t="s">
        <v>126</v>
      </c>
      <c r="G87" s="167" t="s">
        <v>127</v>
      </c>
      <c r="H87" s="167" t="s">
        <v>128</v>
      </c>
      <c r="I87" s="168" t="s">
        <v>129</v>
      </c>
      <c r="J87" s="167" t="s">
        <v>109</v>
      </c>
      <c r="K87" s="169" t="s">
        <v>130</v>
      </c>
      <c r="L87" s="170"/>
      <c r="M87" s="80" t="s">
        <v>131</v>
      </c>
      <c r="N87" s="81" t="s">
        <v>44</v>
      </c>
      <c r="O87" s="81" t="s">
        <v>132</v>
      </c>
      <c r="P87" s="81" t="s">
        <v>133</v>
      </c>
      <c r="Q87" s="81" t="s">
        <v>134</v>
      </c>
      <c r="R87" s="81" t="s">
        <v>135</v>
      </c>
      <c r="S87" s="81" t="s">
        <v>136</v>
      </c>
      <c r="T87" s="82" t="s">
        <v>137</v>
      </c>
    </row>
    <row r="88" spans="2:63" s="1" customFormat="1" ht="29.25" customHeight="1">
      <c r="B88" s="40"/>
      <c r="C88" s="86" t="s">
        <v>110</v>
      </c>
      <c r="D88" s="62"/>
      <c r="E88" s="62"/>
      <c r="F88" s="62"/>
      <c r="G88" s="62"/>
      <c r="H88" s="62"/>
      <c r="I88" s="162"/>
      <c r="J88" s="171">
        <f>BK88</f>
        <v>3724810.03</v>
      </c>
      <c r="K88" s="62"/>
      <c r="L88" s="60"/>
      <c r="M88" s="83"/>
      <c r="N88" s="84"/>
      <c r="O88" s="84"/>
      <c r="P88" s="172">
        <f>P89+P365</f>
        <v>0</v>
      </c>
      <c r="Q88" s="84"/>
      <c r="R88" s="172">
        <f>R89+R365</f>
        <v>1131.38786557</v>
      </c>
      <c r="S88" s="84"/>
      <c r="T88" s="173">
        <f>T89+T365</f>
        <v>281.29580999999996</v>
      </c>
      <c r="AT88" s="23" t="s">
        <v>73</v>
      </c>
      <c r="AU88" s="23" t="s">
        <v>111</v>
      </c>
      <c r="BK88" s="174">
        <f>BK89+BK365</f>
        <v>3724810.03</v>
      </c>
    </row>
    <row r="89" spans="2:63" s="10" customFormat="1" ht="37.35" customHeight="1">
      <c r="B89" s="175"/>
      <c r="C89" s="176"/>
      <c r="D89" s="177" t="s">
        <v>73</v>
      </c>
      <c r="E89" s="178" t="s">
        <v>138</v>
      </c>
      <c r="F89" s="178" t="s">
        <v>139</v>
      </c>
      <c r="G89" s="176"/>
      <c r="H89" s="176"/>
      <c r="I89" s="179"/>
      <c r="J89" s="180">
        <f>BK89</f>
        <v>3545697.8</v>
      </c>
      <c r="K89" s="176"/>
      <c r="L89" s="181"/>
      <c r="M89" s="182"/>
      <c r="N89" s="183"/>
      <c r="O89" s="183"/>
      <c r="P89" s="184">
        <f>P90+P154+P200+P248+P302+P312+P352+P363</f>
        <v>0</v>
      </c>
      <c r="Q89" s="183"/>
      <c r="R89" s="184">
        <f>R90+R154+R200+R248+R302+R312+R352+R363</f>
        <v>1130.29468933</v>
      </c>
      <c r="S89" s="183"/>
      <c r="T89" s="185">
        <f>T90+T154+T200+T248+T302+T312+T352+T363</f>
        <v>281.29580999999996</v>
      </c>
      <c r="AR89" s="186" t="s">
        <v>24</v>
      </c>
      <c r="AT89" s="187" t="s">
        <v>73</v>
      </c>
      <c r="AU89" s="187" t="s">
        <v>74</v>
      </c>
      <c r="AY89" s="186" t="s">
        <v>140</v>
      </c>
      <c r="BK89" s="188">
        <f>BK90+BK154+BK200+BK248+BK302+BK312+BK352+BK363</f>
        <v>3545697.8</v>
      </c>
    </row>
    <row r="90" spans="2:63" s="10" customFormat="1" ht="19.9" customHeight="1">
      <c r="B90" s="175"/>
      <c r="C90" s="176"/>
      <c r="D90" s="177" t="s">
        <v>73</v>
      </c>
      <c r="E90" s="189" t="s">
        <v>24</v>
      </c>
      <c r="F90" s="189" t="s">
        <v>141</v>
      </c>
      <c r="G90" s="176"/>
      <c r="H90" s="176"/>
      <c r="I90" s="179"/>
      <c r="J90" s="190">
        <f>BK90</f>
        <v>513671.88</v>
      </c>
      <c r="K90" s="176"/>
      <c r="L90" s="181"/>
      <c r="M90" s="182"/>
      <c r="N90" s="183"/>
      <c r="O90" s="183"/>
      <c r="P90" s="184">
        <f>SUM(P91:P153)</f>
        <v>0</v>
      </c>
      <c r="Q90" s="183"/>
      <c r="R90" s="184">
        <f>SUM(R91:R153)</f>
        <v>357.54516</v>
      </c>
      <c r="S90" s="183"/>
      <c r="T90" s="185">
        <f>SUM(T91:T153)</f>
        <v>0</v>
      </c>
      <c r="AR90" s="186" t="s">
        <v>24</v>
      </c>
      <c r="AT90" s="187" t="s">
        <v>73</v>
      </c>
      <c r="AU90" s="187" t="s">
        <v>24</v>
      </c>
      <c r="AY90" s="186" t="s">
        <v>140</v>
      </c>
      <c r="BK90" s="188">
        <f>SUM(BK91:BK153)</f>
        <v>513671.88</v>
      </c>
    </row>
    <row r="91" spans="2:65" s="1" customFormat="1" ht="16.5" customHeight="1">
      <c r="B91" s="40"/>
      <c r="C91" s="191" t="s">
        <v>24</v>
      </c>
      <c r="D91" s="191" t="s">
        <v>142</v>
      </c>
      <c r="E91" s="192" t="s">
        <v>153</v>
      </c>
      <c r="F91" s="193" t="s">
        <v>154</v>
      </c>
      <c r="G91" s="194" t="s">
        <v>155</v>
      </c>
      <c r="H91" s="195">
        <v>240</v>
      </c>
      <c r="I91" s="196">
        <v>154</v>
      </c>
      <c r="J91" s="197">
        <f>ROUND(I91*H91,2)</f>
        <v>36960</v>
      </c>
      <c r="K91" s="193" t="s">
        <v>146</v>
      </c>
      <c r="L91" s="60"/>
      <c r="M91" s="198" t="s">
        <v>22</v>
      </c>
      <c r="N91" s="199" t="s">
        <v>45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147</v>
      </c>
      <c r="AT91" s="23" t="s">
        <v>142</v>
      </c>
      <c r="AU91" s="23" t="s">
        <v>83</v>
      </c>
      <c r="AY91" s="23" t="s">
        <v>140</v>
      </c>
      <c r="BE91" s="202">
        <f>IF(N91="základní",J91,0)</f>
        <v>36960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24</v>
      </c>
      <c r="BK91" s="202">
        <f>ROUND(I91*H91,2)</f>
        <v>36960</v>
      </c>
      <c r="BL91" s="23" t="s">
        <v>147</v>
      </c>
      <c r="BM91" s="23" t="s">
        <v>681</v>
      </c>
    </row>
    <row r="92" spans="2:51" s="11" customFormat="1" ht="13.5">
      <c r="B92" s="203"/>
      <c r="C92" s="204"/>
      <c r="D92" s="205" t="s">
        <v>149</v>
      </c>
      <c r="E92" s="206" t="s">
        <v>22</v>
      </c>
      <c r="F92" s="207" t="s">
        <v>682</v>
      </c>
      <c r="G92" s="204"/>
      <c r="H92" s="208">
        <v>240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149</v>
      </c>
      <c r="AU92" s="214" t="s">
        <v>83</v>
      </c>
      <c r="AV92" s="11" t="s">
        <v>83</v>
      </c>
      <c r="AW92" s="11" t="s">
        <v>38</v>
      </c>
      <c r="AX92" s="11" t="s">
        <v>74</v>
      </c>
      <c r="AY92" s="214" t="s">
        <v>140</v>
      </c>
    </row>
    <row r="93" spans="2:51" s="12" customFormat="1" ht="13.5">
      <c r="B93" s="215"/>
      <c r="C93" s="216"/>
      <c r="D93" s="205" t="s">
        <v>149</v>
      </c>
      <c r="E93" s="217" t="s">
        <v>22</v>
      </c>
      <c r="F93" s="218" t="s">
        <v>151</v>
      </c>
      <c r="G93" s="216"/>
      <c r="H93" s="217" t="s">
        <v>22</v>
      </c>
      <c r="I93" s="219"/>
      <c r="J93" s="216"/>
      <c r="K93" s="216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149</v>
      </c>
      <c r="AU93" s="224" t="s">
        <v>83</v>
      </c>
      <c r="AV93" s="12" t="s">
        <v>24</v>
      </c>
      <c r="AW93" s="12" t="s">
        <v>38</v>
      </c>
      <c r="AX93" s="12" t="s">
        <v>74</v>
      </c>
      <c r="AY93" s="224" t="s">
        <v>140</v>
      </c>
    </row>
    <row r="94" spans="2:51" s="13" customFormat="1" ht="13.5">
      <c r="B94" s="225"/>
      <c r="C94" s="226"/>
      <c r="D94" s="205" t="s">
        <v>149</v>
      </c>
      <c r="E94" s="227" t="s">
        <v>22</v>
      </c>
      <c r="F94" s="228" t="s">
        <v>152</v>
      </c>
      <c r="G94" s="226"/>
      <c r="H94" s="229">
        <v>240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149</v>
      </c>
      <c r="AU94" s="235" t="s">
        <v>83</v>
      </c>
      <c r="AV94" s="13" t="s">
        <v>147</v>
      </c>
      <c r="AW94" s="13" t="s">
        <v>38</v>
      </c>
      <c r="AX94" s="13" t="s">
        <v>24</v>
      </c>
      <c r="AY94" s="235" t="s">
        <v>140</v>
      </c>
    </row>
    <row r="95" spans="2:65" s="1" customFormat="1" ht="25.5" customHeight="1">
      <c r="B95" s="40"/>
      <c r="C95" s="191" t="s">
        <v>83</v>
      </c>
      <c r="D95" s="191" t="s">
        <v>142</v>
      </c>
      <c r="E95" s="192" t="s">
        <v>158</v>
      </c>
      <c r="F95" s="193" t="s">
        <v>159</v>
      </c>
      <c r="G95" s="194" t="s">
        <v>160</v>
      </c>
      <c r="H95" s="195">
        <v>30</v>
      </c>
      <c r="I95" s="196">
        <v>32</v>
      </c>
      <c r="J95" s="197">
        <f>ROUND(I95*H95,2)</f>
        <v>960</v>
      </c>
      <c r="K95" s="193" t="s">
        <v>146</v>
      </c>
      <c r="L95" s="60"/>
      <c r="M95" s="198" t="s">
        <v>22</v>
      </c>
      <c r="N95" s="199" t="s">
        <v>45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147</v>
      </c>
      <c r="AT95" s="23" t="s">
        <v>142</v>
      </c>
      <c r="AU95" s="23" t="s">
        <v>83</v>
      </c>
      <c r="AY95" s="23" t="s">
        <v>140</v>
      </c>
      <c r="BE95" s="202">
        <f>IF(N95="základní",J95,0)</f>
        <v>960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24</v>
      </c>
      <c r="BK95" s="202">
        <f>ROUND(I95*H95,2)</f>
        <v>960</v>
      </c>
      <c r="BL95" s="23" t="s">
        <v>147</v>
      </c>
      <c r="BM95" s="23" t="s">
        <v>683</v>
      </c>
    </row>
    <row r="96" spans="2:51" s="11" customFormat="1" ht="13.5">
      <c r="B96" s="203"/>
      <c r="C96" s="204"/>
      <c r="D96" s="205" t="s">
        <v>149</v>
      </c>
      <c r="E96" s="206" t="s">
        <v>22</v>
      </c>
      <c r="F96" s="207" t="s">
        <v>150</v>
      </c>
      <c r="G96" s="204"/>
      <c r="H96" s="208">
        <v>30</v>
      </c>
      <c r="I96" s="209"/>
      <c r="J96" s="204"/>
      <c r="K96" s="204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149</v>
      </c>
      <c r="AU96" s="214" t="s">
        <v>83</v>
      </c>
      <c r="AV96" s="11" t="s">
        <v>83</v>
      </c>
      <c r="AW96" s="11" t="s">
        <v>38</v>
      </c>
      <c r="AX96" s="11" t="s">
        <v>74</v>
      </c>
      <c r="AY96" s="214" t="s">
        <v>140</v>
      </c>
    </row>
    <row r="97" spans="2:51" s="13" customFormat="1" ht="13.5">
      <c r="B97" s="225"/>
      <c r="C97" s="226"/>
      <c r="D97" s="205" t="s">
        <v>149</v>
      </c>
      <c r="E97" s="227" t="s">
        <v>22</v>
      </c>
      <c r="F97" s="228" t="s">
        <v>152</v>
      </c>
      <c r="G97" s="226"/>
      <c r="H97" s="229">
        <v>30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AT97" s="235" t="s">
        <v>149</v>
      </c>
      <c r="AU97" s="235" t="s">
        <v>83</v>
      </c>
      <c r="AV97" s="13" t="s">
        <v>147</v>
      </c>
      <c r="AW97" s="13" t="s">
        <v>38</v>
      </c>
      <c r="AX97" s="13" t="s">
        <v>24</v>
      </c>
      <c r="AY97" s="235" t="s">
        <v>140</v>
      </c>
    </row>
    <row r="98" spans="2:65" s="1" customFormat="1" ht="16.5" customHeight="1">
      <c r="B98" s="40"/>
      <c r="C98" s="191" t="s">
        <v>157</v>
      </c>
      <c r="D98" s="191" t="s">
        <v>142</v>
      </c>
      <c r="E98" s="192" t="s">
        <v>684</v>
      </c>
      <c r="F98" s="193" t="s">
        <v>685</v>
      </c>
      <c r="G98" s="194" t="s">
        <v>164</v>
      </c>
      <c r="H98" s="195">
        <v>465.5</v>
      </c>
      <c r="I98" s="196">
        <v>100</v>
      </c>
      <c r="J98" s="197">
        <f>ROUND(I98*H98,2)</f>
        <v>46550</v>
      </c>
      <c r="K98" s="193" t="s">
        <v>146</v>
      </c>
      <c r="L98" s="60"/>
      <c r="M98" s="198" t="s">
        <v>22</v>
      </c>
      <c r="N98" s="199" t="s">
        <v>45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147</v>
      </c>
      <c r="AT98" s="23" t="s">
        <v>142</v>
      </c>
      <c r="AU98" s="23" t="s">
        <v>83</v>
      </c>
      <c r="AY98" s="23" t="s">
        <v>140</v>
      </c>
      <c r="BE98" s="202">
        <f>IF(N98="základní",J98,0)</f>
        <v>46550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24</v>
      </c>
      <c r="BK98" s="202">
        <f>ROUND(I98*H98,2)</f>
        <v>46550</v>
      </c>
      <c r="BL98" s="23" t="s">
        <v>147</v>
      </c>
      <c r="BM98" s="23" t="s">
        <v>686</v>
      </c>
    </row>
    <row r="99" spans="2:51" s="11" customFormat="1" ht="13.5">
      <c r="B99" s="203"/>
      <c r="C99" s="204"/>
      <c r="D99" s="205" t="s">
        <v>149</v>
      </c>
      <c r="E99" s="206" t="s">
        <v>22</v>
      </c>
      <c r="F99" s="207" t="s">
        <v>166</v>
      </c>
      <c r="G99" s="204"/>
      <c r="H99" s="208">
        <v>221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149</v>
      </c>
      <c r="AU99" s="214" t="s">
        <v>83</v>
      </c>
      <c r="AV99" s="11" t="s">
        <v>83</v>
      </c>
      <c r="AW99" s="11" t="s">
        <v>38</v>
      </c>
      <c r="AX99" s="11" t="s">
        <v>74</v>
      </c>
      <c r="AY99" s="214" t="s">
        <v>140</v>
      </c>
    </row>
    <row r="100" spans="2:51" s="11" customFormat="1" ht="13.5">
      <c r="B100" s="203"/>
      <c r="C100" s="204"/>
      <c r="D100" s="205" t="s">
        <v>149</v>
      </c>
      <c r="E100" s="206" t="s">
        <v>22</v>
      </c>
      <c r="F100" s="207" t="s">
        <v>687</v>
      </c>
      <c r="G100" s="204"/>
      <c r="H100" s="208">
        <v>108.9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149</v>
      </c>
      <c r="AU100" s="214" t="s">
        <v>83</v>
      </c>
      <c r="AV100" s="11" t="s">
        <v>83</v>
      </c>
      <c r="AW100" s="11" t="s">
        <v>38</v>
      </c>
      <c r="AX100" s="11" t="s">
        <v>74</v>
      </c>
      <c r="AY100" s="214" t="s">
        <v>140</v>
      </c>
    </row>
    <row r="101" spans="2:51" s="12" customFormat="1" ht="13.5">
      <c r="B101" s="215"/>
      <c r="C101" s="216"/>
      <c r="D101" s="205" t="s">
        <v>149</v>
      </c>
      <c r="E101" s="217" t="s">
        <v>22</v>
      </c>
      <c r="F101" s="218" t="s">
        <v>168</v>
      </c>
      <c r="G101" s="216"/>
      <c r="H101" s="217" t="s">
        <v>22</v>
      </c>
      <c r="I101" s="219"/>
      <c r="J101" s="216"/>
      <c r="K101" s="216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149</v>
      </c>
      <c r="AU101" s="224" t="s">
        <v>83</v>
      </c>
      <c r="AV101" s="12" t="s">
        <v>24</v>
      </c>
      <c r="AW101" s="12" t="s">
        <v>38</v>
      </c>
      <c r="AX101" s="12" t="s">
        <v>74</v>
      </c>
      <c r="AY101" s="224" t="s">
        <v>140</v>
      </c>
    </row>
    <row r="102" spans="2:51" s="11" customFormat="1" ht="13.5">
      <c r="B102" s="203"/>
      <c r="C102" s="204"/>
      <c r="D102" s="205" t="s">
        <v>149</v>
      </c>
      <c r="E102" s="206" t="s">
        <v>22</v>
      </c>
      <c r="F102" s="207" t="s">
        <v>688</v>
      </c>
      <c r="G102" s="204"/>
      <c r="H102" s="208">
        <v>135.6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149</v>
      </c>
      <c r="AU102" s="214" t="s">
        <v>83</v>
      </c>
      <c r="AV102" s="11" t="s">
        <v>83</v>
      </c>
      <c r="AW102" s="11" t="s">
        <v>38</v>
      </c>
      <c r="AX102" s="11" t="s">
        <v>74</v>
      </c>
      <c r="AY102" s="214" t="s">
        <v>140</v>
      </c>
    </row>
    <row r="103" spans="2:51" s="12" customFormat="1" ht="13.5">
      <c r="B103" s="215"/>
      <c r="C103" s="216"/>
      <c r="D103" s="205" t="s">
        <v>149</v>
      </c>
      <c r="E103" s="217" t="s">
        <v>22</v>
      </c>
      <c r="F103" s="218" t="s">
        <v>689</v>
      </c>
      <c r="G103" s="216"/>
      <c r="H103" s="217" t="s">
        <v>22</v>
      </c>
      <c r="I103" s="219"/>
      <c r="J103" s="216"/>
      <c r="K103" s="216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149</v>
      </c>
      <c r="AU103" s="224" t="s">
        <v>83</v>
      </c>
      <c r="AV103" s="12" t="s">
        <v>24</v>
      </c>
      <c r="AW103" s="12" t="s">
        <v>38</v>
      </c>
      <c r="AX103" s="12" t="s">
        <v>74</v>
      </c>
      <c r="AY103" s="224" t="s">
        <v>140</v>
      </c>
    </row>
    <row r="104" spans="2:51" s="13" customFormat="1" ht="13.5">
      <c r="B104" s="225"/>
      <c r="C104" s="226"/>
      <c r="D104" s="205" t="s">
        <v>149</v>
      </c>
      <c r="E104" s="227" t="s">
        <v>22</v>
      </c>
      <c r="F104" s="228" t="s">
        <v>152</v>
      </c>
      <c r="G104" s="226"/>
      <c r="H104" s="229">
        <v>465.5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AT104" s="235" t="s">
        <v>149</v>
      </c>
      <c r="AU104" s="235" t="s">
        <v>83</v>
      </c>
      <c r="AV104" s="13" t="s">
        <v>147</v>
      </c>
      <c r="AW104" s="13" t="s">
        <v>38</v>
      </c>
      <c r="AX104" s="13" t="s">
        <v>24</v>
      </c>
      <c r="AY104" s="235" t="s">
        <v>140</v>
      </c>
    </row>
    <row r="105" spans="2:65" s="1" customFormat="1" ht="16.5" customHeight="1">
      <c r="B105" s="40"/>
      <c r="C105" s="191" t="s">
        <v>147</v>
      </c>
      <c r="D105" s="191" t="s">
        <v>142</v>
      </c>
      <c r="E105" s="192" t="s">
        <v>690</v>
      </c>
      <c r="F105" s="193" t="s">
        <v>691</v>
      </c>
      <c r="G105" s="194" t="s">
        <v>164</v>
      </c>
      <c r="H105" s="195">
        <v>232.75</v>
      </c>
      <c r="I105" s="196">
        <v>6</v>
      </c>
      <c r="J105" s="197">
        <f>ROUND(I105*H105,2)</f>
        <v>1396.5</v>
      </c>
      <c r="K105" s="193" t="s">
        <v>146</v>
      </c>
      <c r="L105" s="60"/>
      <c r="M105" s="198" t="s">
        <v>22</v>
      </c>
      <c r="N105" s="199" t="s">
        <v>45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147</v>
      </c>
      <c r="AT105" s="23" t="s">
        <v>142</v>
      </c>
      <c r="AU105" s="23" t="s">
        <v>83</v>
      </c>
      <c r="AY105" s="23" t="s">
        <v>140</v>
      </c>
      <c r="BE105" s="202">
        <f>IF(N105="základní",J105,0)</f>
        <v>1396.5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24</v>
      </c>
      <c r="BK105" s="202">
        <f>ROUND(I105*H105,2)</f>
        <v>1396.5</v>
      </c>
      <c r="BL105" s="23" t="s">
        <v>147</v>
      </c>
      <c r="BM105" s="23" t="s">
        <v>692</v>
      </c>
    </row>
    <row r="106" spans="2:51" s="11" customFormat="1" ht="13.5">
      <c r="B106" s="203"/>
      <c r="C106" s="204"/>
      <c r="D106" s="205" t="s">
        <v>149</v>
      </c>
      <c r="E106" s="206" t="s">
        <v>22</v>
      </c>
      <c r="F106" s="207" t="s">
        <v>693</v>
      </c>
      <c r="G106" s="204"/>
      <c r="H106" s="208">
        <v>232.75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149</v>
      </c>
      <c r="AU106" s="214" t="s">
        <v>83</v>
      </c>
      <c r="AV106" s="11" t="s">
        <v>83</v>
      </c>
      <c r="AW106" s="11" t="s">
        <v>38</v>
      </c>
      <c r="AX106" s="11" t="s">
        <v>74</v>
      </c>
      <c r="AY106" s="214" t="s">
        <v>140</v>
      </c>
    </row>
    <row r="107" spans="2:51" s="13" customFormat="1" ht="13.5">
      <c r="B107" s="225"/>
      <c r="C107" s="226"/>
      <c r="D107" s="205" t="s">
        <v>149</v>
      </c>
      <c r="E107" s="227" t="s">
        <v>22</v>
      </c>
      <c r="F107" s="228" t="s">
        <v>152</v>
      </c>
      <c r="G107" s="226"/>
      <c r="H107" s="229">
        <v>232.75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149</v>
      </c>
      <c r="AU107" s="235" t="s">
        <v>83</v>
      </c>
      <c r="AV107" s="13" t="s">
        <v>147</v>
      </c>
      <c r="AW107" s="13" t="s">
        <v>38</v>
      </c>
      <c r="AX107" s="13" t="s">
        <v>24</v>
      </c>
      <c r="AY107" s="235" t="s">
        <v>140</v>
      </c>
    </row>
    <row r="108" spans="2:65" s="1" customFormat="1" ht="16.5" customHeight="1">
      <c r="B108" s="40"/>
      <c r="C108" s="191" t="s">
        <v>171</v>
      </c>
      <c r="D108" s="191" t="s">
        <v>142</v>
      </c>
      <c r="E108" s="192" t="s">
        <v>177</v>
      </c>
      <c r="F108" s="193" t="s">
        <v>178</v>
      </c>
      <c r="G108" s="194" t="s">
        <v>164</v>
      </c>
      <c r="H108" s="195">
        <v>13.68</v>
      </c>
      <c r="I108" s="196">
        <v>173</v>
      </c>
      <c r="J108" s="197">
        <f>ROUND(I108*H108,2)</f>
        <v>2366.64</v>
      </c>
      <c r="K108" s="193" t="s">
        <v>146</v>
      </c>
      <c r="L108" s="60"/>
      <c r="M108" s="198" t="s">
        <v>22</v>
      </c>
      <c r="N108" s="199" t="s">
        <v>45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3" t="s">
        <v>147</v>
      </c>
      <c r="AT108" s="23" t="s">
        <v>142</v>
      </c>
      <c r="AU108" s="23" t="s">
        <v>83</v>
      </c>
      <c r="AY108" s="23" t="s">
        <v>140</v>
      </c>
      <c r="BE108" s="202">
        <f>IF(N108="základní",J108,0)</f>
        <v>2366.64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24</v>
      </c>
      <c r="BK108" s="202">
        <f>ROUND(I108*H108,2)</f>
        <v>2366.64</v>
      </c>
      <c r="BL108" s="23" t="s">
        <v>147</v>
      </c>
      <c r="BM108" s="23" t="s">
        <v>694</v>
      </c>
    </row>
    <row r="109" spans="2:51" s="11" customFormat="1" ht="13.5">
      <c r="B109" s="203"/>
      <c r="C109" s="204"/>
      <c r="D109" s="205" t="s">
        <v>149</v>
      </c>
      <c r="E109" s="206" t="s">
        <v>22</v>
      </c>
      <c r="F109" s="207" t="s">
        <v>695</v>
      </c>
      <c r="G109" s="204"/>
      <c r="H109" s="208">
        <v>13.68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149</v>
      </c>
      <c r="AU109" s="214" t="s">
        <v>83</v>
      </c>
      <c r="AV109" s="11" t="s">
        <v>83</v>
      </c>
      <c r="AW109" s="11" t="s">
        <v>38</v>
      </c>
      <c r="AX109" s="11" t="s">
        <v>74</v>
      </c>
      <c r="AY109" s="214" t="s">
        <v>140</v>
      </c>
    </row>
    <row r="110" spans="2:51" s="12" customFormat="1" ht="13.5">
      <c r="B110" s="215"/>
      <c r="C110" s="216"/>
      <c r="D110" s="205" t="s">
        <v>149</v>
      </c>
      <c r="E110" s="217" t="s">
        <v>22</v>
      </c>
      <c r="F110" s="218" t="s">
        <v>181</v>
      </c>
      <c r="G110" s="216"/>
      <c r="H110" s="217" t="s">
        <v>22</v>
      </c>
      <c r="I110" s="219"/>
      <c r="J110" s="216"/>
      <c r="K110" s="216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149</v>
      </c>
      <c r="AU110" s="224" t="s">
        <v>83</v>
      </c>
      <c r="AV110" s="12" t="s">
        <v>24</v>
      </c>
      <c r="AW110" s="12" t="s">
        <v>38</v>
      </c>
      <c r="AX110" s="12" t="s">
        <v>74</v>
      </c>
      <c r="AY110" s="224" t="s">
        <v>140</v>
      </c>
    </row>
    <row r="111" spans="2:51" s="13" customFormat="1" ht="13.5">
      <c r="B111" s="225"/>
      <c r="C111" s="226"/>
      <c r="D111" s="205" t="s">
        <v>149</v>
      </c>
      <c r="E111" s="227" t="s">
        <v>22</v>
      </c>
      <c r="F111" s="228" t="s">
        <v>152</v>
      </c>
      <c r="G111" s="226"/>
      <c r="H111" s="229">
        <v>13.68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149</v>
      </c>
      <c r="AU111" s="235" t="s">
        <v>83</v>
      </c>
      <c r="AV111" s="13" t="s">
        <v>147</v>
      </c>
      <c r="AW111" s="13" t="s">
        <v>38</v>
      </c>
      <c r="AX111" s="13" t="s">
        <v>24</v>
      </c>
      <c r="AY111" s="235" t="s">
        <v>140</v>
      </c>
    </row>
    <row r="112" spans="2:65" s="1" customFormat="1" ht="16.5" customHeight="1">
      <c r="B112" s="40"/>
      <c r="C112" s="191" t="s">
        <v>176</v>
      </c>
      <c r="D112" s="191" t="s">
        <v>142</v>
      </c>
      <c r="E112" s="192" t="s">
        <v>183</v>
      </c>
      <c r="F112" s="193" t="s">
        <v>184</v>
      </c>
      <c r="G112" s="194" t="s">
        <v>164</v>
      </c>
      <c r="H112" s="195">
        <v>6.84</v>
      </c>
      <c r="I112" s="196">
        <v>6</v>
      </c>
      <c r="J112" s="197">
        <f>ROUND(I112*H112,2)</f>
        <v>41.04</v>
      </c>
      <c r="K112" s="193" t="s">
        <v>146</v>
      </c>
      <c r="L112" s="60"/>
      <c r="M112" s="198" t="s">
        <v>22</v>
      </c>
      <c r="N112" s="199" t="s">
        <v>45</v>
      </c>
      <c r="O112" s="41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3" t="s">
        <v>147</v>
      </c>
      <c r="AT112" s="23" t="s">
        <v>142</v>
      </c>
      <c r="AU112" s="23" t="s">
        <v>83</v>
      </c>
      <c r="AY112" s="23" t="s">
        <v>140</v>
      </c>
      <c r="BE112" s="202">
        <f>IF(N112="základní",J112,0)</f>
        <v>41.04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24</v>
      </c>
      <c r="BK112" s="202">
        <f>ROUND(I112*H112,2)</f>
        <v>41.04</v>
      </c>
      <c r="BL112" s="23" t="s">
        <v>147</v>
      </c>
      <c r="BM112" s="23" t="s">
        <v>696</v>
      </c>
    </row>
    <row r="113" spans="2:51" s="11" customFormat="1" ht="13.5">
      <c r="B113" s="203"/>
      <c r="C113" s="204"/>
      <c r="D113" s="205" t="s">
        <v>149</v>
      </c>
      <c r="E113" s="206" t="s">
        <v>22</v>
      </c>
      <c r="F113" s="207" t="s">
        <v>697</v>
      </c>
      <c r="G113" s="204"/>
      <c r="H113" s="208">
        <v>6.84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149</v>
      </c>
      <c r="AU113" s="214" t="s">
        <v>83</v>
      </c>
      <c r="AV113" s="11" t="s">
        <v>83</v>
      </c>
      <c r="AW113" s="11" t="s">
        <v>38</v>
      </c>
      <c r="AX113" s="11" t="s">
        <v>74</v>
      </c>
      <c r="AY113" s="214" t="s">
        <v>140</v>
      </c>
    </row>
    <row r="114" spans="2:51" s="13" customFormat="1" ht="13.5">
      <c r="B114" s="225"/>
      <c r="C114" s="226"/>
      <c r="D114" s="205" t="s">
        <v>149</v>
      </c>
      <c r="E114" s="227" t="s">
        <v>22</v>
      </c>
      <c r="F114" s="228" t="s">
        <v>152</v>
      </c>
      <c r="G114" s="226"/>
      <c r="H114" s="229">
        <v>6.84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149</v>
      </c>
      <c r="AU114" s="235" t="s">
        <v>83</v>
      </c>
      <c r="AV114" s="13" t="s">
        <v>147</v>
      </c>
      <c r="AW114" s="13" t="s">
        <v>38</v>
      </c>
      <c r="AX114" s="13" t="s">
        <v>24</v>
      </c>
      <c r="AY114" s="235" t="s">
        <v>140</v>
      </c>
    </row>
    <row r="115" spans="2:65" s="1" customFormat="1" ht="16.5" customHeight="1">
      <c r="B115" s="40"/>
      <c r="C115" s="191" t="s">
        <v>182</v>
      </c>
      <c r="D115" s="191" t="s">
        <v>142</v>
      </c>
      <c r="E115" s="192" t="s">
        <v>698</v>
      </c>
      <c r="F115" s="193" t="s">
        <v>699</v>
      </c>
      <c r="G115" s="194" t="s">
        <v>164</v>
      </c>
      <c r="H115" s="195">
        <v>42.933</v>
      </c>
      <c r="I115" s="196">
        <v>28</v>
      </c>
      <c r="J115" s="197">
        <f>ROUND(I115*H115,2)</f>
        <v>1202.12</v>
      </c>
      <c r="K115" s="193" t="s">
        <v>146</v>
      </c>
      <c r="L115" s="60"/>
      <c r="M115" s="198" t="s">
        <v>22</v>
      </c>
      <c r="N115" s="199" t="s">
        <v>45</v>
      </c>
      <c r="O115" s="41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3" t="s">
        <v>147</v>
      </c>
      <c r="AT115" s="23" t="s">
        <v>142</v>
      </c>
      <c r="AU115" s="23" t="s">
        <v>83</v>
      </c>
      <c r="AY115" s="23" t="s">
        <v>140</v>
      </c>
      <c r="BE115" s="202">
        <f>IF(N115="základní",J115,0)</f>
        <v>1202.12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24</v>
      </c>
      <c r="BK115" s="202">
        <f>ROUND(I115*H115,2)</f>
        <v>1202.12</v>
      </c>
      <c r="BL115" s="23" t="s">
        <v>147</v>
      </c>
      <c r="BM115" s="23" t="s">
        <v>700</v>
      </c>
    </row>
    <row r="116" spans="2:51" s="11" customFormat="1" ht="13.5">
      <c r="B116" s="203"/>
      <c r="C116" s="204"/>
      <c r="D116" s="205" t="s">
        <v>149</v>
      </c>
      <c r="E116" s="206" t="s">
        <v>22</v>
      </c>
      <c r="F116" s="207" t="s">
        <v>701</v>
      </c>
      <c r="G116" s="204"/>
      <c r="H116" s="208">
        <v>42.933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149</v>
      </c>
      <c r="AU116" s="214" t="s">
        <v>83</v>
      </c>
      <c r="AV116" s="11" t="s">
        <v>83</v>
      </c>
      <c r="AW116" s="11" t="s">
        <v>38</v>
      </c>
      <c r="AX116" s="11" t="s">
        <v>74</v>
      </c>
      <c r="AY116" s="214" t="s">
        <v>140</v>
      </c>
    </row>
    <row r="117" spans="2:51" s="12" customFormat="1" ht="13.5">
      <c r="B117" s="215"/>
      <c r="C117" s="216"/>
      <c r="D117" s="205" t="s">
        <v>149</v>
      </c>
      <c r="E117" s="217" t="s">
        <v>22</v>
      </c>
      <c r="F117" s="218" t="s">
        <v>702</v>
      </c>
      <c r="G117" s="216"/>
      <c r="H117" s="217" t="s">
        <v>22</v>
      </c>
      <c r="I117" s="219"/>
      <c r="J117" s="216"/>
      <c r="K117" s="216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149</v>
      </c>
      <c r="AU117" s="224" t="s">
        <v>83</v>
      </c>
      <c r="AV117" s="12" t="s">
        <v>24</v>
      </c>
      <c r="AW117" s="12" t="s">
        <v>38</v>
      </c>
      <c r="AX117" s="12" t="s">
        <v>74</v>
      </c>
      <c r="AY117" s="224" t="s">
        <v>140</v>
      </c>
    </row>
    <row r="118" spans="2:51" s="13" customFormat="1" ht="13.5">
      <c r="B118" s="225"/>
      <c r="C118" s="226"/>
      <c r="D118" s="205" t="s">
        <v>149</v>
      </c>
      <c r="E118" s="227" t="s">
        <v>22</v>
      </c>
      <c r="F118" s="228" t="s">
        <v>152</v>
      </c>
      <c r="G118" s="226"/>
      <c r="H118" s="229">
        <v>42.933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149</v>
      </c>
      <c r="AU118" s="235" t="s">
        <v>83</v>
      </c>
      <c r="AV118" s="13" t="s">
        <v>147</v>
      </c>
      <c r="AW118" s="13" t="s">
        <v>38</v>
      </c>
      <c r="AX118" s="13" t="s">
        <v>24</v>
      </c>
      <c r="AY118" s="235" t="s">
        <v>140</v>
      </c>
    </row>
    <row r="119" spans="2:65" s="1" customFormat="1" ht="16.5" customHeight="1">
      <c r="B119" s="40"/>
      <c r="C119" s="191" t="s">
        <v>187</v>
      </c>
      <c r="D119" s="191" t="s">
        <v>142</v>
      </c>
      <c r="E119" s="192" t="s">
        <v>703</v>
      </c>
      <c r="F119" s="193" t="s">
        <v>704</v>
      </c>
      <c r="G119" s="194" t="s">
        <v>164</v>
      </c>
      <c r="H119" s="195">
        <v>436.247</v>
      </c>
      <c r="I119" s="196">
        <v>84</v>
      </c>
      <c r="J119" s="197">
        <f>ROUND(I119*H119,2)</f>
        <v>36644.75</v>
      </c>
      <c r="K119" s="193" t="s">
        <v>146</v>
      </c>
      <c r="L119" s="60"/>
      <c r="M119" s="198" t="s">
        <v>22</v>
      </c>
      <c r="N119" s="199" t="s">
        <v>45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147</v>
      </c>
      <c r="AT119" s="23" t="s">
        <v>142</v>
      </c>
      <c r="AU119" s="23" t="s">
        <v>83</v>
      </c>
      <c r="AY119" s="23" t="s">
        <v>140</v>
      </c>
      <c r="BE119" s="202">
        <f>IF(N119="základní",J119,0)</f>
        <v>36644.75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24</v>
      </c>
      <c r="BK119" s="202">
        <f>ROUND(I119*H119,2)</f>
        <v>36644.75</v>
      </c>
      <c r="BL119" s="23" t="s">
        <v>147</v>
      </c>
      <c r="BM119" s="23" t="s">
        <v>705</v>
      </c>
    </row>
    <row r="120" spans="2:51" s="11" customFormat="1" ht="13.5">
      <c r="B120" s="203"/>
      <c r="C120" s="204"/>
      <c r="D120" s="205" t="s">
        <v>149</v>
      </c>
      <c r="E120" s="206" t="s">
        <v>22</v>
      </c>
      <c r="F120" s="207" t="s">
        <v>706</v>
      </c>
      <c r="G120" s="204"/>
      <c r="H120" s="208">
        <v>436.247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149</v>
      </c>
      <c r="AU120" s="214" t="s">
        <v>83</v>
      </c>
      <c r="AV120" s="11" t="s">
        <v>83</v>
      </c>
      <c r="AW120" s="11" t="s">
        <v>38</v>
      </c>
      <c r="AX120" s="11" t="s">
        <v>74</v>
      </c>
      <c r="AY120" s="214" t="s">
        <v>140</v>
      </c>
    </row>
    <row r="121" spans="2:51" s="13" customFormat="1" ht="13.5">
      <c r="B121" s="225"/>
      <c r="C121" s="226"/>
      <c r="D121" s="205" t="s">
        <v>149</v>
      </c>
      <c r="E121" s="227" t="s">
        <v>22</v>
      </c>
      <c r="F121" s="228" t="s">
        <v>152</v>
      </c>
      <c r="G121" s="226"/>
      <c r="H121" s="229">
        <v>436.247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149</v>
      </c>
      <c r="AU121" s="235" t="s">
        <v>83</v>
      </c>
      <c r="AV121" s="13" t="s">
        <v>147</v>
      </c>
      <c r="AW121" s="13" t="s">
        <v>38</v>
      </c>
      <c r="AX121" s="13" t="s">
        <v>24</v>
      </c>
      <c r="AY121" s="235" t="s">
        <v>140</v>
      </c>
    </row>
    <row r="122" spans="2:65" s="1" customFormat="1" ht="25.5" customHeight="1">
      <c r="B122" s="40"/>
      <c r="C122" s="191" t="s">
        <v>197</v>
      </c>
      <c r="D122" s="191" t="s">
        <v>142</v>
      </c>
      <c r="E122" s="192" t="s">
        <v>707</v>
      </c>
      <c r="F122" s="193" t="s">
        <v>708</v>
      </c>
      <c r="G122" s="194" t="s">
        <v>164</v>
      </c>
      <c r="H122" s="195">
        <v>2181.235</v>
      </c>
      <c r="I122" s="196">
        <v>41</v>
      </c>
      <c r="J122" s="197">
        <f>ROUND(I122*H122,2)</f>
        <v>89430.64</v>
      </c>
      <c r="K122" s="193" t="s">
        <v>146</v>
      </c>
      <c r="L122" s="60"/>
      <c r="M122" s="198" t="s">
        <v>22</v>
      </c>
      <c r="N122" s="199" t="s">
        <v>45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147</v>
      </c>
      <c r="AT122" s="23" t="s">
        <v>142</v>
      </c>
      <c r="AU122" s="23" t="s">
        <v>83</v>
      </c>
      <c r="AY122" s="23" t="s">
        <v>140</v>
      </c>
      <c r="BE122" s="202">
        <f>IF(N122="základní",J122,0)</f>
        <v>89430.64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24</v>
      </c>
      <c r="BK122" s="202">
        <f>ROUND(I122*H122,2)</f>
        <v>89430.64</v>
      </c>
      <c r="BL122" s="23" t="s">
        <v>147</v>
      </c>
      <c r="BM122" s="23" t="s">
        <v>709</v>
      </c>
    </row>
    <row r="123" spans="2:51" s="11" customFormat="1" ht="13.5">
      <c r="B123" s="203"/>
      <c r="C123" s="204"/>
      <c r="D123" s="205" t="s">
        <v>149</v>
      </c>
      <c r="E123" s="206" t="s">
        <v>22</v>
      </c>
      <c r="F123" s="207" t="s">
        <v>710</v>
      </c>
      <c r="G123" s="204"/>
      <c r="H123" s="208">
        <v>2181.235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149</v>
      </c>
      <c r="AU123" s="214" t="s">
        <v>83</v>
      </c>
      <c r="AV123" s="11" t="s">
        <v>83</v>
      </c>
      <c r="AW123" s="11" t="s">
        <v>38</v>
      </c>
      <c r="AX123" s="11" t="s">
        <v>74</v>
      </c>
      <c r="AY123" s="214" t="s">
        <v>140</v>
      </c>
    </row>
    <row r="124" spans="2:51" s="13" customFormat="1" ht="13.5">
      <c r="B124" s="225"/>
      <c r="C124" s="226"/>
      <c r="D124" s="205" t="s">
        <v>149</v>
      </c>
      <c r="E124" s="227" t="s">
        <v>22</v>
      </c>
      <c r="F124" s="228" t="s">
        <v>152</v>
      </c>
      <c r="G124" s="226"/>
      <c r="H124" s="229">
        <v>2181.235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149</v>
      </c>
      <c r="AU124" s="235" t="s">
        <v>83</v>
      </c>
      <c r="AV124" s="13" t="s">
        <v>147</v>
      </c>
      <c r="AW124" s="13" t="s">
        <v>38</v>
      </c>
      <c r="AX124" s="13" t="s">
        <v>24</v>
      </c>
      <c r="AY124" s="235" t="s">
        <v>140</v>
      </c>
    </row>
    <row r="125" spans="2:65" s="1" customFormat="1" ht="16.5" customHeight="1">
      <c r="B125" s="40"/>
      <c r="C125" s="191" t="s">
        <v>29</v>
      </c>
      <c r="D125" s="191" t="s">
        <v>142</v>
      </c>
      <c r="E125" s="192" t="s">
        <v>711</v>
      </c>
      <c r="F125" s="193" t="s">
        <v>712</v>
      </c>
      <c r="G125" s="194" t="s">
        <v>164</v>
      </c>
      <c r="H125" s="195">
        <v>42.933</v>
      </c>
      <c r="I125" s="196">
        <v>43</v>
      </c>
      <c r="J125" s="197">
        <f>ROUND(I125*H125,2)</f>
        <v>1846.12</v>
      </c>
      <c r="K125" s="193" t="s">
        <v>146</v>
      </c>
      <c r="L125" s="60"/>
      <c r="M125" s="198" t="s">
        <v>22</v>
      </c>
      <c r="N125" s="199" t="s">
        <v>45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147</v>
      </c>
      <c r="AT125" s="23" t="s">
        <v>142</v>
      </c>
      <c r="AU125" s="23" t="s">
        <v>83</v>
      </c>
      <c r="AY125" s="23" t="s">
        <v>140</v>
      </c>
      <c r="BE125" s="202">
        <f>IF(N125="základní",J125,0)</f>
        <v>1846.12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24</v>
      </c>
      <c r="BK125" s="202">
        <f>ROUND(I125*H125,2)</f>
        <v>1846.12</v>
      </c>
      <c r="BL125" s="23" t="s">
        <v>147</v>
      </c>
      <c r="BM125" s="23" t="s">
        <v>713</v>
      </c>
    </row>
    <row r="126" spans="2:65" s="1" customFormat="1" ht="16.5" customHeight="1">
      <c r="B126" s="40"/>
      <c r="C126" s="191" t="s">
        <v>211</v>
      </c>
      <c r="D126" s="191" t="s">
        <v>142</v>
      </c>
      <c r="E126" s="192" t="s">
        <v>392</v>
      </c>
      <c r="F126" s="193" t="s">
        <v>393</v>
      </c>
      <c r="G126" s="194" t="s">
        <v>309</v>
      </c>
      <c r="H126" s="195">
        <v>16</v>
      </c>
      <c r="I126" s="196">
        <v>3502</v>
      </c>
      <c r="J126" s="197">
        <f>ROUND(I126*H126,2)</f>
        <v>56032</v>
      </c>
      <c r="K126" s="193" t="s">
        <v>146</v>
      </c>
      <c r="L126" s="60"/>
      <c r="M126" s="198" t="s">
        <v>22</v>
      </c>
      <c r="N126" s="199" t="s">
        <v>45</v>
      </c>
      <c r="O126" s="41"/>
      <c r="P126" s="200">
        <f>O126*H126</f>
        <v>0</v>
      </c>
      <c r="Q126" s="200">
        <v>0.34076</v>
      </c>
      <c r="R126" s="200">
        <f>Q126*H126</f>
        <v>5.45216</v>
      </c>
      <c r="S126" s="200">
        <v>0</v>
      </c>
      <c r="T126" s="201">
        <f>S126*H126</f>
        <v>0</v>
      </c>
      <c r="AR126" s="23" t="s">
        <v>147</v>
      </c>
      <c r="AT126" s="23" t="s">
        <v>142</v>
      </c>
      <c r="AU126" s="23" t="s">
        <v>83</v>
      </c>
      <c r="AY126" s="23" t="s">
        <v>140</v>
      </c>
      <c r="BE126" s="202">
        <f>IF(N126="základní",J126,0)</f>
        <v>56032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24</v>
      </c>
      <c r="BK126" s="202">
        <f>ROUND(I126*H126,2)</f>
        <v>56032</v>
      </c>
      <c r="BL126" s="23" t="s">
        <v>147</v>
      </c>
      <c r="BM126" s="23" t="s">
        <v>714</v>
      </c>
    </row>
    <row r="127" spans="2:65" s="1" customFormat="1" ht="16.5" customHeight="1">
      <c r="B127" s="40"/>
      <c r="C127" s="191" t="s">
        <v>219</v>
      </c>
      <c r="D127" s="191" t="s">
        <v>142</v>
      </c>
      <c r="E127" s="192" t="s">
        <v>188</v>
      </c>
      <c r="F127" s="193" t="s">
        <v>189</v>
      </c>
      <c r="G127" s="194" t="s">
        <v>164</v>
      </c>
      <c r="H127" s="195">
        <v>128.8</v>
      </c>
      <c r="I127" s="196">
        <v>100</v>
      </c>
      <c r="J127" s="197">
        <f>ROUND(I127*H127,2)</f>
        <v>12880</v>
      </c>
      <c r="K127" s="193" t="s">
        <v>146</v>
      </c>
      <c r="L127" s="60"/>
      <c r="M127" s="198" t="s">
        <v>22</v>
      </c>
      <c r="N127" s="199" t="s">
        <v>45</v>
      </c>
      <c r="O127" s="4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3" t="s">
        <v>147</v>
      </c>
      <c r="AT127" s="23" t="s">
        <v>142</v>
      </c>
      <c r="AU127" s="23" t="s">
        <v>83</v>
      </c>
      <c r="AY127" s="23" t="s">
        <v>140</v>
      </c>
      <c r="BE127" s="202">
        <f>IF(N127="základní",J127,0)</f>
        <v>12880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24</v>
      </c>
      <c r="BK127" s="202">
        <f>ROUND(I127*H127,2)</f>
        <v>12880</v>
      </c>
      <c r="BL127" s="23" t="s">
        <v>147</v>
      </c>
      <c r="BM127" s="23" t="s">
        <v>715</v>
      </c>
    </row>
    <row r="128" spans="2:51" s="11" customFormat="1" ht="13.5">
      <c r="B128" s="203"/>
      <c r="C128" s="204"/>
      <c r="D128" s="205" t="s">
        <v>149</v>
      </c>
      <c r="E128" s="206" t="s">
        <v>22</v>
      </c>
      <c r="F128" s="207" t="s">
        <v>716</v>
      </c>
      <c r="G128" s="204"/>
      <c r="H128" s="208">
        <v>16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149</v>
      </c>
      <c r="AU128" s="214" t="s">
        <v>83</v>
      </c>
      <c r="AV128" s="11" t="s">
        <v>83</v>
      </c>
      <c r="AW128" s="11" t="s">
        <v>38</v>
      </c>
      <c r="AX128" s="11" t="s">
        <v>74</v>
      </c>
      <c r="AY128" s="214" t="s">
        <v>140</v>
      </c>
    </row>
    <row r="129" spans="2:51" s="12" customFormat="1" ht="13.5">
      <c r="B129" s="215"/>
      <c r="C129" s="216"/>
      <c r="D129" s="205" t="s">
        <v>149</v>
      </c>
      <c r="E129" s="217" t="s">
        <v>22</v>
      </c>
      <c r="F129" s="218" t="s">
        <v>717</v>
      </c>
      <c r="G129" s="216"/>
      <c r="H129" s="217" t="s">
        <v>22</v>
      </c>
      <c r="I129" s="219"/>
      <c r="J129" s="216"/>
      <c r="K129" s="216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149</v>
      </c>
      <c r="AU129" s="224" t="s">
        <v>83</v>
      </c>
      <c r="AV129" s="12" t="s">
        <v>24</v>
      </c>
      <c r="AW129" s="12" t="s">
        <v>38</v>
      </c>
      <c r="AX129" s="12" t="s">
        <v>74</v>
      </c>
      <c r="AY129" s="224" t="s">
        <v>140</v>
      </c>
    </row>
    <row r="130" spans="2:51" s="11" customFormat="1" ht="13.5">
      <c r="B130" s="203"/>
      <c r="C130" s="204"/>
      <c r="D130" s="205" t="s">
        <v>149</v>
      </c>
      <c r="E130" s="206" t="s">
        <v>22</v>
      </c>
      <c r="F130" s="207" t="s">
        <v>718</v>
      </c>
      <c r="G130" s="204"/>
      <c r="H130" s="208">
        <v>62.8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149</v>
      </c>
      <c r="AU130" s="214" t="s">
        <v>83</v>
      </c>
      <c r="AV130" s="11" t="s">
        <v>83</v>
      </c>
      <c r="AW130" s="11" t="s">
        <v>38</v>
      </c>
      <c r="AX130" s="11" t="s">
        <v>74</v>
      </c>
      <c r="AY130" s="214" t="s">
        <v>140</v>
      </c>
    </row>
    <row r="131" spans="2:51" s="12" customFormat="1" ht="13.5">
      <c r="B131" s="215"/>
      <c r="C131" s="216"/>
      <c r="D131" s="205" t="s">
        <v>149</v>
      </c>
      <c r="E131" s="217" t="s">
        <v>22</v>
      </c>
      <c r="F131" s="218" t="s">
        <v>486</v>
      </c>
      <c r="G131" s="216"/>
      <c r="H131" s="217" t="s">
        <v>22</v>
      </c>
      <c r="I131" s="219"/>
      <c r="J131" s="216"/>
      <c r="K131" s="216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149</v>
      </c>
      <c r="AU131" s="224" t="s">
        <v>83</v>
      </c>
      <c r="AV131" s="12" t="s">
        <v>24</v>
      </c>
      <c r="AW131" s="12" t="s">
        <v>38</v>
      </c>
      <c r="AX131" s="12" t="s">
        <v>74</v>
      </c>
      <c r="AY131" s="224" t="s">
        <v>140</v>
      </c>
    </row>
    <row r="132" spans="2:51" s="11" customFormat="1" ht="13.5">
      <c r="B132" s="203"/>
      <c r="C132" s="204"/>
      <c r="D132" s="205" t="s">
        <v>149</v>
      </c>
      <c r="E132" s="206" t="s">
        <v>22</v>
      </c>
      <c r="F132" s="207" t="s">
        <v>719</v>
      </c>
      <c r="G132" s="204"/>
      <c r="H132" s="208">
        <v>50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149</v>
      </c>
      <c r="AU132" s="214" t="s">
        <v>83</v>
      </c>
      <c r="AV132" s="11" t="s">
        <v>83</v>
      </c>
      <c r="AW132" s="11" t="s">
        <v>38</v>
      </c>
      <c r="AX132" s="11" t="s">
        <v>74</v>
      </c>
      <c r="AY132" s="214" t="s">
        <v>140</v>
      </c>
    </row>
    <row r="133" spans="2:51" s="12" customFormat="1" ht="13.5">
      <c r="B133" s="215"/>
      <c r="C133" s="216"/>
      <c r="D133" s="205" t="s">
        <v>149</v>
      </c>
      <c r="E133" s="217" t="s">
        <v>22</v>
      </c>
      <c r="F133" s="218" t="s">
        <v>276</v>
      </c>
      <c r="G133" s="216"/>
      <c r="H133" s="217" t="s">
        <v>22</v>
      </c>
      <c r="I133" s="219"/>
      <c r="J133" s="216"/>
      <c r="K133" s="216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149</v>
      </c>
      <c r="AU133" s="224" t="s">
        <v>83</v>
      </c>
      <c r="AV133" s="12" t="s">
        <v>24</v>
      </c>
      <c r="AW133" s="12" t="s">
        <v>38</v>
      </c>
      <c r="AX133" s="12" t="s">
        <v>74</v>
      </c>
      <c r="AY133" s="224" t="s">
        <v>140</v>
      </c>
    </row>
    <row r="134" spans="2:51" s="13" customFormat="1" ht="13.5">
      <c r="B134" s="225"/>
      <c r="C134" s="226"/>
      <c r="D134" s="205" t="s">
        <v>149</v>
      </c>
      <c r="E134" s="227" t="s">
        <v>22</v>
      </c>
      <c r="F134" s="228" t="s">
        <v>152</v>
      </c>
      <c r="G134" s="226"/>
      <c r="H134" s="229">
        <v>128.8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149</v>
      </c>
      <c r="AU134" s="235" t="s">
        <v>83</v>
      </c>
      <c r="AV134" s="13" t="s">
        <v>147</v>
      </c>
      <c r="AW134" s="13" t="s">
        <v>38</v>
      </c>
      <c r="AX134" s="13" t="s">
        <v>24</v>
      </c>
      <c r="AY134" s="235" t="s">
        <v>140</v>
      </c>
    </row>
    <row r="135" spans="2:65" s="1" customFormat="1" ht="16.5" customHeight="1">
      <c r="B135" s="40"/>
      <c r="C135" s="236" t="s">
        <v>224</v>
      </c>
      <c r="D135" s="236" t="s">
        <v>212</v>
      </c>
      <c r="E135" s="237" t="s">
        <v>720</v>
      </c>
      <c r="F135" s="238" t="s">
        <v>721</v>
      </c>
      <c r="G135" s="239" t="s">
        <v>215</v>
      </c>
      <c r="H135" s="240">
        <v>171.733</v>
      </c>
      <c r="I135" s="241">
        <v>302</v>
      </c>
      <c r="J135" s="242">
        <f>ROUND(I135*H135,2)</f>
        <v>51863.37</v>
      </c>
      <c r="K135" s="238" t="s">
        <v>146</v>
      </c>
      <c r="L135" s="243"/>
      <c r="M135" s="244" t="s">
        <v>22</v>
      </c>
      <c r="N135" s="245" t="s">
        <v>45</v>
      </c>
      <c r="O135" s="41"/>
      <c r="P135" s="200">
        <f>O135*H135</f>
        <v>0</v>
      </c>
      <c r="Q135" s="200">
        <v>1</v>
      </c>
      <c r="R135" s="200">
        <f>Q135*H135</f>
        <v>171.733</v>
      </c>
      <c r="S135" s="200">
        <v>0</v>
      </c>
      <c r="T135" s="201">
        <f>S135*H135</f>
        <v>0</v>
      </c>
      <c r="AR135" s="23" t="s">
        <v>187</v>
      </c>
      <c r="AT135" s="23" t="s">
        <v>212</v>
      </c>
      <c r="AU135" s="23" t="s">
        <v>83</v>
      </c>
      <c r="AY135" s="23" t="s">
        <v>140</v>
      </c>
      <c r="BE135" s="202">
        <f>IF(N135="základní",J135,0)</f>
        <v>51863.37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24</v>
      </c>
      <c r="BK135" s="202">
        <f>ROUND(I135*H135,2)</f>
        <v>51863.37</v>
      </c>
      <c r="BL135" s="23" t="s">
        <v>147</v>
      </c>
      <c r="BM135" s="23" t="s">
        <v>722</v>
      </c>
    </row>
    <row r="136" spans="2:47" s="1" customFormat="1" ht="27">
      <c r="B136" s="40"/>
      <c r="C136" s="62"/>
      <c r="D136" s="205" t="s">
        <v>245</v>
      </c>
      <c r="E136" s="62"/>
      <c r="F136" s="246" t="s">
        <v>723</v>
      </c>
      <c r="G136" s="62"/>
      <c r="H136" s="62"/>
      <c r="I136" s="162"/>
      <c r="J136" s="62"/>
      <c r="K136" s="62"/>
      <c r="L136" s="60"/>
      <c r="M136" s="247"/>
      <c r="N136" s="41"/>
      <c r="O136" s="41"/>
      <c r="P136" s="41"/>
      <c r="Q136" s="41"/>
      <c r="R136" s="41"/>
      <c r="S136" s="41"/>
      <c r="T136" s="77"/>
      <c r="AT136" s="23" t="s">
        <v>245</v>
      </c>
      <c r="AU136" s="23" t="s">
        <v>83</v>
      </c>
    </row>
    <row r="137" spans="2:51" s="11" customFormat="1" ht="13.5">
      <c r="B137" s="203"/>
      <c r="C137" s="204"/>
      <c r="D137" s="205" t="s">
        <v>149</v>
      </c>
      <c r="E137" s="206" t="s">
        <v>22</v>
      </c>
      <c r="F137" s="207" t="s">
        <v>724</v>
      </c>
      <c r="G137" s="204"/>
      <c r="H137" s="208">
        <v>171.733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149</v>
      </c>
      <c r="AU137" s="214" t="s">
        <v>83</v>
      </c>
      <c r="AV137" s="11" t="s">
        <v>83</v>
      </c>
      <c r="AW137" s="11" t="s">
        <v>38</v>
      </c>
      <c r="AX137" s="11" t="s">
        <v>74</v>
      </c>
      <c r="AY137" s="214" t="s">
        <v>140</v>
      </c>
    </row>
    <row r="138" spans="2:51" s="12" customFormat="1" ht="13.5">
      <c r="B138" s="215"/>
      <c r="C138" s="216"/>
      <c r="D138" s="205" t="s">
        <v>149</v>
      </c>
      <c r="E138" s="217" t="s">
        <v>22</v>
      </c>
      <c r="F138" s="218" t="s">
        <v>725</v>
      </c>
      <c r="G138" s="216"/>
      <c r="H138" s="217" t="s">
        <v>22</v>
      </c>
      <c r="I138" s="219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149</v>
      </c>
      <c r="AU138" s="224" t="s">
        <v>83</v>
      </c>
      <c r="AV138" s="12" t="s">
        <v>24</v>
      </c>
      <c r="AW138" s="12" t="s">
        <v>38</v>
      </c>
      <c r="AX138" s="12" t="s">
        <v>74</v>
      </c>
      <c r="AY138" s="224" t="s">
        <v>140</v>
      </c>
    </row>
    <row r="139" spans="2:51" s="13" customFormat="1" ht="13.5">
      <c r="B139" s="225"/>
      <c r="C139" s="226"/>
      <c r="D139" s="205" t="s">
        <v>149</v>
      </c>
      <c r="E139" s="227" t="s">
        <v>22</v>
      </c>
      <c r="F139" s="228" t="s">
        <v>152</v>
      </c>
      <c r="G139" s="226"/>
      <c r="H139" s="229">
        <v>171.733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149</v>
      </c>
      <c r="AU139" s="235" t="s">
        <v>83</v>
      </c>
      <c r="AV139" s="13" t="s">
        <v>147</v>
      </c>
      <c r="AW139" s="13" t="s">
        <v>38</v>
      </c>
      <c r="AX139" s="13" t="s">
        <v>24</v>
      </c>
      <c r="AY139" s="235" t="s">
        <v>140</v>
      </c>
    </row>
    <row r="140" spans="2:65" s="1" customFormat="1" ht="16.5" customHeight="1">
      <c r="B140" s="40"/>
      <c r="C140" s="191" t="s">
        <v>223</v>
      </c>
      <c r="D140" s="191" t="s">
        <v>142</v>
      </c>
      <c r="E140" s="192" t="s">
        <v>198</v>
      </c>
      <c r="F140" s="193" t="s">
        <v>726</v>
      </c>
      <c r="G140" s="194" t="s">
        <v>164</v>
      </c>
      <c r="H140" s="195">
        <v>36</v>
      </c>
      <c r="I140" s="196">
        <v>136</v>
      </c>
      <c r="J140" s="197">
        <f>ROUND(I140*H140,2)</f>
        <v>4896</v>
      </c>
      <c r="K140" s="193" t="s">
        <v>146</v>
      </c>
      <c r="L140" s="60"/>
      <c r="M140" s="198" t="s">
        <v>22</v>
      </c>
      <c r="N140" s="199" t="s">
        <v>45</v>
      </c>
      <c r="O140" s="4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3" t="s">
        <v>147</v>
      </c>
      <c r="AT140" s="23" t="s">
        <v>142</v>
      </c>
      <c r="AU140" s="23" t="s">
        <v>83</v>
      </c>
      <c r="AY140" s="23" t="s">
        <v>140</v>
      </c>
      <c r="BE140" s="202">
        <f>IF(N140="základní",J140,0)</f>
        <v>4896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24</v>
      </c>
      <c r="BK140" s="202">
        <f>ROUND(I140*H140,2)</f>
        <v>4896</v>
      </c>
      <c r="BL140" s="23" t="s">
        <v>147</v>
      </c>
      <c r="BM140" s="23" t="s">
        <v>727</v>
      </c>
    </row>
    <row r="141" spans="2:51" s="11" customFormat="1" ht="13.5">
      <c r="B141" s="203"/>
      <c r="C141" s="204"/>
      <c r="D141" s="205" t="s">
        <v>149</v>
      </c>
      <c r="E141" s="206" t="s">
        <v>22</v>
      </c>
      <c r="F141" s="207" t="s">
        <v>201</v>
      </c>
      <c r="G141" s="204"/>
      <c r="H141" s="208">
        <v>36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149</v>
      </c>
      <c r="AU141" s="214" t="s">
        <v>83</v>
      </c>
      <c r="AV141" s="11" t="s">
        <v>83</v>
      </c>
      <c r="AW141" s="11" t="s">
        <v>38</v>
      </c>
      <c r="AX141" s="11" t="s">
        <v>74</v>
      </c>
      <c r="AY141" s="214" t="s">
        <v>140</v>
      </c>
    </row>
    <row r="142" spans="2:51" s="12" customFormat="1" ht="13.5">
      <c r="B142" s="215"/>
      <c r="C142" s="216"/>
      <c r="D142" s="205" t="s">
        <v>149</v>
      </c>
      <c r="E142" s="217" t="s">
        <v>22</v>
      </c>
      <c r="F142" s="218" t="s">
        <v>151</v>
      </c>
      <c r="G142" s="216"/>
      <c r="H142" s="217" t="s">
        <v>22</v>
      </c>
      <c r="I142" s="219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149</v>
      </c>
      <c r="AU142" s="224" t="s">
        <v>83</v>
      </c>
      <c r="AV142" s="12" t="s">
        <v>24</v>
      </c>
      <c r="AW142" s="12" t="s">
        <v>38</v>
      </c>
      <c r="AX142" s="12" t="s">
        <v>74</v>
      </c>
      <c r="AY142" s="224" t="s">
        <v>140</v>
      </c>
    </row>
    <row r="143" spans="2:51" s="13" customFormat="1" ht="13.5">
      <c r="B143" s="225"/>
      <c r="C143" s="226"/>
      <c r="D143" s="205" t="s">
        <v>149</v>
      </c>
      <c r="E143" s="227" t="s">
        <v>22</v>
      </c>
      <c r="F143" s="228" t="s">
        <v>152</v>
      </c>
      <c r="G143" s="226"/>
      <c r="H143" s="229">
        <v>36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149</v>
      </c>
      <c r="AU143" s="235" t="s">
        <v>83</v>
      </c>
      <c r="AV143" s="13" t="s">
        <v>147</v>
      </c>
      <c r="AW143" s="13" t="s">
        <v>38</v>
      </c>
      <c r="AX143" s="13" t="s">
        <v>24</v>
      </c>
      <c r="AY143" s="235" t="s">
        <v>140</v>
      </c>
    </row>
    <row r="144" spans="2:65" s="1" customFormat="1" ht="16.5" customHeight="1">
      <c r="B144" s="40"/>
      <c r="C144" s="191" t="s">
        <v>10</v>
      </c>
      <c r="D144" s="191" t="s">
        <v>142</v>
      </c>
      <c r="E144" s="192" t="s">
        <v>728</v>
      </c>
      <c r="F144" s="193" t="s">
        <v>729</v>
      </c>
      <c r="G144" s="194" t="s">
        <v>164</v>
      </c>
      <c r="H144" s="195">
        <v>436.247</v>
      </c>
      <c r="I144" s="196">
        <v>14</v>
      </c>
      <c r="J144" s="197">
        <f>ROUND(I144*H144,2)</f>
        <v>6107.46</v>
      </c>
      <c r="K144" s="193" t="s">
        <v>146</v>
      </c>
      <c r="L144" s="60"/>
      <c r="M144" s="198" t="s">
        <v>22</v>
      </c>
      <c r="N144" s="199" t="s">
        <v>45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3" t="s">
        <v>147</v>
      </c>
      <c r="AT144" s="23" t="s">
        <v>142</v>
      </c>
      <c r="AU144" s="23" t="s">
        <v>83</v>
      </c>
      <c r="AY144" s="23" t="s">
        <v>140</v>
      </c>
      <c r="BE144" s="202">
        <f>IF(N144="základní",J144,0)</f>
        <v>6107.46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24</v>
      </c>
      <c r="BK144" s="202">
        <f>ROUND(I144*H144,2)</f>
        <v>6107.46</v>
      </c>
      <c r="BL144" s="23" t="s">
        <v>147</v>
      </c>
      <c r="BM144" s="23" t="s">
        <v>730</v>
      </c>
    </row>
    <row r="145" spans="2:65" s="1" customFormat="1" ht="16.5" customHeight="1">
      <c r="B145" s="40"/>
      <c r="C145" s="191" t="s">
        <v>235</v>
      </c>
      <c r="D145" s="191" t="s">
        <v>142</v>
      </c>
      <c r="E145" s="192" t="s">
        <v>731</v>
      </c>
      <c r="F145" s="193" t="s">
        <v>732</v>
      </c>
      <c r="G145" s="194" t="s">
        <v>215</v>
      </c>
      <c r="H145" s="195">
        <v>741.62</v>
      </c>
      <c r="I145" s="196">
        <v>121</v>
      </c>
      <c r="J145" s="197">
        <f>ROUND(I145*H145,2)</f>
        <v>89736.02</v>
      </c>
      <c r="K145" s="193" t="s">
        <v>146</v>
      </c>
      <c r="L145" s="60"/>
      <c r="M145" s="198" t="s">
        <v>22</v>
      </c>
      <c r="N145" s="199" t="s">
        <v>45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147</v>
      </c>
      <c r="AT145" s="23" t="s">
        <v>142</v>
      </c>
      <c r="AU145" s="23" t="s">
        <v>83</v>
      </c>
      <c r="AY145" s="23" t="s">
        <v>140</v>
      </c>
      <c r="BE145" s="202">
        <f>IF(N145="základní",J145,0)</f>
        <v>89736.02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24</v>
      </c>
      <c r="BK145" s="202">
        <f>ROUND(I145*H145,2)</f>
        <v>89736.02</v>
      </c>
      <c r="BL145" s="23" t="s">
        <v>147</v>
      </c>
      <c r="BM145" s="23" t="s">
        <v>733</v>
      </c>
    </row>
    <row r="146" spans="2:51" s="11" customFormat="1" ht="13.5">
      <c r="B146" s="203"/>
      <c r="C146" s="204"/>
      <c r="D146" s="205" t="s">
        <v>149</v>
      </c>
      <c r="E146" s="206" t="s">
        <v>22</v>
      </c>
      <c r="F146" s="207" t="s">
        <v>734</v>
      </c>
      <c r="G146" s="204"/>
      <c r="H146" s="208">
        <v>741.62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149</v>
      </c>
      <c r="AU146" s="214" t="s">
        <v>83</v>
      </c>
      <c r="AV146" s="11" t="s">
        <v>83</v>
      </c>
      <c r="AW146" s="11" t="s">
        <v>38</v>
      </c>
      <c r="AX146" s="11" t="s">
        <v>74</v>
      </c>
      <c r="AY146" s="214" t="s">
        <v>140</v>
      </c>
    </row>
    <row r="147" spans="2:51" s="13" customFormat="1" ht="13.5">
      <c r="B147" s="225"/>
      <c r="C147" s="226"/>
      <c r="D147" s="205" t="s">
        <v>149</v>
      </c>
      <c r="E147" s="227" t="s">
        <v>22</v>
      </c>
      <c r="F147" s="228" t="s">
        <v>152</v>
      </c>
      <c r="G147" s="226"/>
      <c r="H147" s="229">
        <v>741.62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149</v>
      </c>
      <c r="AU147" s="235" t="s">
        <v>83</v>
      </c>
      <c r="AV147" s="13" t="s">
        <v>147</v>
      </c>
      <c r="AW147" s="13" t="s">
        <v>38</v>
      </c>
      <c r="AX147" s="13" t="s">
        <v>24</v>
      </c>
      <c r="AY147" s="235" t="s">
        <v>140</v>
      </c>
    </row>
    <row r="148" spans="2:65" s="1" customFormat="1" ht="16.5" customHeight="1">
      <c r="B148" s="40"/>
      <c r="C148" s="191" t="s">
        <v>241</v>
      </c>
      <c r="D148" s="191" t="s">
        <v>142</v>
      </c>
      <c r="E148" s="192" t="s">
        <v>202</v>
      </c>
      <c r="F148" s="193" t="s">
        <v>203</v>
      </c>
      <c r="G148" s="194" t="s">
        <v>164</v>
      </c>
      <c r="H148" s="195">
        <v>90.18</v>
      </c>
      <c r="I148" s="196">
        <v>225</v>
      </c>
      <c r="J148" s="197">
        <f>ROUND(I148*H148,2)</f>
        <v>20290.5</v>
      </c>
      <c r="K148" s="193" t="s">
        <v>146</v>
      </c>
      <c r="L148" s="60"/>
      <c r="M148" s="198" t="s">
        <v>22</v>
      </c>
      <c r="N148" s="199" t="s">
        <v>45</v>
      </c>
      <c r="O148" s="4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3" t="s">
        <v>147</v>
      </c>
      <c r="AT148" s="23" t="s">
        <v>142</v>
      </c>
      <c r="AU148" s="23" t="s">
        <v>83</v>
      </c>
      <c r="AY148" s="23" t="s">
        <v>140</v>
      </c>
      <c r="BE148" s="202">
        <f>IF(N148="základní",J148,0)</f>
        <v>20290.5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3" t="s">
        <v>24</v>
      </c>
      <c r="BK148" s="202">
        <f>ROUND(I148*H148,2)</f>
        <v>20290.5</v>
      </c>
      <c r="BL148" s="23" t="s">
        <v>147</v>
      </c>
      <c r="BM148" s="23" t="s">
        <v>735</v>
      </c>
    </row>
    <row r="149" spans="2:51" s="11" customFormat="1" ht="13.5">
      <c r="B149" s="203"/>
      <c r="C149" s="204"/>
      <c r="D149" s="205" t="s">
        <v>149</v>
      </c>
      <c r="E149" s="206" t="s">
        <v>22</v>
      </c>
      <c r="F149" s="207" t="s">
        <v>736</v>
      </c>
      <c r="G149" s="204"/>
      <c r="H149" s="208">
        <v>90.18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149</v>
      </c>
      <c r="AU149" s="214" t="s">
        <v>83</v>
      </c>
      <c r="AV149" s="11" t="s">
        <v>83</v>
      </c>
      <c r="AW149" s="11" t="s">
        <v>38</v>
      </c>
      <c r="AX149" s="11" t="s">
        <v>74</v>
      </c>
      <c r="AY149" s="214" t="s">
        <v>140</v>
      </c>
    </row>
    <row r="150" spans="2:51" s="12" customFormat="1" ht="13.5">
      <c r="B150" s="215"/>
      <c r="C150" s="216"/>
      <c r="D150" s="205" t="s">
        <v>149</v>
      </c>
      <c r="E150" s="217" t="s">
        <v>22</v>
      </c>
      <c r="F150" s="218" t="s">
        <v>151</v>
      </c>
      <c r="G150" s="216"/>
      <c r="H150" s="217" t="s">
        <v>22</v>
      </c>
      <c r="I150" s="219"/>
      <c r="J150" s="216"/>
      <c r="K150" s="216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149</v>
      </c>
      <c r="AU150" s="224" t="s">
        <v>83</v>
      </c>
      <c r="AV150" s="12" t="s">
        <v>24</v>
      </c>
      <c r="AW150" s="12" t="s">
        <v>38</v>
      </c>
      <c r="AX150" s="12" t="s">
        <v>74</v>
      </c>
      <c r="AY150" s="224" t="s">
        <v>140</v>
      </c>
    </row>
    <row r="151" spans="2:51" s="13" customFormat="1" ht="13.5">
      <c r="B151" s="225"/>
      <c r="C151" s="226"/>
      <c r="D151" s="205" t="s">
        <v>149</v>
      </c>
      <c r="E151" s="227" t="s">
        <v>22</v>
      </c>
      <c r="F151" s="228" t="s">
        <v>152</v>
      </c>
      <c r="G151" s="226"/>
      <c r="H151" s="229">
        <v>90.18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149</v>
      </c>
      <c r="AU151" s="235" t="s">
        <v>83</v>
      </c>
      <c r="AV151" s="13" t="s">
        <v>147</v>
      </c>
      <c r="AW151" s="13" t="s">
        <v>38</v>
      </c>
      <c r="AX151" s="13" t="s">
        <v>24</v>
      </c>
      <c r="AY151" s="235" t="s">
        <v>140</v>
      </c>
    </row>
    <row r="152" spans="2:65" s="1" customFormat="1" ht="16.5" customHeight="1">
      <c r="B152" s="40"/>
      <c r="C152" s="236" t="s">
        <v>248</v>
      </c>
      <c r="D152" s="236" t="s">
        <v>212</v>
      </c>
      <c r="E152" s="237" t="s">
        <v>213</v>
      </c>
      <c r="F152" s="238" t="s">
        <v>737</v>
      </c>
      <c r="G152" s="239" t="s">
        <v>215</v>
      </c>
      <c r="H152" s="240">
        <v>180.36</v>
      </c>
      <c r="I152" s="241">
        <v>302</v>
      </c>
      <c r="J152" s="242">
        <f>ROUND(I152*H152,2)</f>
        <v>54468.72</v>
      </c>
      <c r="K152" s="238" t="s">
        <v>146</v>
      </c>
      <c r="L152" s="243"/>
      <c r="M152" s="244" t="s">
        <v>22</v>
      </c>
      <c r="N152" s="245" t="s">
        <v>45</v>
      </c>
      <c r="O152" s="41"/>
      <c r="P152" s="200">
        <f>O152*H152</f>
        <v>0</v>
      </c>
      <c r="Q152" s="200">
        <v>1</v>
      </c>
      <c r="R152" s="200">
        <f>Q152*H152</f>
        <v>180.36</v>
      </c>
      <c r="S152" s="200">
        <v>0</v>
      </c>
      <c r="T152" s="201">
        <f>S152*H152</f>
        <v>0</v>
      </c>
      <c r="AR152" s="23" t="s">
        <v>187</v>
      </c>
      <c r="AT152" s="23" t="s">
        <v>212</v>
      </c>
      <c r="AU152" s="23" t="s">
        <v>83</v>
      </c>
      <c r="AY152" s="23" t="s">
        <v>140</v>
      </c>
      <c r="BE152" s="202">
        <f>IF(N152="základní",J152,0)</f>
        <v>54468.72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24</v>
      </c>
      <c r="BK152" s="202">
        <f>ROUND(I152*H152,2)</f>
        <v>54468.72</v>
      </c>
      <c r="BL152" s="23" t="s">
        <v>147</v>
      </c>
      <c r="BM152" s="23" t="s">
        <v>738</v>
      </c>
    </row>
    <row r="153" spans="2:51" s="11" customFormat="1" ht="13.5">
      <c r="B153" s="203"/>
      <c r="C153" s="204"/>
      <c r="D153" s="205" t="s">
        <v>149</v>
      </c>
      <c r="E153" s="204"/>
      <c r="F153" s="207" t="s">
        <v>739</v>
      </c>
      <c r="G153" s="204"/>
      <c r="H153" s="208">
        <v>180.36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149</v>
      </c>
      <c r="AU153" s="214" t="s">
        <v>83</v>
      </c>
      <c r="AV153" s="11" t="s">
        <v>83</v>
      </c>
      <c r="AW153" s="11" t="s">
        <v>6</v>
      </c>
      <c r="AX153" s="11" t="s">
        <v>24</v>
      </c>
      <c r="AY153" s="214" t="s">
        <v>140</v>
      </c>
    </row>
    <row r="154" spans="2:63" s="10" customFormat="1" ht="29.85" customHeight="1">
      <c r="B154" s="175"/>
      <c r="C154" s="176"/>
      <c r="D154" s="177" t="s">
        <v>73</v>
      </c>
      <c r="E154" s="189" t="s">
        <v>83</v>
      </c>
      <c r="F154" s="189" t="s">
        <v>218</v>
      </c>
      <c r="G154" s="176"/>
      <c r="H154" s="176"/>
      <c r="I154" s="179"/>
      <c r="J154" s="190">
        <f>BK154</f>
        <v>301074.44999999995</v>
      </c>
      <c r="K154" s="176"/>
      <c r="L154" s="181"/>
      <c r="M154" s="182"/>
      <c r="N154" s="183"/>
      <c r="O154" s="183"/>
      <c r="P154" s="184">
        <f>SUM(P155:P199)</f>
        <v>0</v>
      </c>
      <c r="Q154" s="183"/>
      <c r="R154" s="184">
        <f>SUM(R155:R199)</f>
        <v>90.86981764000001</v>
      </c>
      <c r="S154" s="183"/>
      <c r="T154" s="185">
        <f>SUM(T155:T199)</f>
        <v>0</v>
      </c>
      <c r="AR154" s="186" t="s">
        <v>24</v>
      </c>
      <c r="AT154" s="187" t="s">
        <v>73</v>
      </c>
      <c r="AU154" s="187" t="s">
        <v>24</v>
      </c>
      <c r="AY154" s="186" t="s">
        <v>140</v>
      </c>
      <c r="BK154" s="188">
        <f>SUM(BK155:BK199)</f>
        <v>301074.44999999995</v>
      </c>
    </row>
    <row r="155" spans="2:65" s="1" customFormat="1" ht="16.5" customHeight="1">
      <c r="B155" s="40"/>
      <c r="C155" s="191" t="s">
        <v>254</v>
      </c>
      <c r="D155" s="191" t="s">
        <v>142</v>
      </c>
      <c r="E155" s="192" t="s">
        <v>220</v>
      </c>
      <c r="F155" s="193" t="s">
        <v>740</v>
      </c>
      <c r="G155" s="194" t="s">
        <v>145</v>
      </c>
      <c r="H155" s="195">
        <v>14</v>
      </c>
      <c r="I155" s="196">
        <v>42</v>
      </c>
      <c r="J155" s="197">
        <f>ROUND(I155*H155,2)</f>
        <v>588</v>
      </c>
      <c r="K155" s="193" t="s">
        <v>146</v>
      </c>
      <c r="L155" s="60"/>
      <c r="M155" s="198" t="s">
        <v>22</v>
      </c>
      <c r="N155" s="199" t="s">
        <v>45</v>
      </c>
      <c r="O155" s="41"/>
      <c r="P155" s="200">
        <f>O155*H155</f>
        <v>0</v>
      </c>
      <c r="Q155" s="200">
        <v>0.00022</v>
      </c>
      <c r="R155" s="200">
        <f>Q155*H155</f>
        <v>0.0030800000000000003</v>
      </c>
      <c r="S155" s="200">
        <v>0</v>
      </c>
      <c r="T155" s="201">
        <f>S155*H155</f>
        <v>0</v>
      </c>
      <c r="AR155" s="23" t="s">
        <v>147</v>
      </c>
      <c r="AT155" s="23" t="s">
        <v>142</v>
      </c>
      <c r="AU155" s="23" t="s">
        <v>83</v>
      </c>
      <c r="AY155" s="23" t="s">
        <v>140</v>
      </c>
      <c r="BE155" s="202">
        <f>IF(N155="základní",J155,0)</f>
        <v>588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24</v>
      </c>
      <c r="BK155" s="202">
        <f>ROUND(I155*H155,2)</f>
        <v>588</v>
      </c>
      <c r="BL155" s="23" t="s">
        <v>147</v>
      </c>
      <c r="BM155" s="23" t="s">
        <v>741</v>
      </c>
    </row>
    <row r="156" spans="2:51" s="11" customFormat="1" ht="13.5">
      <c r="B156" s="203"/>
      <c r="C156" s="204"/>
      <c r="D156" s="205" t="s">
        <v>149</v>
      </c>
      <c r="E156" s="206" t="s">
        <v>22</v>
      </c>
      <c r="F156" s="207" t="s">
        <v>223</v>
      </c>
      <c r="G156" s="204"/>
      <c r="H156" s="208">
        <v>14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149</v>
      </c>
      <c r="AU156" s="214" t="s">
        <v>83</v>
      </c>
      <c r="AV156" s="11" t="s">
        <v>83</v>
      </c>
      <c r="AW156" s="11" t="s">
        <v>38</v>
      </c>
      <c r="AX156" s="11" t="s">
        <v>74</v>
      </c>
      <c r="AY156" s="214" t="s">
        <v>140</v>
      </c>
    </row>
    <row r="157" spans="2:51" s="12" customFormat="1" ht="13.5">
      <c r="B157" s="215"/>
      <c r="C157" s="216"/>
      <c r="D157" s="205" t="s">
        <v>149</v>
      </c>
      <c r="E157" s="217" t="s">
        <v>22</v>
      </c>
      <c r="F157" s="218" t="s">
        <v>151</v>
      </c>
      <c r="G157" s="216"/>
      <c r="H157" s="217" t="s">
        <v>22</v>
      </c>
      <c r="I157" s="219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149</v>
      </c>
      <c r="AU157" s="224" t="s">
        <v>83</v>
      </c>
      <c r="AV157" s="12" t="s">
        <v>24</v>
      </c>
      <c r="AW157" s="12" t="s">
        <v>38</v>
      </c>
      <c r="AX157" s="12" t="s">
        <v>74</v>
      </c>
      <c r="AY157" s="224" t="s">
        <v>140</v>
      </c>
    </row>
    <row r="158" spans="2:51" s="13" customFormat="1" ht="13.5">
      <c r="B158" s="225"/>
      <c r="C158" s="226"/>
      <c r="D158" s="205" t="s">
        <v>149</v>
      </c>
      <c r="E158" s="227" t="s">
        <v>22</v>
      </c>
      <c r="F158" s="228" t="s">
        <v>152</v>
      </c>
      <c r="G158" s="226"/>
      <c r="H158" s="229">
        <v>14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149</v>
      </c>
      <c r="AU158" s="235" t="s">
        <v>83</v>
      </c>
      <c r="AV158" s="13" t="s">
        <v>147</v>
      </c>
      <c r="AW158" s="13" t="s">
        <v>38</v>
      </c>
      <c r="AX158" s="13" t="s">
        <v>24</v>
      </c>
      <c r="AY158" s="235" t="s">
        <v>140</v>
      </c>
    </row>
    <row r="159" spans="2:65" s="1" customFormat="1" ht="16.5" customHeight="1">
      <c r="B159" s="40"/>
      <c r="C159" s="191" t="s">
        <v>259</v>
      </c>
      <c r="D159" s="191" t="s">
        <v>142</v>
      </c>
      <c r="E159" s="192" t="s">
        <v>225</v>
      </c>
      <c r="F159" s="193" t="s">
        <v>226</v>
      </c>
      <c r="G159" s="194" t="s">
        <v>145</v>
      </c>
      <c r="H159" s="195">
        <v>38</v>
      </c>
      <c r="I159" s="196">
        <v>142</v>
      </c>
      <c r="J159" s="197">
        <f>ROUND(I159*H159,2)</f>
        <v>5396</v>
      </c>
      <c r="K159" s="193" t="s">
        <v>146</v>
      </c>
      <c r="L159" s="60"/>
      <c r="M159" s="198" t="s">
        <v>22</v>
      </c>
      <c r="N159" s="199" t="s">
        <v>45</v>
      </c>
      <c r="O159" s="41"/>
      <c r="P159" s="200">
        <f>O159*H159</f>
        <v>0</v>
      </c>
      <c r="Q159" s="200">
        <v>0.00114</v>
      </c>
      <c r="R159" s="200">
        <f>Q159*H159</f>
        <v>0.04332</v>
      </c>
      <c r="S159" s="200">
        <v>0</v>
      </c>
      <c r="T159" s="201">
        <f>S159*H159</f>
        <v>0</v>
      </c>
      <c r="AR159" s="23" t="s">
        <v>147</v>
      </c>
      <c r="AT159" s="23" t="s">
        <v>142</v>
      </c>
      <c r="AU159" s="23" t="s">
        <v>83</v>
      </c>
      <c r="AY159" s="23" t="s">
        <v>140</v>
      </c>
      <c r="BE159" s="202">
        <f>IF(N159="základní",J159,0)</f>
        <v>5396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3" t="s">
        <v>24</v>
      </c>
      <c r="BK159" s="202">
        <f>ROUND(I159*H159,2)</f>
        <v>5396</v>
      </c>
      <c r="BL159" s="23" t="s">
        <v>147</v>
      </c>
      <c r="BM159" s="23" t="s">
        <v>742</v>
      </c>
    </row>
    <row r="160" spans="2:51" s="11" customFormat="1" ht="13.5">
      <c r="B160" s="203"/>
      <c r="C160" s="204"/>
      <c r="D160" s="205" t="s">
        <v>149</v>
      </c>
      <c r="E160" s="206" t="s">
        <v>22</v>
      </c>
      <c r="F160" s="207" t="s">
        <v>346</v>
      </c>
      <c r="G160" s="204"/>
      <c r="H160" s="208">
        <v>38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149</v>
      </c>
      <c r="AU160" s="214" t="s">
        <v>83</v>
      </c>
      <c r="AV160" s="11" t="s">
        <v>83</v>
      </c>
      <c r="AW160" s="11" t="s">
        <v>38</v>
      </c>
      <c r="AX160" s="11" t="s">
        <v>74</v>
      </c>
      <c r="AY160" s="214" t="s">
        <v>140</v>
      </c>
    </row>
    <row r="161" spans="2:51" s="12" customFormat="1" ht="13.5">
      <c r="B161" s="215"/>
      <c r="C161" s="216"/>
      <c r="D161" s="205" t="s">
        <v>149</v>
      </c>
      <c r="E161" s="217" t="s">
        <v>22</v>
      </c>
      <c r="F161" s="218" t="s">
        <v>743</v>
      </c>
      <c r="G161" s="216"/>
      <c r="H161" s="217" t="s">
        <v>22</v>
      </c>
      <c r="I161" s="219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149</v>
      </c>
      <c r="AU161" s="224" t="s">
        <v>83</v>
      </c>
      <c r="AV161" s="12" t="s">
        <v>24</v>
      </c>
      <c r="AW161" s="12" t="s">
        <v>38</v>
      </c>
      <c r="AX161" s="12" t="s">
        <v>74</v>
      </c>
      <c r="AY161" s="224" t="s">
        <v>140</v>
      </c>
    </row>
    <row r="162" spans="2:51" s="13" customFormat="1" ht="13.5">
      <c r="B162" s="225"/>
      <c r="C162" s="226"/>
      <c r="D162" s="205" t="s">
        <v>149</v>
      </c>
      <c r="E162" s="227" t="s">
        <v>22</v>
      </c>
      <c r="F162" s="228" t="s">
        <v>152</v>
      </c>
      <c r="G162" s="226"/>
      <c r="H162" s="229">
        <v>38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149</v>
      </c>
      <c r="AU162" s="235" t="s">
        <v>83</v>
      </c>
      <c r="AV162" s="13" t="s">
        <v>147</v>
      </c>
      <c r="AW162" s="13" t="s">
        <v>38</v>
      </c>
      <c r="AX162" s="13" t="s">
        <v>24</v>
      </c>
      <c r="AY162" s="235" t="s">
        <v>140</v>
      </c>
    </row>
    <row r="163" spans="2:65" s="1" customFormat="1" ht="16.5" customHeight="1">
      <c r="B163" s="40"/>
      <c r="C163" s="191" t="s">
        <v>9</v>
      </c>
      <c r="D163" s="191" t="s">
        <v>142</v>
      </c>
      <c r="E163" s="192" t="s">
        <v>229</v>
      </c>
      <c r="F163" s="193" t="s">
        <v>230</v>
      </c>
      <c r="G163" s="194" t="s">
        <v>145</v>
      </c>
      <c r="H163" s="195">
        <v>14</v>
      </c>
      <c r="I163" s="196">
        <v>14</v>
      </c>
      <c r="J163" s="197">
        <f>ROUND(I163*H163,2)</f>
        <v>196</v>
      </c>
      <c r="K163" s="193" t="s">
        <v>146</v>
      </c>
      <c r="L163" s="60"/>
      <c r="M163" s="198" t="s">
        <v>22</v>
      </c>
      <c r="N163" s="199" t="s">
        <v>45</v>
      </c>
      <c r="O163" s="41"/>
      <c r="P163" s="200">
        <f>O163*H163</f>
        <v>0</v>
      </c>
      <c r="Q163" s="200">
        <v>3E-05</v>
      </c>
      <c r="R163" s="200">
        <f>Q163*H163</f>
        <v>0.00042</v>
      </c>
      <c r="S163" s="200">
        <v>0</v>
      </c>
      <c r="T163" s="201">
        <f>S163*H163</f>
        <v>0</v>
      </c>
      <c r="AR163" s="23" t="s">
        <v>147</v>
      </c>
      <c r="AT163" s="23" t="s">
        <v>142</v>
      </c>
      <c r="AU163" s="23" t="s">
        <v>83</v>
      </c>
      <c r="AY163" s="23" t="s">
        <v>140</v>
      </c>
      <c r="BE163" s="202">
        <f>IF(N163="základní",J163,0)</f>
        <v>196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24</v>
      </c>
      <c r="BK163" s="202">
        <f>ROUND(I163*H163,2)</f>
        <v>196</v>
      </c>
      <c r="BL163" s="23" t="s">
        <v>147</v>
      </c>
      <c r="BM163" s="23" t="s">
        <v>744</v>
      </c>
    </row>
    <row r="164" spans="2:65" s="1" customFormat="1" ht="16.5" customHeight="1">
      <c r="B164" s="40"/>
      <c r="C164" s="191" t="s">
        <v>267</v>
      </c>
      <c r="D164" s="191" t="s">
        <v>142</v>
      </c>
      <c r="E164" s="192" t="s">
        <v>232</v>
      </c>
      <c r="F164" s="193" t="s">
        <v>233</v>
      </c>
      <c r="G164" s="194" t="s">
        <v>145</v>
      </c>
      <c r="H164" s="195">
        <v>38</v>
      </c>
      <c r="I164" s="196">
        <v>22</v>
      </c>
      <c r="J164" s="197">
        <f>ROUND(I164*H164,2)</f>
        <v>836</v>
      </c>
      <c r="K164" s="193" t="s">
        <v>146</v>
      </c>
      <c r="L164" s="60"/>
      <c r="M164" s="198" t="s">
        <v>22</v>
      </c>
      <c r="N164" s="199" t="s">
        <v>45</v>
      </c>
      <c r="O164" s="41"/>
      <c r="P164" s="200">
        <f>O164*H164</f>
        <v>0</v>
      </c>
      <c r="Q164" s="200">
        <v>8E-05</v>
      </c>
      <c r="R164" s="200">
        <f>Q164*H164</f>
        <v>0.00304</v>
      </c>
      <c r="S164" s="200">
        <v>0</v>
      </c>
      <c r="T164" s="201">
        <f>S164*H164</f>
        <v>0</v>
      </c>
      <c r="AR164" s="23" t="s">
        <v>147</v>
      </c>
      <c r="AT164" s="23" t="s">
        <v>142</v>
      </c>
      <c r="AU164" s="23" t="s">
        <v>83</v>
      </c>
      <c r="AY164" s="23" t="s">
        <v>140</v>
      </c>
      <c r="BE164" s="202">
        <f>IF(N164="základní",J164,0)</f>
        <v>836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3" t="s">
        <v>24</v>
      </c>
      <c r="BK164" s="202">
        <f>ROUND(I164*H164,2)</f>
        <v>836</v>
      </c>
      <c r="BL164" s="23" t="s">
        <v>147</v>
      </c>
      <c r="BM164" s="23" t="s">
        <v>745</v>
      </c>
    </row>
    <row r="165" spans="2:65" s="1" customFormat="1" ht="16.5" customHeight="1">
      <c r="B165" s="40"/>
      <c r="C165" s="191" t="s">
        <v>277</v>
      </c>
      <c r="D165" s="191" t="s">
        <v>142</v>
      </c>
      <c r="E165" s="192" t="s">
        <v>236</v>
      </c>
      <c r="F165" s="193" t="s">
        <v>237</v>
      </c>
      <c r="G165" s="194" t="s">
        <v>238</v>
      </c>
      <c r="H165" s="195">
        <v>33</v>
      </c>
      <c r="I165" s="196">
        <v>12</v>
      </c>
      <c r="J165" s="197">
        <f>ROUND(I165*H165,2)</f>
        <v>396</v>
      </c>
      <c r="K165" s="193" t="s">
        <v>146</v>
      </c>
      <c r="L165" s="60"/>
      <c r="M165" s="198" t="s">
        <v>22</v>
      </c>
      <c r="N165" s="199" t="s">
        <v>45</v>
      </c>
      <c r="O165" s="41"/>
      <c r="P165" s="200">
        <f>O165*H165</f>
        <v>0</v>
      </c>
      <c r="Q165" s="200">
        <v>0.0001</v>
      </c>
      <c r="R165" s="200">
        <f>Q165*H165</f>
        <v>0.0033</v>
      </c>
      <c r="S165" s="200">
        <v>0</v>
      </c>
      <c r="T165" s="201">
        <f>S165*H165</f>
        <v>0</v>
      </c>
      <c r="AR165" s="23" t="s">
        <v>147</v>
      </c>
      <c r="AT165" s="23" t="s">
        <v>142</v>
      </c>
      <c r="AU165" s="23" t="s">
        <v>83</v>
      </c>
      <c r="AY165" s="23" t="s">
        <v>140</v>
      </c>
      <c r="BE165" s="202">
        <f>IF(N165="základní",J165,0)</f>
        <v>396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3" t="s">
        <v>24</v>
      </c>
      <c r="BK165" s="202">
        <f>ROUND(I165*H165,2)</f>
        <v>396</v>
      </c>
      <c r="BL165" s="23" t="s">
        <v>147</v>
      </c>
      <c r="BM165" s="23" t="s">
        <v>746</v>
      </c>
    </row>
    <row r="166" spans="2:51" s="11" customFormat="1" ht="13.5">
      <c r="B166" s="203"/>
      <c r="C166" s="204"/>
      <c r="D166" s="205" t="s">
        <v>149</v>
      </c>
      <c r="E166" s="206" t="s">
        <v>22</v>
      </c>
      <c r="F166" s="207" t="s">
        <v>240</v>
      </c>
      <c r="G166" s="204"/>
      <c r="H166" s="208">
        <v>33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149</v>
      </c>
      <c r="AU166" s="214" t="s">
        <v>83</v>
      </c>
      <c r="AV166" s="11" t="s">
        <v>83</v>
      </c>
      <c r="AW166" s="11" t="s">
        <v>38</v>
      </c>
      <c r="AX166" s="11" t="s">
        <v>74</v>
      </c>
      <c r="AY166" s="214" t="s">
        <v>140</v>
      </c>
    </row>
    <row r="167" spans="2:51" s="13" customFormat="1" ht="13.5">
      <c r="B167" s="225"/>
      <c r="C167" s="226"/>
      <c r="D167" s="205" t="s">
        <v>149</v>
      </c>
      <c r="E167" s="227" t="s">
        <v>22</v>
      </c>
      <c r="F167" s="228" t="s">
        <v>152</v>
      </c>
      <c r="G167" s="226"/>
      <c r="H167" s="229">
        <v>33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149</v>
      </c>
      <c r="AU167" s="235" t="s">
        <v>83</v>
      </c>
      <c r="AV167" s="13" t="s">
        <v>147</v>
      </c>
      <c r="AW167" s="13" t="s">
        <v>38</v>
      </c>
      <c r="AX167" s="13" t="s">
        <v>24</v>
      </c>
      <c r="AY167" s="235" t="s">
        <v>140</v>
      </c>
    </row>
    <row r="168" spans="2:65" s="1" customFormat="1" ht="16.5" customHeight="1">
      <c r="B168" s="40"/>
      <c r="C168" s="236" t="s">
        <v>281</v>
      </c>
      <c r="D168" s="236" t="s">
        <v>212</v>
      </c>
      <c r="E168" s="237" t="s">
        <v>242</v>
      </c>
      <c r="F168" s="238" t="s">
        <v>747</v>
      </c>
      <c r="G168" s="239" t="s">
        <v>238</v>
      </c>
      <c r="H168" s="240">
        <v>37.95</v>
      </c>
      <c r="I168" s="241">
        <v>37</v>
      </c>
      <c r="J168" s="242">
        <f>ROUND(I168*H168,2)</f>
        <v>1404.15</v>
      </c>
      <c r="K168" s="238" t="s">
        <v>146</v>
      </c>
      <c r="L168" s="243"/>
      <c r="M168" s="244" t="s">
        <v>22</v>
      </c>
      <c r="N168" s="245" t="s">
        <v>45</v>
      </c>
      <c r="O168" s="41"/>
      <c r="P168" s="200">
        <f>O168*H168</f>
        <v>0</v>
      </c>
      <c r="Q168" s="200">
        <v>0.0003</v>
      </c>
      <c r="R168" s="200">
        <f>Q168*H168</f>
        <v>0.011385</v>
      </c>
      <c r="S168" s="200">
        <v>0</v>
      </c>
      <c r="T168" s="201">
        <f>S168*H168</f>
        <v>0</v>
      </c>
      <c r="AR168" s="23" t="s">
        <v>187</v>
      </c>
      <c r="AT168" s="23" t="s">
        <v>212</v>
      </c>
      <c r="AU168" s="23" t="s">
        <v>83</v>
      </c>
      <c r="AY168" s="23" t="s">
        <v>140</v>
      </c>
      <c r="BE168" s="202">
        <f>IF(N168="základní",J168,0)</f>
        <v>1404.15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3" t="s">
        <v>24</v>
      </c>
      <c r="BK168" s="202">
        <f>ROUND(I168*H168,2)</f>
        <v>1404.15</v>
      </c>
      <c r="BL168" s="23" t="s">
        <v>147</v>
      </c>
      <c r="BM168" s="23" t="s">
        <v>748</v>
      </c>
    </row>
    <row r="169" spans="2:47" s="1" customFormat="1" ht="40.5">
      <c r="B169" s="40"/>
      <c r="C169" s="62"/>
      <c r="D169" s="205" t="s">
        <v>245</v>
      </c>
      <c r="E169" s="62"/>
      <c r="F169" s="246" t="s">
        <v>246</v>
      </c>
      <c r="G169" s="62"/>
      <c r="H169" s="62"/>
      <c r="I169" s="162"/>
      <c r="J169" s="62"/>
      <c r="K169" s="62"/>
      <c r="L169" s="60"/>
      <c r="M169" s="247"/>
      <c r="N169" s="41"/>
      <c r="O169" s="41"/>
      <c r="P169" s="41"/>
      <c r="Q169" s="41"/>
      <c r="R169" s="41"/>
      <c r="S169" s="41"/>
      <c r="T169" s="77"/>
      <c r="AT169" s="23" t="s">
        <v>245</v>
      </c>
      <c r="AU169" s="23" t="s">
        <v>83</v>
      </c>
    </row>
    <row r="170" spans="2:51" s="11" customFormat="1" ht="13.5">
      <c r="B170" s="203"/>
      <c r="C170" s="204"/>
      <c r="D170" s="205" t="s">
        <v>149</v>
      </c>
      <c r="E170" s="204"/>
      <c r="F170" s="207" t="s">
        <v>247</v>
      </c>
      <c r="G170" s="204"/>
      <c r="H170" s="208">
        <v>37.95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149</v>
      </c>
      <c r="AU170" s="214" t="s">
        <v>83</v>
      </c>
      <c r="AV170" s="11" t="s">
        <v>83</v>
      </c>
      <c r="AW170" s="11" t="s">
        <v>6</v>
      </c>
      <c r="AX170" s="11" t="s">
        <v>24</v>
      </c>
      <c r="AY170" s="214" t="s">
        <v>140</v>
      </c>
    </row>
    <row r="171" spans="2:65" s="1" customFormat="1" ht="16.5" customHeight="1">
      <c r="B171" s="40"/>
      <c r="C171" s="191" t="s">
        <v>286</v>
      </c>
      <c r="D171" s="191" t="s">
        <v>142</v>
      </c>
      <c r="E171" s="192" t="s">
        <v>249</v>
      </c>
      <c r="F171" s="193" t="s">
        <v>250</v>
      </c>
      <c r="G171" s="194" t="s">
        <v>164</v>
      </c>
      <c r="H171" s="195">
        <v>41.984</v>
      </c>
      <c r="I171" s="196">
        <v>825</v>
      </c>
      <c r="J171" s="197">
        <f>ROUND(I171*H171,2)</f>
        <v>34636.8</v>
      </c>
      <c r="K171" s="193" t="s">
        <v>146</v>
      </c>
      <c r="L171" s="60"/>
      <c r="M171" s="198" t="s">
        <v>22</v>
      </c>
      <c r="N171" s="199" t="s">
        <v>45</v>
      </c>
      <c r="O171" s="41"/>
      <c r="P171" s="200">
        <f>O171*H171</f>
        <v>0</v>
      </c>
      <c r="Q171" s="200">
        <v>2.16</v>
      </c>
      <c r="R171" s="200">
        <f>Q171*H171</f>
        <v>90.68544000000001</v>
      </c>
      <c r="S171" s="200">
        <v>0</v>
      </c>
      <c r="T171" s="201">
        <f>S171*H171</f>
        <v>0</v>
      </c>
      <c r="AR171" s="23" t="s">
        <v>147</v>
      </c>
      <c r="AT171" s="23" t="s">
        <v>142</v>
      </c>
      <c r="AU171" s="23" t="s">
        <v>83</v>
      </c>
      <c r="AY171" s="23" t="s">
        <v>140</v>
      </c>
      <c r="BE171" s="202">
        <f>IF(N171="základní",J171,0)</f>
        <v>34636.8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3" t="s">
        <v>24</v>
      </c>
      <c r="BK171" s="202">
        <f>ROUND(I171*H171,2)</f>
        <v>34636.8</v>
      </c>
      <c r="BL171" s="23" t="s">
        <v>147</v>
      </c>
      <c r="BM171" s="23" t="s">
        <v>749</v>
      </c>
    </row>
    <row r="172" spans="2:51" s="11" customFormat="1" ht="13.5">
      <c r="B172" s="203"/>
      <c r="C172" s="204"/>
      <c r="D172" s="205" t="s">
        <v>149</v>
      </c>
      <c r="E172" s="206" t="s">
        <v>22</v>
      </c>
      <c r="F172" s="207" t="s">
        <v>750</v>
      </c>
      <c r="G172" s="204"/>
      <c r="H172" s="208">
        <v>27.52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149</v>
      </c>
      <c r="AU172" s="214" t="s">
        <v>83</v>
      </c>
      <c r="AV172" s="11" t="s">
        <v>83</v>
      </c>
      <c r="AW172" s="11" t="s">
        <v>38</v>
      </c>
      <c r="AX172" s="11" t="s">
        <v>74</v>
      </c>
      <c r="AY172" s="214" t="s">
        <v>140</v>
      </c>
    </row>
    <row r="173" spans="2:51" s="11" customFormat="1" ht="13.5">
      <c r="B173" s="203"/>
      <c r="C173" s="204"/>
      <c r="D173" s="205" t="s">
        <v>149</v>
      </c>
      <c r="E173" s="206" t="s">
        <v>22</v>
      </c>
      <c r="F173" s="207" t="s">
        <v>751</v>
      </c>
      <c r="G173" s="204"/>
      <c r="H173" s="208">
        <v>14.464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149</v>
      </c>
      <c r="AU173" s="214" t="s">
        <v>83</v>
      </c>
      <c r="AV173" s="11" t="s">
        <v>83</v>
      </c>
      <c r="AW173" s="11" t="s">
        <v>38</v>
      </c>
      <c r="AX173" s="11" t="s">
        <v>74</v>
      </c>
      <c r="AY173" s="214" t="s">
        <v>140</v>
      </c>
    </row>
    <row r="174" spans="2:51" s="13" customFormat="1" ht="13.5">
      <c r="B174" s="225"/>
      <c r="C174" s="226"/>
      <c r="D174" s="205" t="s">
        <v>149</v>
      </c>
      <c r="E174" s="227" t="s">
        <v>22</v>
      </c>
      <c r="F174" s="228" t="s">
        <v>152</v>
      </c>
      <c r="G174" s="226"/>
      <c r="H174" s="229">
        <v>41.984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149</v>
      </c>
      <c r="AU174" s="235" t="s">
        <v>83</v>
      </c>
      <c r="AV174" s="13" t="s">
        <v>147</v>
      </c>
      <c r="AW174" s="13" t="s">
        <v>38</v>
      </c>
      <c r="AX174" s="13" t="s">
        <v>24</v>
      </c>
      <c r="AY174" s="235" t="s">
        <v>140</v>
      </c>
    </row>
    <row r="175" spans="2:65" s="1" customFormat="1" ht="16.5" customHeight="1">
      <c r="B175" s="40"/>
      <c r="C175" s="191" t="s">
        <v>289</v>
      </c>
      <c r="D175" s="191" t="s">
        <v>142</v>
      </c>
      <c r="E175" s="192" t="s">
        <v>752</v>
      </c>
      <c r="F175" s="193" t="s">
        <v>753</v>
      </c>
      <c r="G175" s="194" t="s">
        <v>164</v>
      </c>
      <c r="H175" s="195">
        <v>24.768</v>
      </c>
      <c r="I175" s="196">
        <v>2595</v>
      </c>
      <c r="J175" s="197">
        <f>ROUND(I175*H175,2)</f>
        <v>64272.96</v>
      </c>
      <c r="K175" s="193" t="s">
        <v>146</v>
      </c>
      <c r="L175" s="60"/>
      <c r="M175" s="198" t="s">
        <v>22</v>
      </c>
      <c r="N175" s="199" t="s">
        <v>45</v>
      </c>
      <c r="O175" s="4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3" t="s">
        <v>147</v>
      </c>
      <c r="AT175" s="23" t="s">
        <v>142</v>
      </c>
      <c r="AU175" s="23" t="s">
        <v>83</v>
      </c>
      <c r="AY175" s="23" t="s">
        <v>140</v>
      </c>
      <c r="BE175" s="202">
        <f>IF(N175="základní",J175,0)</f>
        <v>64272.96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3" t="s">
        <v>24</v>
      </c>
      <c r="BK175" s="202">
        <f>ROUND(I175*H175,2)</f>
        <v>64272.96</v>
      </c>
      <c r="BL175" s="23" t="s">
        <v>147</v>
      </c>
      <c r="BM175" s="23" t="s">
        <v>754</v>
      </c>
    </row>
    <row r="176" spans="2:51" s="11" customFormat="1" ht="13.5">
      <c r="B176" s="203"/>
      <c r="C176" s="204"/>
      <c r="D176" s="205" t="s">
        <v>149</v>
      </c>
      <c r="E176" s="206" t="s">
        <v>22</v>
      </c>
      <c r="F176" s="207" t="s">
        <v>755</v>
      </c>
      <c r="G176" s="204"/>
      <c r="H176" s="208">
        <v>24.768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149</v>
      </c>
      <c r="AU176" s="214" t="s">
        <v>83</v>
      </c>
      <c r="AV176" s="11" t="s">
        <v>83</v>
      </c>
      <c r="AW176" s="11" t="s">
        <v>38</v>
      </c>
      <c r="AX176" s="11" t="s">
        <v>74</v>
      </c>
      <c r="AY176" s="214" t="s">
        <v>140</v>
      </c>
    </row>
    <row r="177" spans="2:51" s="13" customFormat="1" ht="13.5">
      <c r="B177" s="225"/>
      <c r="C177" s="226"/>
      <c r="D177" s="205" t="s">
        <v>149</v>
      </c>
      <c r="E177" s="227" t="s">
        <v>22</v>
      </c>
      <c r="F177" s="228" t="s">
        <v>152</v>
      </c>
      <c r="G177" s="226"/>
      <c r="H177" s="229">
        <v>24.768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149</v>
      </c>
      <c r="AU177" s="235" t="s">
        <v>83</v>
      </c>
      <c r="AV177" s="13" t="s">
        <v>147</v>
      </c>
      <c r="AW177" s="13" t="s">
        <v>38</v>
      </c>
      <c r="AX177" s="13" t="s">
        <v>24</v>
      </c>
      <c r="AY177" s="235" t="s">
        <v>140</v>
      </c>
    </row>
    <row r="178" spans="2:65" s="1" customFormat="1" ht="16.5" customHeight="1">
      <c r="B178" s="40"/>
      <c r="C178" s="191" t="s">
        <v>293</v>
      </c>
      <c r="D178" s="191" t="s">
        <v>142</v>
      </c>
      <c r="E178" s="192" t="s">
        <v>260</v>
      </c>
      <c r="F178" s="193" t="s">
        <v>261</v>
      </c>
      <c r="G178" s="194" t="s">
        <v>238</v>
      </c>
      <c r="H178" s="195">
        <v>13.392</v>
      </c>
      <c r="I178" s="196">
        <v>918</v>
      </c>
      <c r="J178" s="197">
        <f>ROUND(I178*H178,2)</f>
        <v>12293.86</v>
      </c>
      <c r="K178" s="193" t="s">
        <v>146</v>
      </c>
      <c r="L178" s="60"/>
      <c r="M178" s="198" t="s">
        <v>22</v>
      </c>
      <c r="N178" s="199" t="s">
        <v>45</v>
      </c>
      <c r="O178" s="41"/>
      <c r="P178" s="200">
        <f>O178*H178</f>
        <v>0</v>
      </c>
      <c r="Q178" s="200">
        <v>0.00144</v>
      </c>
      <c r="R178" s="200">
        <f>Q178*H178</f>
        <v>0.01928448</v>
      </c>
      <c r="S178" s="200">
        <v>0</v>
      </c>
      <c r="T178" s="201">
        <f>S178*H178</f>
        <v>0</v>
      </c>
      <c r="AR178" s="23" t="s">
        <v>147</v>
      </c>
      <c r="AT178" s="23" t="s">
        <v>142</v>
      </c>
      <c r="AU178" s="23" t="s">
        <v>83</v>
      </c>
      <c r="AY178" s="23" t="s">
        <v>140</v>
      </c>
      <c r="BE178" s="202">
        <f>IF(N178="základní",J178,0)</f>
        <v>12293.86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3" t="s">
        <v>24</v>
      </c>
      <c r="BK178" s="202">
        <f>ROUND(I178*H178,2)</f>
        <v>12293.86</v>
      </c>
      <c r="BL178" s="23" t="s">
        <v>147</v>
      </c>
      <c r="BM178" s="23" t="s">
        <v>756</v>
      </c>
    </row>
    <row r="179" spans="2:51" s="11" customFormat="1" ht="13.5">
      <c r="B179" s="203"/>
      <c r="C179" s="204"/>
      <c r="D179" s="205" t="s">
        <v>149</v>
      </c>
      <c r="E179" s="206" t="s">
        <v>22</v>
      </c>
      <c r="F179" s="207" t="s">
        <v>757</v>
      </c>
      <c r="G179" s="204"/>
      <c r="H179" s="208">
        <v>13.392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149</v>
      </c>
      <c r="AU179" s="214" t="s">
        <v>83</v>
      </c>
      <c r="AV179" s="11" t="s">
        <v>83</v>
      </c>
      <c r="AW179" s="11" t="s">
        <v>38</v>
      </c>
      <c r="AX179" s="11" t="s">
        <v>74</v>
      </c>
      <c r="AY179" s="214" t="s">
        <v>140</v>
      </c>
    </row>
    <row r="180" spans="2:51" s="13" customFormat="1" ht="13.5">
      <c r="B180" s="225"/>
      <c r="C180" s="226"/>
      <c r="D180" s="205" t="s">
        <v>149</v>
      </c>
      <c r="E180" s="227" t="s">
        <v>22</v>
      </c>
      <c r="F180" s="228" t="s">
        <v>152</v>
      </c>
      <c r="G180" s="226"/>
      <c r="H180" s="229">
        <v>13.392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149</v>
      </c>
      <c r="AU180" s="235" t="s">
        <v>83</v>
      </c>
      <c r="AV180" s="13" t="s">
        <v>147</v>
      </c>
      <c r="AW180" s="13" t="s">
        <v>38</v>
      </c>
      <c r="AX180" s="13" t="s">
        <v>24</v>
      </c>
      <c r="AY180" s="235" t="s">
        <v>140</v>
      </c>
    </row>
    <row r="181" spans="2:65" s="1" customFormat="1" ht="16.5" customHeight="1">
      <c r="B181" s="40"/>
      <c r="C181" s="191" t="s">
        <v>298</v>
      </c>
      <c r="D181" s="191" t="s">
        <v>142</v>
      </c>
      <c r="E181" s="192" t="s">
        <v>264</v>
      </c>
      <c r="F181" s="193" t="s">
        <v>265</v>
      </c>
      <c r="G181" s="194" t="s">
        <v>238</v>
      </c>
      <c r="H181" s="195">
        <v>13.392</v>
      </c>
      <c r="I181" s="196">
        <v>36</v>
      </c>
      <c r="J181" s="197">
        <f>ROUND(I181*H181,2)</f>
        <v>482.11</v>
      </c>
      <c r="K181" s="193" t="s">
        <v>146</v>
      </c>
      <c r="L181" s="60"/>
      <c r="M181" s="198" t="s">
        <v>22</v>
      </c>
      <c r="N181" s="199" t="s">
        <v>45</v>
      </c>
      <c r="O181" s="41"/>
      <c r="P181" s="200">
        <f>O181*H181</f>
        <v>0</v>
      </c>
      <c r="Q181" s="200">
        <v>4E-05</v>
      </c>
      <c r="R181" s="200">
        <f>Q181*H181</f>
        <v>0.0005356800000000001</v>
      </c>
      <c r="S181" s="200">
        <v>0</v>
      </c>
      <c r="T181" s="201">
        <f>S181*H181</f>
        <v>0</v>
      </c>
      <c r="AR181" s="23" t="s">
        <v>147</v>
      </c>
      <c r="AT181" s="23" t="s">
        <v>142</v>
      </c>
      <c r="AU181" s="23" t="s">
        <v>83</v>
      </c>
      <c r="AY181" s="23" t="s">
        <v>140</v>
      </c>
      <c r="BE181" s="202">
        <f>IF(N181="základní",J181,0)</f>
        <v>482.11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3" t="s">
        <v>24</v>
      </c>
      <c r="BK181" s="202">
        <f>ROUND(I181*H181,2)</f>
        <v>482.11</v>
      </c>
      <c r="BL181" s="23" t="s">
        <v>147</v>
      </c>
      <c r="BM181" s="23" t="s">
        <v>758</v>
      </c>
    </row>
    <row r="182" spans="2:65" s="1" customFormat="1" ht="16.5" customHeight="1">
      <c r="B182" s="40"/>
      <c r="C182" s="191" t="s">
        <v>303</v>
      </c>
      <c r="D182" s="191" t="s">
        <v>142</v>
      </c>
      <c r="E182" s="192" t="s">
        <v>268</v>
      </c>
      <c r="F182" s="193" t="s">
        <v>759</v>
      </c>
      <c r="G182" s="194" t="s">
        <v>164</v>
      </c>
      <c r="H182" s="195">
        <v>35.876</v>
      </c>
      <c r="I182" s="196">
        <v>2621</v>
      </c>
      <c r="J182" s="197">
        <f>ROUND(I182*H182,2)</f>
        <v>94031</v>
      </c>
      <c r="K182" s="193" t="s">
        <v>146</v>
      </c>
      <c r="L182" s="60"/>
      <c r="M182" s="198" t="s">
        <v>22</v>
      </c>
      <c r="N182" s="199" t="s">
        <v>45</v>
      </c>
      <c r="O182" s="4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3" t="s">
        <v>147</v>
      </c>
      <c r="AT182" s="23" t="s">
        <v>142</v>
      </c>
      <c r="AU182" s="23" t="s">
        <v>83</v>
      </c>
      <c r="AY182" s="23" t="s">
        <v>140</v>
      </c>
      <c r="BE182" s="202">
        <f>IF(N182="základní",J182,0)</f>
        <v>94031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3" t="s">
        <v>24</v>
      </c>
      <c r="BK182" s="202">
        <f>ROUND(I182*H182,2)</f>
        <v>94031</v>
      </c>
      <c r="BL182" s="23" t="s">
        <v>147</v>
      </c>
      <c r="BM182" s="23" t="s">
        <v>760</v>
      </c>
    </row>
    <row r="183" spans="2:51" s="11" customFormat="1" ht="13.5">
      <c r="B183" s="203"/>
      <c r="C183" s="204"/>
      <c r="D183" s="205" t="s">
        <v>149</v>
      </c>
      <c r="E183" s="206" t="s">
        <v>22</v>
      </c>
      <c r="F183" s="207" t="s">
        <v>761</v>
      </c>
      <c r="G183" s="204"/>
      <c r="H183" s="208">
        <v>10.73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149</v>
      </c>
      <c r="AU183" s="214" t="s">
        <v>83</v>
      </c>
      <c r="AV183" s="11" t="s">
        <v>83</v>
      </c>
      <c r="AW183" s="11" t="s">
        <v>38</v>
      </c>
      <c r="AX183" s="11" t="s">
        <v>74</v>
      </c>
      <c r="AY183" s="214" t="s">
        <v>140</v>
      </c>
    </row>
    <row r="184" spans="2:51" s="11" customFormat="1" ht="13.5">
      <c r="B184" s="203"/>
      <c r="C184" s="204"/>
      <c r="D184" s="205" t="s">
        <v>149</v>
      </c>
      <c r="E184" s="206" t="s">
        <v>22</v>
      </c>
      <c r="F184" s="207" t="s">
        <v>762</v>
      </c>
      <c r="G184" s="204"/>
      <c r="H184" s="208">
        <v>8.438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149</v>
      </c>
      <c r="AU184" s="214" t="s">
        <v>83</v>
      </c>
      <c r="AV184" s="11" t="s">
        <v>83</v>
      </c>
      <c r="AW184" s="11" t="s">
        <v>38</v>
      </c>
      <c r="AX184" s="11" t="s">
        <v>74</v>
      </c>
      <c r="AY184" s="214" t="s">
        <v>140</v>
      </c>
    </row>
    <row r="185" spans="2:51" s="11" customFormat="1" ht="13.5">
      <c r="B185" s="203"/>
      <c r="C185" s="204"/>
      <c r="D185" s="205" t="s">
        <v>149</v>
      </c>
      <c r="E185" s="206" t="s">
        <v>22</v>
      </c>
      <c r="F185" s="207" t="s">
        <v>763</v>
      </c>
      <c r="G185" s="204"/>
      <c r="H185" s="208">
        <v>6.919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149</v>
      </c>
      <c r="AU185" s="214" t="s">
        <v>83</v>
      </c>
      <c r="AV185" s="11" t="s">
        <v>83</v>
      </c>
      <c r="AW185" s="11" t="s">
        <v>38</v>
      </c>
      <c r="AX185" s="11" t="s">
        <v>74</v>
      </c>
      <c r="AY185" s="214" t="s">
        <v>140</v>
      </c>
    </row>
    <row r="186" spans="2:51" s="11" customFormat="1" ht="13.5">
      <c r="B186" s="203"/>
      <c r="C186" s="204"/>
      <c r="D186" s="205" t="s">
        <v>149</v>
      </c>
      <c r="E186" s="206" t="s">
        <v>22</v>
      </c>
      <c r="F186" s="207" t="s">
        <v>764</v>
      </c>
      <c r="G186" s="204"/>
      <c r="H186" s="208">
        <v>9.789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149</v>
      </c>
      <c r="AU186" s="214" t="s">
        <v>83</v>
      </c>
      <c r="AV186" s="11" t="s">
        <v>83</v>
      </c>
      <c r="AW186" s="11" t="s">
        <v>38</v>
      </c>
      <c r="AX186" s="11" t="s">
        <v>74</v>
      </c>
      <c r="AY186" s="214" t="s">
        <v>140</v>
      </c>
    </row>
    <row r="187" spans="2:51" s="13" customFormat="1" ht="13.5">
      <c r="B187" s="225"/>
      <c r="C187" s="226"/>
      <c r="D187" s="205" t="s">
        <v>149</v>
      </c>
      <c r="E187" s="227" t="s">
        <v>22</v>
      </c>
      <c r="F187" s="228" t="s">
        <v>152</v>
      </c>
      <c r="G187" s="226"/>
      <c r="H187" s="229">
        <v>35.876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149</v>
      </c>
      <c r="AU187" s="235" t="s">
        <v>83</v>
      </c>
      <c r="AV187" s="13" t="s">
        <v>147</v>
      </c>
      <c r="AW187" s="13" t="s">
        <v>38</v>
      </c>
      <c r="AX187" s="13" t="s">
        <v>24</v>
      </c>
      <c r="AY187" s="235" t="s">
        <v>140</v>
      </c>
    </row>
    <row r="188" spans="2:65" s="1" customFormat="1" ht="16.5" customHeight="1">
      <c r="B188" s="40"/>
      <c r="C188" s="191" t="s">
        <v>150</v>
      </c>
      <c r="D188" s="191" t="s">
        <v>142</v>
      </c>
      <c r="E188" s="192" t="s">
        <v>765</v>
      </c>
      <c r="F188" s="193" t="s">
        <v>766</v>
      </c>
      <c r="G188" s="194" t="s">
        <v>164</v>
      </c>
      <c r="H188" s="195">
        <v>8.422</v>
      </c>
      <c r="I188" s="196">
        <v>2621</v>
      </c>
      <c r="J188" s="197">
        <f>ROUND(I188*H188,2)</f>
        <v>22074.06</v>
      </c>
      <c r="K188" s="193" t="s">
        <v>22</v>
      </c>
      <c r="L188" s="60"/>
      <c r="M188" s="198" t="s">
        <v>22</v>
      </c>
      <c r="N188" s="199" t="s">
        <v>45</v>
      </c>
      <c r="O188" s="41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3" t="s">
        <v>147</v>
      </c>
      <c r="AT188" s="23" t="s">
        <v>142</v>
      </c>
      <c r="AU188" s="23" t="s">
        <v>83</v>
      </c>
      <c r="AY188" s="23" t="s">
        <v>140</v>
      </c>
      <c r="BE188" s="202">
        <f>IF(N188="základní",J188,0)</f>
        <v>22074.06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3" t="s">
        <v>24</v>
      </c>
      <c r="BK188" s="202">
        <f>ROUND(I188*H188,2)</f>
        <v>22074.06</v>
      </c>
      <c r="BL188" s="23" t="s">
        <v>147</v>
      </c>
      <c r="BM188" s="23" t="s">
        <v>767</v>
      </c>
    </row>
    <row r="189" spans="2:51" s="11" customFormat="1" ht="13.5">
      <c r="B189" s="203"/>
      <c r="C189" s="204"/>
      <c r="D189" s="205" t="s">
        <v>149</v>
      </c>
      <c r="E189" s="206" t="s">
        <v>22</v>
      </c>
      <c r="F189" s="207" t="s">
        <v>768</v>
      </c>
      <c r="G189" s="204"/>
      <c r="H189" s="208">
        <v>8.422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149</v>
      </c>
      <c r="AU189" s="214" t="s">
        <v>83</v>
      </c>
      <c r="AV189" s="11" t="s">
        <v>83</v>
      </c>
      <c r="AW189" s="11" t="s">
        <v>38</v>
      </c>
      <c r="AX189" s="11" t="s">
        <v>74</v>
      </c>
      <c r="AY189" s="214" t="s">
        <v>140</v>
      </c>
    </row>
    <row r="190" spans="2:51" s="13" customFormat="1" ht="13.5">
      <c r="B190" s="225"/>
      <c r="C190" s="226"/>
      <c r="D190" s="205" t="s">
        <v>149</v>
      </c>
      <c r="E190" s="227" t="s">
        <v>22</v>
      </c>
      <c r="F190" s="228" t="s">
        <v>152</v>
      </c>
      <c r="G190" s="226"/>
      <c r="H190" s="229">
        <v>8.422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149</v>
      </c>
      <c r="AU190" s="235" t="s">
        <v>83</v>
      </c>
      <c r="AV190" s="13" t="s">
        <v>147</v>
      </c>
      <c r="AW190" s="13" t="s">
        <v>38</v>
      </c>
      <c r="AX190" s="13" t="s">
        <v>24</v>
      </c>
      <c r="AY190" s="235" t="s">
        <v>140</v>
      </c>
    </row>
    <row r="191" spans="2:65" s="1" customFormat="1" ht="16.5" customHeight="1">
      <c r="B191" s="40"/>
      <c r="C191" s="191" t="s">
        <v>311</v>
      </c>
      <c r="D191" s="191" t="s">
        <v>142</v>
      </c>
      <c r="E191" s="192" t="s">
        <v>282</v>
      </c>
      <c r="F191" s="193" t="s">
        <v>283</v>
      </c>
      <c r="G191" s="194" t="s">
        <v>238</v>
      </c>
      <c r="H191" s="195">
        <v>44.28</v>
      </c>
      <c r="I191" s="196">
        <v>918</v>
      </c>
      <c r="J191" s="197">
        <f>ROUND(I191*H191,2)</f>
        <v>40649.04</v>
      </c>
      <c r="K191" s="193" t="s">
        <v>146</v>
      </c>
      <c r="L191" s="60"/>
      <c r="M191" s="198" t="s">
        <v>22</v>
      </c>
      <c r="N191" s="199" t="s">
        <v>45</v>
      </c>
      <c r="O191" s="41"/>
      <c r="P191" s="200">
        <f>O191*H191</f>
        <v>0</v>
      </c>
      <c r="Q191" s="200">
        <v>0.00144</v>
      </c>
      <c r="R191" s="200">
        <f>Q191*H191</f>
        <v>0.0637632</v>
      </c>
      <c r="S191" s="200">
        <v>0</v>
      </c>
      <c r="T191" s="201">
        <f>S191*H191</f>
        <v>0</v>
      </c>
      <c r="AR191" s="23" t="s">
        <v>147</v>
      </c>
      <c r="AT191" s="23" t="s">
        <v>142</v>
      </c>
      <c r="AU191" s="23" t="s">
        <v>83</v>
      </c>
      <c r="AY191" s="23" t="s">
        <v>140</v>
      </c>
      <c r="BE191" s="202">
        <f>IF(N191="základní",J191,0)</f>
        <v>40649.04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24</v>
      </c>
      <c r="BK191" s="202">
        <f>ROUND(I191*H191,2)</f>
        <v>40649.04</v>
      </c>
      <c r="BL191" s="23" t="s">
        <v>147</v>
      </c>
      <c r="BM191" s="23" t="s">
        <v>769</v>
      </c>
    </row>
    <row r="192" spans="2:51" s="11" customFormat="1" ht="13.5">
      <c r="B192" s="203"/>
      <c r="C192" s="204"/>
      <c r="D192" s="205" t="s">
        <v>149</v>
      </c>
      <c r="E192" s="206" t="s">
        <v>22</v>
      </c>
      <c r="F192" s="207" t="s">
        <v>770</v>
      </c>
      <c r="G192" s="204"/>
      <c r="H192" s="208">
        <v>23.19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149</v>
      </c>
      <c r="AU192" s="214" t="s">
        <v>83</v>
      </c>
      <c r="AV192" s="11" t="s">
        <v>83</v>
      </c>
      <c r="AW192" s="11" t="s">
        <v>38</v>
      </c>
      <c r="AX192" s="11" t="s">
        <v>74</v>
      </c>
      <c r="AY192" s="214" t="s">
        <v>140</v>
      </c>
    </row>
    <row r="193" spans="2:51" s="11" customFormat="1" ht="13.5">
      <c r="B193" s="203"/>
      <c r="C193" s="204"/>
      <c r="D193" s="205" t="s">
        <v>149</v>
      </c>
      <c r="E193" s="206" t="s">
        <v>22</v>
      </c>
      <c r="F193" s="207" t="s">
        <v>771</v>
      </c>
      <c r="G193" s="204"/>
      <c r="H193" s="208">
        <v>21.09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149</v>
      </c>
      <c r="AU193" s="214" t="s">
        <v>83</v>
      </c>
      <c r="AV193" s="11" t="s">
        <v>83</v>
      </c>
      <c r="AW193" s="11" t="s">
        <v>38</v>
      </c>
      <c r="AX193" s="11" t="s">
        <v>74</v>
      </c>
      <c r="AY193" s="214" t="s">
        <v>140</v>
      </c>
    </row>
    <row r="194" spans="2:51" s="13" customFormat="1" ht="13.5">
      <c r="B194" s="225"/>
      <c r="C194" s="226"/>
      <c r="D194" s="205" t="s">
        <v>149</v>
      </c>
      <c r="E194" s="227" t="s">
        <v>22</v>
      </c>
      <c r="F194" s="228" t="s">
        <v>152</v>
      </c>
      <c r="G194" s="226"/>
      <c r="H194" s="229">
        <v>44.28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149</v>
      </c>
      <c r="AU194" s="235" t="s">
        <v>83</v>
      </c>
      <c r="AV194" s="13" t="s">
        <v>147</v>
      </c>
      <c r="AW194" s="13" t="s">
        <v>38</v>
      </c>
      <c r="AX194" s="13" t="s">
        <v>24</v>
      </c>
      <c r="AY194" s="235" t="s">
        <v>140</v>
      </c>
    </row>
    <row r="195" spans="2:65" s="1" customFormat="1" ht="16.5" customHeight="1">
      <c r="B195" s="40"/>
      <c r="C195" s="191" t="s">
        <v>315</v>
      </c>
      <c r="D195" s="191" t="s">
        <v>142</v>
      </c>
      <c r="E195" s="192" t="s">
        <v>772</v>
      </c>
      <c r="F195" s="193" t="s">
        <v>773</v>
      </c>
      <c r="G195" s="194" t="s">
        <v>238</v>
      </c>
      <c r="H195" s="195">
        <v>23.296</v>
      </c>
      <c r="I195" s="196">
        <v>918</v>
      </c>
      <c r="J195" s="197">
        <f>ROUND(I195*H195,2)</f>
        <v>21385.73</v>
      </c>
      <c r="K195" s="193" t="s">
        <v>22</v>
      </c>
      <c r="L195" s="60"/>
      <c r="M195" s="198" t="s">
        <v>22</v>
      </c>
      <c r="N195" s="199" t="s">
        <v>45</v>
      </c>
      <c r="O195" s="41"/>
      <c r="P195" s="200">
        <f>O195*H195</f>
        <v>0</v>
      </c>
      <c r="Q195" s="200">
        <v>0.00144</v>
      </c>
      <c r="R195" s="200">
        <f>Q195*H195</f>
        <v>0.03354624</v>
      </c>
      <c r="S195" s="200">
        <v>0</v>
      </c>
      <c r="T195" s="201">
        <f>S195*H195</f>
        <v>0</v>
      </c>
      <c r="AR195" s="23" t="s">
        <v>147</v>
      </c>
      <c r="AT195" s="23" t="s">
        <v>142</v>
      </c>
      <c r="AU195" s="23" t="s">
        <v>83</v>
      </c>
      <c r="AY195" s="23" t="s">
        <v>140</v>
      </c>
      <c r="BE195" s="202">
        <f>IF(N195="základní",J195,0)</f>
        <v>21385.73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3" t="s">
        <v>24</v>
      </c>
      <c r="BK195" s="202">
        <f>ROUND(I195*H195,2)</f>
        <v>21385.73</v>
      </c>
      <c r="BL195" s="23" t="s">
        <v>147</v>
      </c>
      <c r="BM195" s="23" t="s">
        <v>774</v>
      </c>
    </row>
    <row r="196" spans="2:51" s="11" customFormat="1" ht="13.5">
      <c r="B196" s="203"/>
      <c r="C196" s="204"/>
      <c r="D196" s="205" t="s">
        <v>149</v>
      </c>
      <c r="E196" s="206" t="s">
        <v>22</v>
      </c>
      <c r="F196" s="207" t="s">
        <v>775</v>
      </c>
      <c r="G196" s="204"/>
      <c r="H196" s="208">
        <v>23.296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149</v>
      </c>
      <c r="AU196" s="214" t="s">
        <v>83</v>
      </c>
      <c r="AV196" s="11" t="s">
        <v>83</v>
      </c>
      <c r="AW196" s="11" t="s">
        <v>38</v>
      </c>
      <c r="AX196" s="11" t="s">
        <v>74</v>
      </c>
      <c r="AY196" s="214" t="s">
        <v>140</v>
      </c>
    </row>
    <row r="197" spans="2:51" s="13" customFormat="1" ht="13.5">
      <c r="B197" s="225"/>
      <c r="C197" s="226"/>
      <c r="D197" s="205" t="s">
        <v>149</v>
      </c>
      <c r="E197" s="227" t="s">
        <v>22</v>
      </c>
      <c r="F197" s="228" t="s">
        <v>152</v>
      </c>
      <c r="G197" s="226"/>
      <c r="H197" s="229">
        <v>23.296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149</v>
      </c>
      <c r="AU197" s="235" t="s">
        <v>83</v>
      </c>
      <c r="AV197" s="13" t="s">
        <v>147</v>
      </c>
      <c r="AW197" s="13" t="s">
        <v>38</v>
      </c>
      <c r="AX197" s="13" t="s">
        <v>24</v>
      </c>
      <c r="AY197" s="235" t="s">
        <v>140</v>
      </c>
    </row>
    <row r="198" spans="2:65" s="1" customFormat="1" ht="16.5" customHeight="1">
      <c r="B198" s="40"/>
      <c r="C198" s="191" t="s">
        <v>320</v>
      </c>
      <c r="D198" s="191" t="s">
        <v>142</v>
      </c>
      <c r="E198" s="192" t="s">
        <v>290</v>
      </c>
      <c r="F198" s="193" t="s">
        <v>291</v>
      </c>
      <c r="G198" s="194" t="s">
        <v>238</v>
      </c>
      <c r="H198" s="195">
        <v>44.28</v>
      </c>
      <c r="I198" s="196">
        <v>36</v>
      </c>
      <c r="J198" s="197">
        <f>ROUND(I198*H198,2)</f>
        <v>1594.08</v>
      </c>
      <c r="K198" s="193" t="s">
        <v>146</v>
      </c>
      <c r="L198" s="60"/>
      <c r="M198" s="198" t="s">
        <v>22</v>
      </c>
      <c r="N198" s="199" t="s">
        <v>45</v>
      </c>
      <c r="O198" s="41"/>
      <c r="P198" s="200">
        <f>O198*H198</f>
        <v>0</v>
      </c>
      <c r="Q198" s="200">
        <v>4E-05</v>
      </c>
      <c r="R198" s="200">
        <f>Q198*H198</f>
        <v>0.0017712000000000001</v>
      </c>
      <c r="S198" s="200">
        <v>0</v>
      </c>
      <c r="T198" s="201">
        <f>S198*H198</f>
        <v>0</v>
      </c>
      <c r="AR198" s="23" t="s">
        <v>147</v>
      </c>
      <c r="AT198" s="23" t="s">
        <v>142</v>
      </c>
      <c r="AU198" s="23" t="s">
        <v>83</v>
      </c>
      <c r="AY198" s="23" t="s">
        <v>140</v>
      </c>
      <c r="BE198" s="202">
        <f>IF(N198="základní",J198,0)</f>
        <v>1594.08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24</v>
      </c>
      <c r="BK198" s="202">
        <f>ROUND(I198*H198,2)</f>
        <v>1594.08</v>
      </c>
      <c r="BL198" s="23" t="s">
        <v>147</v>
      </c>
      <c r="BM198" s="23" t="s">
        <v>776</v>
      </c>
    </row>
    <row r="199" spans="2:65" s="1" customFormat="1" ht="16.5" customHeight="1">
      <c r="B199" s="40"/>
      <c r="C199" s="191" t="s">
        <v>325</v>
      </c>
      <c r="D199" s="191" t="s">
        <v>142</v>
      </c>
      <c r="E199" s="192" t="s">
        <v>777</v>
      </c>
      <c r="F199" s="193" t="s">
        <v>778</v>
      </c>
      <c r="G199" s="194" t="s">
        <v>238</v>
      </c>
      <c r="H199" s="195">
        <v>23.296</v>
      </c>
      <c r="I199" s="196">
        <v>36</v>
      </c>
      <c r="J199" s="197">
        <f>ROUND(I199*H199,2)</f>
        <v>838.66</v>
      </c>
      <c r="K199" s="193" t="s">
        <v>22</v>
      </c>
      <c r="L199" s="60"/>
      <c r="M199" s="198" t="s">
        <v>22</v>
      </c>
      <c r="N199" s="199" t="s">
        <v>45</v>
      </c>
      <c r="O199" s="41"/>
      <c r="P199" s="200">
        <f>O199*H199</f>
        <v>0</v>
      </c>
      <c r="Q199" s="200">
        <v>4E-05</v>
      </c>
      <c r="R199" s="200">
        <f>Q199*H199</f>
        <v>0.0009318400000000001</v>
      </c>
      <c r="S199" s="200">
        <v>0</v>
      </c>
      <c r="T199" s="201">
        <f>S199*H199</f>
        <v>0</v>
      </c>
      <c r="AR199" s="23" t="s">
        <v>147</v>
      </c>
      <c r="AT199" s="23" t="s">
        <v>142</v>
      </c>
      <c r="AU199" s="23" t="s">
        <v>83</v>
      </c>
      <c r="AY199" s="23" t="s">
        <v>140</v>
      </c>
      <c r="BE199" s="202">
        <f>IF(N199="základní",J199,0)</f>
        <v>838.66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3" t="s">
        <v>24</v>
      </c>
      <c r="BK199" s="202">
        <f>ROUND(I199*H199,2)</f>
        <v>838.66</v>
      </c>
      <c r="BL199" s="23" t="s">
        <v>147</v>
      </c>
      <c r="BM199" s="23" t="s">
        <v>779</v>
      </c>
    </row>
    <row r="200" spans="2:63" s="10" customFormat="1" ht="29.85" customHeight="1">
      <c r="B200" s="175"/>
      <c r="C200" s="176"/>
      <c r="D200" s="177" t="s">
        <v>73</v>
      </c>
      <c r="E200" s="189" t="s">
        <v>157</v>
      </c>
      <c r="F200" s="189" t="s">
        <v>297</v>
      </c>
      <c r="G200" s="176"/>
      <c r="H200" s="176"/>
      <c r="I200" s="179"/>
      <c r="J200" s="190">
        <f>BK200</f>
        <v>1080005.08</v>
      </c>
      <c r="K200" s="176"/>
      <c r="L200" s="181"/>
      <c r="M200" s="182"/>
      <c r="N200" s="183"/>
      <c r="O200" s="183"/>
      <c r="P200" s="184">
        <f>SUM(P201:P247)</f>
        <v>0</v>
      </c>
      <c r="Q200" s="183"/>
      <c r="R200" s="184">
        <f>SUM(R201:R247)</f>
        <v>272.55795805</v>
      </c>
      <c r="S200" s="183"/>
      <c r="T200" s="185">
        <f>SUM(T201:T247)</f>
        <v>0</v>
      </c>
      <c r="AR200" s="186" t="s">
        <v>24</v>
      </c>
      <c r="AT200" s="187" t="s">
        <v>73</v>
      </c>
      <c r="AU200" s="187" t="s">
        <v>24</v>
      </c>
      <c r="AY200" s="186" t="s">
        <v>140</v>
      </c>
      <c r="BK200" s="188">
        <f>SUM(BK201:BK247)</f>
        <v>1080005.08</v>
      </c>
    </row>
    <row r="201" spans="2:65" s="1" customFormat="1" ht="16.5" customHeight="1">
      <c r="B201" s="40"/>
      <c r="C201" s="191" t="s">
        <v>329</v>
      </c>
      <c r="D201" s="191" t="s">
        <v>142</v>
      </c>
      <c r="E201" s="192" t="s">
        <v>299</v>
      </c>
      <c r="F201" s="193" t="s">
        <v>300</v>
      </c>
      <c r="G201" s="194" t="s">
        <v>145</v>
      </c>
      <c r="H201" s="195">
        <v>33.8</v>
      </c>
      <c r="I201" s="196">
        <v>1061</v>
      </c>
      <c r="J201" s="197">
        <f>ROUND(I201*H201,2)</f>
        <v>35861.8</v>
      </c>
      <c r="K201" s="193" t="s">
        <v>146</v>
      </c>
      <c r="L201" s="60"/>
      <c r="M201" s="198" t="s">
        <v>22</v>
      </c>
      <c r="N201" s="199" t="s">
        <v>45</v>
      </c>
      <c r="O201" s="41"/>
      <c r="P201" s="200">
        <f>O201*H201</f>
        <v>0</v>
      </c>
      <c r="Q201" s="200">
        <v>0.012</v>
      </c>
      <c r="R201" s="200">
        <f>Q201*H201</f>
        <v>0.40559999999999996</v>
      </c>
      <c r="S201" s="200">
        <v>0</v>
      </c>
      <c r="T201" s="201">
        <f>S201*H201</f>
        <v>0</v>
      </c>
      <c r="AR201" s="23" t="s">
        <v>147</v>
      </c>
      <c r="AT201" s="23" t="s">
        <v>142</v>
      </c>
      <c r="AU201" s="23" t="s">
        <v>83</v>
      </c>
      <c r="AY201" s="23" t="s">
        <v>140</v>
      </c>
      <c r="BE201" s="202">
        <f>IF(N201="základní",J201,0)</f>
        <v>35861.8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3" t="s">
        <v>24</v>
      </c>
      <c r="BK201" s="202">
        <f>ROUND(I201*H201,2)</f>
        <v>35861.8</v>
      </c>
      <c r="BL201" s="23" t="s">
        <v>147</v>
      </c>
      <c r="BM201" s="23" t="s">
        <v>780</v>
      </c>
    </row>
    <row r="202" spans="2:51" s="11" customFormat="1" ht="13.5">
      <c r="B202" s="203"/>
      <c r="C202" s="204"/>
      <c r="D202" s="205" t="s">
        <v>149</v>
      </c>
      <c r="E202" s="206" t="s">
        <v>22</v>
      </c>
      <c r="F202" s="207" t="s">
        <v>781</v>
      </c>
      <c r="G202" s="204"/>
      <c r="H202" s="208">
        <v>33.8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149</v>
      </c>
      <c r="AU202" s="214" t="s">
        <v>83</v>
      </c>
      <c r="AV202" s="11" t="s">
        <v>83</v>
      </c>
      <c r="AW202" s="11" t="s">
        <v>38</v>
      </c>
      <c r="AX202" s="11" t="s">
        <v>74</v>
      </c>
      <c r="AY202" s="214" t="s">
        <v>140</v>
      </c>
    </row>
    <row r="203" spans="2:51" s="13" customFormat="1" ht="13.5">
      <c r="B203" s="225"/>
      <c r="C203" s="226"/>
      <c r="D203" s="205" t="s">
        <v>149</v>
      </c>
      <c r="E203" s="227" t="s">
        <v>22</v>
      </c>
      <c r="F203" s="228" t="s">
        <v>152</v>
      </c>
      <c r="G203" s="226"/>
      <c r="H203" s="229">
        <v>33.8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149</v>
      </c>
      <c r="AU203" s="235" t="s">
        <v>83</v>
      </c>
      <c r="AV203" s="13" t="s">
        <v>147</v>
      </c>
      <c r="AW203" s="13" t="s">
        <v>38</v>
      </c>
      <c r="AX203" s="13" t="s">
        <v>24</v>
      </c>
      <c r="AY203" s="235" t="s">
        <v>140</v>
      </c>
    </row>
    <row r="204" spans="2:65" s="1" customFormat="1" ht="16.5" customHeight="1">
      <c r="B204" s="40"/>
      <c r="C204" s="236" t="s">
        <v>335</v>
      </c>
      <c r="D204" s="236" t="s">
        <v>212</v>
      </c>
      <c r="E204" s="237" t="s">
        <v>782</v>
      </c>
      <c r="F204" s="238" t="s">
        <v>305</v>
      </c>
      <c r="G204" s="239" t="s">
        <v>145</v>
      </c>
      <c r="H204" s="240">
        <v>33.8</v>
      </c>
      <c r="I204" s="241">
        <v>1746</v>
      </c>
      <c r="J204" s="242">
        <f>ROUND(I204*H204,2)</f>
        <v>59014.8</v>
      </c>
      <c r="K204" s="238" t="s">
        <v>22</v>
      </c>
      <c r="L204" s="243"/>
      <c r="M204" s="244" t="s">
        <v>22</v>
      </c>
      <c r="N204" s="245" t="s">
        <v>45</v>
      </c>
      <c r="O204" s="41"/>
      <c r="P204" s="200">
        <f>O204*H204</f>
        <v>0</v>
      </c>
      <c r="Q204" s="200">
        <v>0.37</v>
      </c>
      <c r="R204" s="200">
        <f>Q204*H204</f>
        <v>12.505999999999998</v>
      </c>
      <c r="S204" s="200">
        <v>0</v>
      </c>
      <c r="T204" s="201">
        <f>S204*H204</f>
        <v>0</v>
      </c>
      <c r="AR204" s="23" t="s">
        <v>187</v>
      </c>
      <c r="AT204" s="23" t="s">
        <v>212</v>
      </c>
      <c r="AU204" s="23" t="s">
        <v>83</v>
      </c>
      <c r="AY204" s="23" t="s">
        <v>140</v>
      </c>
      <c r="BE204" s="202">
        <f>IF(N204="základní",J204,0)</f>
        <v>59014.8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3" t="s">
        <v>24</v>
      </c>
      <c r="BK204" s="202">
        <f>ROUND(I204*H204,2)</f>
        <v>59014.8</v>
      </c>
      <c r="BL204" s="23" t="s">
        <v>147</v>
      </c>
      <c r="BM204" s="23" t="s">
        <v>783</v>
      </c>
    </row>
    <row r="205" spans="2:65" s="1" customFormat="1" ht="16.5" customHeight="1">
      <c r="B205" s="40"/>
      <c r="C205" s="191" t="s">
        <v>341</v>
      </c>
      <c r="D205" s="191" t="s">
        <v>142</v>
      </c>
      <c r="E205" s="192" t="s">
        <v>307</v>
      </c>
      <c r="F205" s="193" t="s">
        <v>308</v>
      </c>
      <c r="G205" s="194" t="s">
        <v>309</v>
      </c>
      <c r="H205" s="195">
        <v>16</v>
      </c>
      <c r="I205" s="196">
        <v>228</v>
      </c>
      <c r="J205" s="197">
        <f>ROUND(I205*H205,2)</f>
        <v>3648</v>
      </c>
      <c r="K205" s="193" t="s">
        <v>146</v>
      </c>
      <c r="L205" s="60"/>
      <c r="M205" s="198" t="s">
        <v>22</v>
      </c>
      <c r="N205" s="199" t="s">
        <v>45</v>
      </c>
      <c r="O205" s="41"/>
      <c r="P205" s="200">
        <f>O205*H205</f>
        <v>0</v>
      </c>
      <c r="Q205" s="200">
        <v>0.00044</v>
      </c>
      <c r="R205" s="200">
        <f>Q205*H205</f>
        <v>0.00704</v>
      </c>
      <c r="S205" s="200">
        <v>0</v>
      </c>
      <c r="T205" s="201">
        <f>S205*H205</f>
        <v>0</v>
      </c>
      <c r="AR205" s="23" t="s">
        <v>147</v>
      </c>
      <c r="AT205" s="23" t="s">
        <v>142</v>
      </c>
      <c r="AU205" s="23" t="s">
        <v>83</v>
      </c>
      <c r="AY205" s="23" t="s">
        <v>140</v>
      </c>
      <c r="BE205" s="202">
        <f>IF(N205="základní",J205,0)</f>
        <v>3648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3" t="s">
        <v>24</v>
      </c>
      <c r="BK205" s="202">
        <f>ROUND(I205*H205,2)</f>
        <v>3648</v>
      </c>
      <c r="BL205" s="23" t="s">
        <v>147</v>
      </c>
      <c r="BM205" s="23" t="s">
        <v>784</v>
      </c>
    </row>
    <row r="206" spans="2:65" s="1" customFormat="1" ht="16.5" customHeight="1">
      <c r="B206" s="40"/>
      <c r="C206" s="236" t="s">
        <v>346</v>
      </c>
      <c r="D206" s="236" t="s">
        <v>212</v>
      </c>
      <c r="E206" s="237" t="s">
        <v>312</v>
      </c>
      <c r="F206" s="238" t="s">
        <v>313</v>
      </c>
      <c r="G206" s="239" t="s">
        <v>309</v>
      </c>
      <c r="H206" s="240">
        <v>16</v>
      </c>
      <c r="I206" s="241">
        <v>1126</v>
      </c>
      <c r="J206" s="242">
        <f>ROUND(I206*H206,2)</f>
        <v>18016</v>
      </c>
      <c r="K206" s="238" t="s">
        <v>146</v>
      </c>
      <c r="L206" s="243"/>
      <c r="M206" s="244" t="s">
        <v>22</v>
      </c>
      <c r="N206" s="245" t="s">
        <v>45</v>
      </c>
      <c r="O206" s="41"/>
      <c r="P206" s="200">
        <f>O206*H206</f>
        <v>0</v>
      </c>
      <c r="Q206" s="200">
        <v>0.01214</v>
      </c>
      <c r="R206" s="200">
        <f>Q206*H206</f>
        <v>0.19424</v>
      </c>
      <c r="S206" s="200">
        <v>0</v>
      </c>
      <c r="T206" s="201">
        <f>S206*H206</f>
        <v>0</v>
      </c>
      <c r="AR206" s="23" t="s">
        <v>187</v>
      </c>
      <c r="AT206" s="23" t="s">
        <v>212</v>
      </c>
      <c r="AU206" s="23" t="s">
        <v>83</v>
      </c>
      <c r="AY206" s="23" t="s">
        <v>140</v>
      </c>
      <c r="BE206" s="202">
        <f>IF(N206="základní",J206,0)</f>
        <v>18016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3" t="s">
        <v>24</v>
      </c>
      <c r="BK206" s="202">
        <f>ROUND(I206*H206,2)</f>
        <v>18016</v>
      </c>
      <c r="BL206" s="23" t="s">
        <v>147</v>
      </c>
      <c r="BM206" s="23" t="s">
        <v>785</v>
      </c>
    </row>
    <row r="207" spans="2:65" s="1" customFormat="1" ht="16.5" customHeight="1">
      <c r="B207" s="40"/>
      <c r="C207" s="191" t="s">
        <v>355</v>
      </c>
      <c r="D207" s="191" t="s">
        <v>142</v>
      </c>
      <c r="E207" s="192" t="s">
        <v>316</v>
      </c>
      <c r="F207" s="193" t="s">
        <v>317</v>
      </c>
      <c r="G207" s="194" t="s">
        <v>164</v>
      </c>
      <c r="H207" s="195">
        <v>6.388</v>
      </c>
      <c r="I207" s="196">
        <v>3365</v>
      </c>
      <c r="J207" s="197">
        <f>ROUND(I207*H207,2)</f>
        <v>21495.62</v>
      </c>
      <c r="K207" s="193" t="s">
        <v>146</v>
      </c>
      <c r="L207" s="60"/>
      <c r="M207" s="198" t="s">
        <v>22</v>
      </c>
      <c r="N207" s="199" t="s">
        <v>45</v>
      </c>
      <c r="O207" s="4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3" t="s">
        <v>147</v>
      </c>
      <c r="AT207" s="23" t="s">
        <v>142</v>
      </c>
      <c r="AU207" s="23" t="s">
        <v>83</v>
      </c>
      <c r="AY207" s="23" t="s">
        <v>140</v>
      </c>
      <c r="BE207" s="202">
        <f>IF(N207="základní",J207,0)</f>
        <v>21495.62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3" t="s">
        <v>24</v>
      </c>
      <c r="BK207" s="202">
        <f>ROUND(I207*H207,2)</f>
        <v>21495.62</v>
      </c>
      <c r="BL207" s="23" t="s">
        <v>147</v>
      </c>
      <c r="BM207" s="23" t="s">
        <v>786</v>
      </c>
    </row>
    <row r="208" spans="2:51" s="11" customFormat="1" ht="13.5">
      <c r="B208" s="203"/>
      <c r="C208" s="204"/>
      <c r="D208" s="205" t="s">
        <v>149</v>
      </c>
      <c r="E208" s="206" t="s">
        <v>22</v>
      </c>
      <c r="F208" s="207" t="s">
        <v>787</v>
      </c>
      <c r="G208" s="204"/>
      <c r="H208" s="208">
        <v>3.33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149</v>
      </c>
      <c r="AU208" s="214" t="s">
        <v>83</v>
      </c>
      <c r="AV208" s="11" t="s">
        <v>83</v>
      </c>
      <c r="AW208" s="11" t="s">
        <v>38</v>
      </c>
      <c r="AX208" s="11" t="s">
        <v>74</v>
      </c>
      <c r="AY208" s="214" t="s">
        <v>140</v>
      </c>
    </row>
    <row r="209" spans="2:51" s="11" customFormat="1" ht="13.5">
      <c r="B209" s="203"/>
      <c r="C209" s="204"/>
      <c r="D209" s="205" t="s">
        <v>149</v>
      </c>
      <c r="E209" s="206" t="s">
        <v>22</v>
      </c>
      <c r="F209" s="207" t="s">
        <v>788</v>
      </c>
      <c r="G209" s="204"/>
      <c r="H209" s="208">
        <v>3.058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149</v>
      </c>
      <c r="AU209" s="214" t="s">
        <v>83</v>
      </c>
      <c r="AV209" s="11" t="s">
        <v>83</v>
      </c>
      <c r="AW209" s="11" t="s">
        <v>38</v>
      </c>
      <c r="AX209" s="11" t="s">
        <v>74</v>
      </c>
      <c r="AY209" s="214" t="s">
        <v>140</v>
      </c>
    </row>
    <row r="210" spans="2:51" s="13" customFormat="1" ht="13.5">
      <c r="B210" s="225"/>
      <c r="C210" s="226"/>
      <c r="D210" s="205" t="s">
        <v>149</v>
      </c>
      <c r="E210" s="227" t="s">
        <v>22</v>
      </c>
      <c r="F210" s="228" t="s">
        <v>152</v>
      </c>
      <c r="G210" s="226"/>
      <c r="H210" s="229">
        <v>6.388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149</v>
      </c>
      <c r="AU210" s="235" t="s">
        <v>83</v>
      </c>
      <c r="AV210" s="13" t="s">
        <v>147</v>
      </c>
      <c r="AW210" s="13" t="s">
        <v>38</v>
      </c>
      <c r="AX210" s="13" t="s">
        <v>24</v>
      </c>
      <c r="AY210" s="235" t="s">
        <v>140</v>
      </c>
    </row>
    <row r="211" spans="2:65" s="1" customFormat="1" ht="16.5" customHeight="1">
      <c r="B211" s="40"/>
      <c r="C211" s="191" t="s">
        <v>364</v>
      </c>
      <c r="D211" s="191" t="s">
        <v>142</v>
      </c>
      <c r="E211" s="192" t="s">
        <v>321</v>
      </c>
      <c r="F211" s="193" t="s">
        <v>322</v>
      </c>
      <c r="G211" s="194" t="s">
        <v>238</v>
      </c>
      <c r="H211" s="195">
        <v>21.632</v>
      </c>
      <c r="I211" s="196">
        <v>1332</v>
      </c>
      <c r="J211" s="197">
        <f>ROUND(I211*H211,2)</f>
        <v>28813.82</v>
      </c>
      <c r="K211" s="193" t="s">
        <v>146</v>
      </c>
      <c r="L211" s="60"/>
      <c r="M211" s="198" t="s">
        <v>22</v>
      </c>
      <c r="N211" s="199" t="s">
        <v>45</v>
      </c>
      <c r="O211" s="41"/>
      <c r="P211" s="200">
        <f>O211*H211</f>
        <v>0</v>
      </c>
      <c r="Q211" s="200">
        <v>0.04174</v>
      </c>
      <c r="R211" s="200">
        <f>Q211*H211</f>
        <v>0.90291968</v>
      </c>
      <c r="S211" s="200">
        <v>0</v>
      </c>
      <c r="T211" s="201">
        <f>S211*H211</f>
        <v>0</v>
      </c>
      <c r="AR211" s="23" t="s">
        <v>147</v>
      </c>
      <c r="AT211" s="23" t="s">
        <v>142</v>
      </c>
      <c r="AU211" s="23" t="s">
        <v>83</v>
      </c>
      <c r="AY211" s="23" t="s">
        <v>140</v>
      </c>
      <c r="BE211" s="202">
        <f>IF(N211="základní",J211,0)</f>
        <v>28813.82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24</v>
      </c>
      <c r="BK211" s="202">
        <f>ROUND(I211*H211,2)</f>
        <v>28813.82</v>
      </c>
      <c r="BL211" s="23" t="s">
        <v>147</v>
      </c>
      <c r="BM211" s="23" t="s">
        <v>789</v>
      </c>
    </row>
    <row r="212" spans="2:51" s="11" customFormat="1" ht="13.5">
      <c r="B212" s="203"/>
      <c r="C212" s="204"/>
      <c r="D212" s="205" t="s">
        <v>149</v>
      </c>
      <c r="E212" s="206" t="s">
        <v>22</v>
      </c>
      <c r="F212" s="207" t="s">
        <v>790</v>
      </c>
      <c r="G212" s="204"/>
      <c r="H212" s="208">
        <v>11.277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149</v>
      </c>
      <c r="AU212" s="214" t="s">
        <v>83</v>
      </c>
      <c r="AV212" s="11" t="s">
        <v>83</v>
      </c>
      <c r="AW212" s="11" t="s">
        <v>38</v>
      </c>
      <c r="AX212" s="11" t="s">
        <v>74</v>
      </c>
      <c r="AY212" s="214" t="s">
        <v>140</v>
      </c>
    </row>
    <row r="213" spans="2:51" s="11" customFormat="1" ht="13.5">
      <c r="B213" s="203"/>
      <c r="C213" s="204"/>
      <c r="D213" s="205" t="s">
        <v>149</v>
      </c>
      <c r="E213" s="206" t="s">
        <v>22</v>
      </c>
      <c r="F213" s="207" t="s">
        <v>791</v>
      </c>
      <c r="G213" s="204"/>
      <c r="H213" s="208">
        <v>10.355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149</v>
      </c>
      <c r="AU213" s="214" t="s">
        <v>83</v>
      </c>
      <c r="AV213" s="11" t="s">
        <v>83</v>
      </c>
      <c r="AW213" s="11" t="s">
        <v>38</v>
      </c>
      <c r="AX213" s="11" t="s">
        <v>74</v>
      </c>
      <c r="AY213" s="214" t="s">
        <v>140</v>
      </c>
    </row>
    <row r="214" spans="2:51" s="13" customFormat="1" ht="13.5">
      <c r="B214" s="225"/>
      <c r="C214" s="226"/>
      <c r="D214" s="205" t="s">
        <v>149</v>
      </c>
      <c r="E214" s="227" t="s">
        <v>22</v>
      </c>
      <c r="F214" s="228" t="s">
        <v>152</v>
      </c>
      <c r="G214" s="226"/>
      <c r="H214" s="229">
        <v>21.632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149</v>
      </c>
      <c r="AU214" s="235" t="s">
        <v>83</v>
      </c>
      <c r="AV214" s="13" t="s">
        <v>147</v>
      </c>
      <c r="AW214" s="13" t="s">
        <v>38</v>
      </c>
      <c r="AX214" s="13" t="s">
        <v>24</v>
      </c>
      <c r="AY214" s="235" t="s">
        <v>140</v>
      </c>
    </row>
    <row r="215" spans="2:65" s="1" customFormat="1" ht="16.5" customHeight="1">
      <c r="B215" s="40"/>
      <c r="C215" s="191" t="s">
        <v>376</v>
      </c>
      <c r="D215" s="191" t="s">
        <v>142</v>
      </c>
      <c r="E215" s="192" t="s">
        <v>326</v>
      </c>
      <c r="F215" s="193" t="s">
        <v>327</v>
      </c>
      <c r="G215" s="194" t="s">
        <v>238</v>
      </c>
      <c r="H215" s="195">
        <v>21.632</v>
      </c>
      <c r="I215" s="196">
        <v>91</v>
      </c>
      <c r="J215" s="197">
        <f>ROUND(I215*H215,2)</f>
        <v>1968.51</v>
      </c>
      <c r="K215" s="193" t="s">
        <v>146</v>
      </c>
      <c r="L215" s="60"/>
      <c r="M215" s="198" t="s">
        <v>22</v>
      </c>
      <c r="N215" s="199" t="s">
        <v>45</v>
      </c>
      <c r="O215" s="41"/>
      <c r="P215" s="200">
        <f>O215*H215</f>
        <v>0</v>
      </c>
      <c r="Q215" s="200">
        <v>2E-05</v>
      </c>
      <c r="R215" s="200">
        <f>Q215*H215</f>
        <v>0.0004326400000000001</v>
      </c>
      <c r="S215" s="200">
        <v>0</v>
      </c>
      <c r="T215" s="201">
        <f>S215*H215</f>
        <v>0</v>
      </c>
      <c r="AR215" s="23" t="s">
        <v>147</v>
      </c>
      <c r="AT215" s="23" t="s">
        <v>142</v>
      </c>
      <c r="AU215" s="23" t="s">
        <v>83</v>
      </c>
      <c r="AY215" s="23" t="s">
        <v>140</v>
      </c>
      <c r="BE215" s="202">
        <f>IF(N215="základní",J215,0)</f>
        <v>1968.51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3" t="s">
        <v>24</v>
      </c>
      <c r="BK215" s="202">
        <f>ROUND(I215*H215,2)</f>
        <v>1968.51</v>
      </c>
      <c r="BL215" s="23" t="s">
        <v>147</v>
      </c>
      <c r="BM215" s="23" t="s">
        <v>792</v>
      </c>
    </row>
    <row r="216" spans="2:65" s="1" customFormat="1" ht="16.5" customHeight="1">
      <c r="B216" s="40"/>
      <c r="C216" s="191" t="s">
        <v>380</v>
      </c>
      <c r="D216" s="191" t="s">
        <v>142</v>
      </c>
      <c r="E216" s="192" t="s">
        <v>330</v>
      </c>
      <c r="F216" s="193" t="s">
        <v>331</v>
      </c>
      <c r="G216" s="194" t="s">
        <v>215</v>
      </c>
      <c r="H216" s="195">
        <v>0.594</v>
      </c>
      <c r="I216" s="196">
        <v>27696</v>
      </c>
      <c r="J216" s="197">
        <f>ROUND(I216*H216,2)</f>
        <v>16451.42</v>
      </c>
      <c r="K216" s="193" t="s">
        <v>146</v>
      </c>
      <c r="L216" s="60"/>
      <c r="M216" s="198" t="s">
        <v>22</v>
      </c>
      <c r="N216" s="199" t="s">
        <v>45</v>
      </c>
      <c r="O216" s="41"/>
      <c r="P216" s="200">
        <f>O216*H216</f>
        <v>0</v>
      </c>
      <c r="Q216" s="200">
        <v>1.04877</v>
      </c>
      <c r="R216" s="200">
        <f>Q216*H216</f>
        <v>0.6229693799999999</v>
      </c>
      <c r="S216" s="200">
        <v>0</v>
      </c>
      <c r="T216" s="201">
        <f>S216*H216</f>
        <v>0</v>
      </c>
      <c r="AR216" s="23" t="s">
        <v>147</v>
      </c>
      <c r="AT216" s="23" t="s">
        <v>142</v>
      </c>
      <c r="AU216" s="23" t="s">
        <v>83</v>
      </c>
      <c r="AY216" s="23" t="s">
        <v>140</v>
      </c>
      <c r="BE216" s="202">
        <f>IF(N216="základní",J216,0)</f>
        <v>16451.42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3" t="s">
        <v>24</v>
      </c>
      <c r="BK216" s="202">
        <f>ROUND(I216*H216,2)</f>
        <v>16451.42</v>
      </c>
      <c r="BL216" s="23" t="s">
        <v>147</v>
      </c>
      <c r="BM216" s="23" t="s">
        <v>793</v>
      </c>
    </row>
    <row r="217" spans="2:51" s="11" customFormat="1" ht="13.5">
      <c r="B217" s="203"/>
      <c r="C217" s="204"/>
      <c r="D217" s="205" t="s">
        <v>149</v>
      </c>
      <c r="E217" s="206" t="s">
        <v>22</v>
      </c>
      <c r="F217" s="207" t="s">
        <v>794</v>
      </c>
      <c r="G217" s="204"/>
      <c r="H217" s="208">
        <v>0.594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149</v>
      </c>
      <c r="AU217" s="214" t="s">
        <v>83</v>
      </c>
      <c r="AV217" s="11" t="s">
        <v>83</v>
      </c>
      <c r="AW217" s="11" t="s">
        <v>38</v>
      </c>
      <c r="AX217" s="11" t="s">
        <v>74</v>
      </c>
      <c r="AY217" s="214" t="s">
        <v>140</v>
      </c>
    </row>
    <row r="218" spans="2:51" s="12" customFormat="1" ht="13.5">
      <c r="B218" s="215"/>
      <c r="C218" s="216"/>
      <c r="D218" s="205" t="s">
        <v>149</v>
      </c>
      <c r="E218" s="217" t="s">
        <v>22</v>
      </c>
      <c r="F218" s="218" t="s">
        <v>795</v>
      </c>
      <c r="G218" s="216"/>
      <c r="H218" s="217" t="s">
        <v>22</v>
      </c>
      <c r="I218" s="219"/>
      <c r="J218" s="216"/>
      <c r="K218" s="216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149</v>
      </c>
      <c r="AU218" s="224" t="s">
        <v>83</v>
      </c>
      <c r="AV218" s="12" t="s">
        <v>24</v>
      </c>
      <c r="AW218" s="12" t="s">
        <v>38</v>
      </c>
      <c r="AX218" s="12" t="s">
        <v>74</v>
      </c>
      <c r="AY218" s="224" t="s">
        <v>140</v>
      </c>
    </row>
    <row r="219" spans="2:51" s="13" customFormat="1" ht="13.5">
      <c r="B219" s="225"/>
      <c r="C219" s="226"/>
      <c r="D219" s="205" t="s">
        <v>149</v>
      </c>
      <c r="E219" s="227" t="s">
        <v>22</v>
      </c>
      <c r="F219" s="228" t="s">
        <v>152</v>
      </c>
      <c r="G219" s="226"/>
      <c r="H219" s="229">
        <v>0.594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149</v>
      </c>
      <c r="AU219" s="235" t="s">
        <v>83</v>
      </c>
      <c r="AV219" s="13" t="s">
        <v>147</v>
      </c>
      <c r="AW219" s="13" t="s">
        <v>38</v>
      </c>
      <c r="AX219" s="13" t="s">
        <v>24</v>
      </c>
      <c r="AY219" s="235" t="s">
        <v>140</v>
      </c>
    </row>
    <row r="220" spans="2:65" s="1" customFormat="1" ht="16.5" customHeight="1">
      <c r="B220" s="40"/>
      <c r="C220" s="191" t="s">
        <v>386</v>
      </c>
      <c r="D220" s="191" t="s">
        <v>142</v>
      </c>
      <c r="E220" s="192" t="s">
        <v>336</v>
      </c>
      <c r="F220" s="193" t="s">
        <v>337</v>
      </c>
      <c r="G220" s="194" t="s">
        <v>145</v>
      </c>
      <c r="H220" s="195">
        <v>67.6</v>
      </c>
      <c r="I220" s="196">
        <v>202</v>
      </c>
      <c r="J220" s="197">
        <f>ROUND(I220*H220,2)</f>
        <v>13655.2</v>
      </c>
      <c r="K220" s="193" t="s">
        <v>146</v>
      </c>
      <c r="L220" s="60"/>
      <c r="M220" s="198" t="s">
        <v>22</v>
      </c>
      <c r="N220" s="199" t="s">
        <v>45</v>
      </c>
      <c r="O220" s="41"/>
      <c r="P220" s="200">
        <f>O220*H220</f>
        <v>0</v>
      </c>
      <c r="Q220" s="200">
        <v>0.00019</v>
      </c>
      <c r="R220" s="200">
        <f>Q220*H220</f>
        <v>0.012844</v>
      </c>
      <c r="S220" s="200">
        <v>0</v>
      </c>
      <c r="T220" s="201">
        <f>S220*H220</f>
        <v>0</v>
      </c>
      <c r="AR220" s="23" t="s">
        <v>147</v>
      </c>
      <c r="AT220" s="23" t="s">
        <v>142</v>
      </c>
      <c r="AU220" s="23" t="s">
        <v>83</v>
      </c>
      <c r="AY220" s="23" t="s">
        <v>140</v>
      </c>
      <c r="BE220" s="202">
        <f>IF(N220="základní",J220,0)</f>
        <v>13655.2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3" t="s">
        <v>24</v>
      </c>
      <c r="BK220" s="202">
        <f>ROUND(I220*H220,2)</f>
        <v>13655.2</v>
      </c>
      <c r="BL220" s="23" t="s">
        <v>147</v>
      </c>
      <c r="BM220" s="23" t="s">
        <v>796</v>
      </c>
    </row>
    <row r="221" spans="2:51" s="11" customFormat="1" ht="13.5">
      <c r="B221" s="203"/>
      <c r="C221" s="204"/>
      <c r="D221" s="205" t="s">
        <v>149</v>
      </c>
      <c r="E221" s="206" t="s">
        <v>22</v>
      </c>
      <c r="F221" s="207" t="s">
        <v>797</v>
      </c>
      <c r="G221" s="204"/>
      <c r="H221" s="208">
        <v>67.6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149</v>
      </c>
      <c r="AU221" s="214" t="s">
        <v>83</v>
      </c>
      <c r="AV221" s="11" t="s">
        <v>83</v>
      </c>
      <c r="AW221" s="11" t="s">
        <v>38</v>
      </c>
      <c r="AX221" s="11" t="s">
        <v>74</v>
      </c>
      <c r="AY221" s="214" t="s">
        <v>140</v>
      </c>
    </row>
    <row r="222" spans="2:51" s="13" customFormat="1" ht="13.5">
      <c r="B222" s="225"/>
      <c r="C222" s="226"/>
      <c r="D222" s="205" t="s">
        <v>149</v>
      </c>
      <c r="E222" s="227" t="s">
        <v>22</v>
      </c>
      <c r="F222" s="228" t="s">
        <v>152</v>
      </c>
      <c r="G222" s="226"/>
      <c r="H222" s="229">
        <v>67.6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149</v>
      </c>
      <c r="AU222" s="235" t="s">
        <v>83</v>
      </c>
      <c r="AV222" s="13" t="s">
        <v>147</v>
      </c>
      <c r="AW222" s="13" t="s">
        <v>38</v>
      </c>
      <c r="AX222" s="13" t="s">
        <v>24</v>
      </c>
      <c r="AY222" s="235" t="s">
        <v>140</v>
      </c>
    </row>
    <row r="223" spans="2:65" s="1" customFormat="1" ht="25.5" customHeight="1">
      <c r="B223" s="40"/>
      <c r="C223" s="191" t="s">
        <v>391</v>
      </c>
      <c r="D223" s="191" t="s">
        <v>142</v>
      </c>
      <c r="E223" s="192" t="s">
        <v>342</v>
      </c>
      <c r="F223" s="193" t="s">
        <v>798</v>
      </c>
      <c r="G223" s="194" t="s">
        <v>145</v>
      </c>
      <c r="H223" s="195">
        <v>33.8</v>
      </c>
      <c r="I223" s="196">
        <v>202</v>
      </c>
      <c r="J223" s="197">
        <f>ROUND(I223*H223,2)</f>
        <v>6827.6</v>
      </c>
      <c r="K223" s="193" t="s">
        <v>22</v>
      </c>
      <c r="L223" s="60"/>
      <c r="M223" s="198" t="s">
        <v>22</v>
      </c>
      <c r="N223" s="199" t="s">
        <v>45</v>
      </c>
      <c r="O223" s="41"/>
      <c r="P223" s="200">
        <f>O223*H223</f>
        <v>0</v>
      </c>
      <c r="Q223" s="200">
        <v>0.00019</v>
      </c>
      <c r="R223" s="200">
        <f>Q223*H223</f>
        <v>0.006422</v>
      </c>
      <c r="S223" s="200">
        <v>0</v>
      </c>
      <c r="T223" s="201">
        <f>S223*H223</f>
        <v>0</v>
      </c>
      <c r="AR223" s="23" t="s">
        <v>147</v>
      </c>
      <c r="AT223" s="23" t="s">
        <v>142</v>
      </c>
      <c r="AU223" s="23" t="s">
        <v>83</v>
      </c>
      <c r="AY223" s="23" t="s">
        <v>140</v>
      </c>
      <c r="BE223" s="202">
        <f>IF(N223="základní",J223,0)</f>
        <v>6827.6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3" t="s">
        <v>24</v>
      </c>
      <c r="BK223" s="202">
        <f>ROUND(I223*H223,2)</f>
        <v>6827.6</v>
      </c>
      <c r="BL223" s="23" t="s">
        <v>147</v>
      </c>
      <c r="BM223" s="23" t="s">
        <v>799</v>
      </c>
    </row>
    <row r="224" spans="2:51" s="11" customFormat="1" ht="13.5">
      <c r="B224" s="203"/>
      <c r="C224" s="204"/>
      <c r="D224" s="205" t="s">
        <v>149</v>
      </c>
      <c r="E224" s="206" t="s">
        <v>22</v>
      </c>
      <c r="F224" s="207" t="s">
        <v>781</v>
      </c>
      <c r="G224" s="204"/>
      <c r="H224" s="208">
        <v>33.8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149</v>
      </c>
      <c r="AU224" s="214" t="s">
        <v>83</v>
      </c>
      <c r="AV224" s="11" t="s">
        <v>83</v>
      </c>
      <c r="AW224" s="11" t="s">
        <v>38</v>
      </c>
      <c r="AX224" s="11" t="s">
        <v>74</v>
      </c>
      <c r="AY224" s="214" t="s">
        <v>140</v>
      </c>
    </row>
    <row r="225" spans="2:51" s="13" customFormat="1" ht="13.5">
      <c r="B225" s="225"/>
      <c r="C225" s="226"/>
      <c r="D225" s="205" t="s">
        <v>149</v>
      </c>
      <c r="E225" s="227" t="s">
        <v>22</v>
      </c>
      <c r="F225" s="228" t="s">
        <v>152</v>
      </c>
      <c r="G225" s="226"/>
      <c r="H225" s="229">
        <v>33.8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149</v>
      </c>
      <c r="AU225" s="235" t="s">
        <v>83</v>
      </c>
      <c r="AV225" s="13" t="s">
        <v>147</v>
      </c>
      <c r="AW225" s="13" t="s">
        <v>38</v>
      </c>
      <c r="AX225" s="13" t="s">
        <v>24</v>
      </c>
      <c r="AY225" s="235" t="s">
        <v>140</v>
      </c>
    </row>
    <row r="226" spans="2:65" s="1" customFormat="1" ht="16.5" customHeight="1">
      <c r="B226" s="40"/>
      <c r="C226" s="191" t="s">
        <v>395</v>
      </c>
      <c r="D226" s="191" t="s">
        <v>142</v>
      </c>
      <c r="E226" s="192" t="s">
        <v>356</v>
      </c>
      <c r="F226" s="193" t="s">
        <v>357</v>
      </c>
      <c r="G226" s="194" t="s">
        <v>164</v>
      </c>
      <c r="H226" s="195">
        <v>51.121</v>
      </c>
      <c r="I226" s="196">
        <v>2747</v>
      </c>
      <c r="J226" s="197">
        <f>ROUND(I226*H226,2)</f>
        <v>140429.39</v>
      </c>
      <c r="K226" s="193" t="s">
        <v>146</v>
      </c>
      <c r="L226" s="60"/>
      <c r="M226" s="198" t="s">
        <v>22</v>
      </c>
      <c r="N226" s="199" t="s">
        <v>45</v>
      </c>
      <c r="O226" s="41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3" t="s">
        <v>147</v>
      </c>
      <c r="AT226" s="23" t="s">
        <v>142</v>
      </c>
      <c r="AU226" s="23" t="s">
        <v>83</v>
      </c>
      <c r="AY226" s="23" t="s">
        <v>140</v>
      </c>
      <c r="BE226" s="202">
        <f>IF(N226="základní",J226,0)</f>
        <v>140429.39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3" t="s">
        <v>24</v>
      </c>
      <c r="BK226" s="202">
        <f>ROUND(I226*H226,2)</f>
        <v>140429.39</v>
      </c>
      <c r="BL226" s="23" t="s">
        <v>147</v>
      </c>
      <c r="BM226" s="23" t="s">
        <v>800</v>
      </c>
    </row>
    <row r="227" spans="2:51" s="11" customFormat="1" ht="13.5">
      <c r="B227" s="203"/>
      <c r="C227" s="204"/>
      <c r="D227" s="205" t="s">
        <v>149</v>
      </c>
      <c r="E227" s="206" t="s">
        <v>22</v>
      </c>
      <c r="F227" s="207" t="s">
        <v>801</v>
      </c>
      <c r="G227" s="204"/>
      <c r="H227" s="208">
        <v>15.262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149</v>
      </c>
      <c r="AU227" s="214" t="s">
        <v>83</v>
      </c>
      <c r="AV227" s="11" t="s">
        <v>83</v>
      </c>
      <c r="AW227" s="11" t="s">
        <v>38</v>
      </c>
      <c r="AX227" s="11" t="s">
        <v>74</v>
      </c>
      <c r="AY227" s="214" t="s">
        <v>140</v>
      </c>
    </row>
    <row r="228" spans="2:51" s="11" customFormat="1" ht="13.5">
      <c r="B228" s="203"/>
      <c r="C228" s="204"/>
      <c r="D228" s="205" t="s">
        <v>149</v>
      </c>
      <c r="E228" s="206" t="s">
        <v>22</v>
      </c>
      <c r="F228" s="207" t="s">
        <v>802</v>
      </c>
      <c r="G228" s="204"/>
      <c r="H228" s="208">
        <v>11.756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149</v>
      </c>
      <c r="AU228" s="214" t="s">
        <v>83</v>
      </c>
      <c r="AV228" s="11" t="s">
        <v>83</v>
      </c>
      <c r="AW228" s="11" t="s">
        <v>38</v>
      </c>
      <c r="AX228" s="11" t="s">
        <v>74</v>
      </c>
      <c r="AY228" s="214" t="s">
        <v>140</v>
      </c>
    </row>
    <row r="229" spans="2:51" s="11" customFormat="1" ht="13.5">
      <c r="B229" s="203"/>
      <c r="C229" s="204"/>
      <c r="D229" s="205" t="s">
        <v>149</v>
      </c>
      <c r="E229" s="206" t="s">
        <v>22</v>
      </c>
      <c r="F229" s="207" t="s">
        <v>803</v>
      </c>
      <c r="G229" s="204"/>
      <c r="H229" s="208">
        <v>9.809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149</v>
      </c>
      <c r="AU229" s="214" t="s">
        <v>83</v>
      </c>
      <c r="AV229" s="11" t="s">
        <v>83</v>
      </c>
      <c r="AW229" s="11" t="s">
        <v>38</v>
      </c>
      <c r="AX229" s="11" t="s">
        <v>74</v>
      </c>
      <c r="AY229" s="214" t="s">
        <v>140</v>
      </c>
    </row>
    <row r="230" spans="2:51" s="11" customFormat="1" ht="13.5">
      <c r="B230" s="203"/>
      <c r="C230" s="204"/>
      <c r="D230" s="205" t="s">
        <v>149</v>
      </c>
      <c r="E230" s="206" t="s">
        <v>22</v>
      </c>
      <c r="F230" s="207" t="s">
        <v>804</v>
      </c>
      <c r="G230" s="204"/>
      <c r="H230" s="208">
        <v>14.294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149</v>
      </c>
      <c r="AU230" s="214" t="s">
        <v>83</v>
      </c>
      <c r="AV230" s="11" t="s">
        <v>83</v>
      </c>
      <c r="AW230" s="11" t="s">
        <v>38</v>
      </c>
      <c r="AX230" s="11" t="s">
        <v>74</v>
      </c>
      <c r="AY230" s="214" t="s">
        <v>140</v>
      </c>
    </row>
    <row r="231" spans="2:51" s="13" customFormat="1" ht="13.5">
      <c r="B231" s="225"/>
      <c r="C231" s="226"/>
      <c r="D231" s="205" t="s">
        <v>149</v>
      </c>
      <c r="E231" s="227" t="s">
        <v>22</v>
      </c>
      <c r="F231" s="228" t="s">
        <v>152</v>
      </c>
      <c r="G231" s="226"/>
      <c r="H231" s="229">
        <v>51.121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AT231" s="235" t="s">
        <v>149</v>
      </c>
      <c r="AU231" s="235" t="s">
        <v>83</v>
      </c>
      <c r="AV231" s="13" t="s">
        <v>147</v>
      </c>
      <c r="AW231" s="13" t="s">
        <v>38</v>
      </c>
      <c r="AX231" s="13" t="s">
        <v>24</v>
      </c>
      <c r="AY231" s="235" t="s">
        <v>140</v>
      </c>
    </row>
    <row r="232" spans="2:65" s="1" customFormat="1" ht="25.5" customHeight="1">
      <c r="B232" s="40"/>
      <c r="C232" s="191" t="s">
        <v>400</v>
      </c>
      <c r="D232" s="191" t="s">
        <v>142</v>
      </c>
      <c r="E232" s="192" t="s">
        <v>365</v>
      </c>
      <c r="F232" s="193" t="s">
        <v>366</v>
      </c>
      <c r="G232" s="194" t="s">
        <v>238</v>
      </c>
      <c r="H232" s="195">
        <v>155.713</v>
      </c>
      <c r="I232" s="196">
        <v>832</v>
      </c>
      <c r="J232" s="197">
        <f>ROUND(I232*H232,2)</f>
        <v>129553.22</v>
      </c>
      <c r="K232" s="193" t="s">
        <v>146</v>
      </c>
      <c r="L232" s="60"/>
      <c r="M232" s="198" t="s">
        <v>22</v>
      </c>
      <c r="N232" s="199" t="s">
        <v>45</v>
      </c>
      <c r="O232" s="41"/>
      <c r="P232" s="200">
        <f>O232*H232</f>
        <v>0</v>
      </c>
      <c r="Q232" s="200">
        <v>0.00132</v>
      </c>
      <c r="R232" s="200">
        <f>Q232*H232</f>
        <v>0.20554116</v>
      </c>
      <c r="S232" s="200">
        <v>0</v>
      </c>
      <c r="T232" s="201">
        <f>S232*H232</f>
        <v>0</v>
      </c>
      <c r="AR232" s="23" t="s">
        <v>147</v>
      </c>
      <c r="AT232" s="23" t="s">
        <v>142</v>
      </c>
      <c r="AU232" s="23" t="s">
        <v>83</v>
      </c>
      <c r="AY232" s="23" t="s">
        <v>140</v>
      </c>
      <c r="BE232" s="202">
        <f>IF(N232="základní",J232,0)</f>
        <v>129553.22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3" t="s">
        <v>24</v>
      </c>
      <c r="BK232" s="202">
        <f>ROUND(I232*H232,2)</f>
        <v>129553.22</v>
      </c>
      <c r="BL232" s="23" t="s">
        <v>147</v>
      </c>
      <c r="BM232" s="23" t="s">
        <v>805</v>
      </c>
    </row>
    <row r="233" spans="2:51" s="11" customFormat="1" ht="13.5">
      <c r="B233" s="203"/>
      <c r="C233" s="204"/>
      <c r="D233" s="205" t="s">
        <v>149</v>
      </c>
      <c r="E233" s="206" t="s">
        <v>22</v>
      </c>
      <c r="F233" s="207" t="s">
        <v>806</v>
      </c>
      <c r="G233" s="204"/>
      <c r="H233" s="208">
        <v>45.86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149</v>
      </c>
      <c r="AU233" s="214" t="s">
        <v>83</v>
      </c>
      <c r="AV233" s="11" t="s">
        <v>83</v>
      </c>
      <c r="AW233" s="11" t="s">
        <v>38</v>
      </c>
      <c r="AX233" s="11" t="s">
        <v>74</v>
      </c>
      <c r="AY233" s="214" t="s">
        <v>140</v>
      </c>
    </row>
    <row r="234" spans="2:51" s="11" customFormat="1" ht="13.5">
      <c r="B234" s="203"/>
      <c r="C234" s="204"/>
      <c r="D234" s="205" t="s">
        <v>149</v>
      </c>
      <c r="E234" s="206" t="s">
        <v>22</v>
      </c>
      <c r="F234" s="207" t="s">
        <v>807</v>
      </c>
      <c r="G234" s="204"/>
      <c r="H234" s="208">
        <v>35.133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149</v>
      </c>
      <c r="AU234" s="214" t="s">
        <v>83</v>
      </c>
      <c r="AV234" s="11" t="s">
        <v>83</v>
      </c>
      <c r="AW234" s="11" t="s">
        <v>38</v>
      </c>
      <c r="AX234" s="11" t="s">
        <v>74</v>
      </c>
      <c r="AY234" s="214" t="s">
        <v>140</v>
      </c>
    </row>
    <row r="235" spans="2:51" s="11" customFormat="1" ht="13.5">
      <c r="B235" s="203"/>
      <c r="C235" s="204"/>
      <c r="D235" s="205" t="s">
        <v>149</v>
      </c>
      <c r="E235" s="206" t="s">
        <v>22</v>
      </c>
      <c r="F235" s="207" t="s">
        <v>808</v>
      </c>
      <c r="G235" s="204"/>
      <c r="H235" s="208">
        <v>31.106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149</v>
      </c>
      <c r="AU235" s="214" t="s">
        <v>83</v>
      </c>
      <c r="AV235" s="11" t="s">
        <v>83</v>
      </c>
      <c r="AW235" s="11" t="s">
        <v>38</v>
      </c>
      <c r="AX235" s="11" t="s">
        <v>74</v>
      </c>
      <c r="AY235" s="214" t="s">
        <v>140</v>
      </c>
    </row>
    <row r="236" spans="2:51" s="11" customFormat="1" ht="13.5">
      <c r="B236" s="203"/>
      <c r="C236" s="204"/>
      <c r="D236" s="205" t="s">
        <v>149</v>
      </c>
      <c r="E236" s="206" t="s">
        <v>22</v>
      </c>
      <c r="F236" s="207" t="s">
        <v>809</v>
      </c>
      <c r="G236" s="204"/>
      <c r="H236" s="208">
        <v>43.614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149</v>
      </c>
      <c r="AU236" s="214" t="s">
        <v>83</v>
      </c>
      <c r="AV236" s="11" t="s">
        <v>83</v>
      </c>
      <c r="AW236" s="11" t="s">
        <v>38</v>
      </c>
      <c r="AX236" s="11" t="s">
        <v>74</v>
      </c>
      <c r="AY236" s="214" t="s">
        <v>140</v>
      </c>
    </row>
    <row r="237" spans="2:51" s="13" customFormat="1" ht="13.5">
      <c r="B237" s="225"/>
      <c r="C237" s="226"/>
      <c r="D237" s="205" t="s">
        <v>149</v>
      </c>
      <c r="E237" s="227" t="s">
        <v>22</v>
      </c>
      <c r="F237" s="228" t="s">
        <v>152</v>
      </c>
      <c r="G237" s="226"/>
      <c r="H237" s="229">
        <v>155.713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149</v>
      </c>
      <c r="AU237" s="235" t="s">
        <v>83</v>
      </c>
      <c r="AV237" s="13" t="s">
        <v>147</v>
      </c>
      <c r="AW237" s="13" t="s">
        <v>38</v>
      </c>
      <c r="AX237" s="13" t="s">
        <v>24</v>
      </c>
      <c r="AY237" s="235" t="s">
        <v>140</v>
      </c>
    </row>
    <row r="238" spans="2:65" s="1" customFormat="1" ht="25.5" customHeight="1">
      <c r="B238" s="40"/>
      <c r="C238" s="191" t="s">
        <v>406</v>
      </c>
      <c r="D238" s="191" t="s">
        <v>142</v>
      </c>
      <c r="E238" s="192" t="s">
        <v>377</v>
      </c>
      <c r="F238" s="193" t="s">
        <v>378</v>
      </c>
      <c r="G238" s="194" t="s">
        <v>238</v>
      </c>
      <c r="H238" s="195">
        <v>155.713</v>
      </c>
      <c r="I238" s="196">
        <v>51</v>
      </c>
      <c r="J238" s="197">
        <f>ROUND(I238*H238,2)</f>
        <v>7941.36</v>
      </c>
      <c r="K238" s="193" t="s">
        <v>146</v>
      </c>
      <c r="L238" s="60"/>
      <c r="M238" s="198" t="s">
        <v>22</v>
      </c>
      <c r="N238" s="199" t="s">
        <v>45</v>
      </c>
      <c r="O238" s="41"/>
      <c r="P238" s="200">
        <f>O238*H238</f>
        <v>0</v>
      </c>
      <c r="Q238" s="200">
        <v>4E-05</v>
      </c>
      <c r="R238" s="200">
        <f>Q238*H238</f>
        <v>0.00622852</v>
      </c>
      <c r="S238" s="200">
        <v>0</v>
      </c>
      <c r="T238" s="201">
        <f>S238*H238</f>
        <v>0</v>
      </c>
      <c r="AR238" s="23" t="s">
        <v>147</v>
      </c>
      <c r="AT238" s="23" t="s">
        <v>142</v>
      </c>
      <c r="AU238" s="23" t="s">
        <v>83</v>
      </c>
      <c r="AY238" s="23" t="s">
        <v>140</v>
      </c>
      <c r="BE238" s="202">
        <f>IF(N238="základní",J238,0)</f>
        <v>7941.36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24</v>
      </c>
      <c r="BK238" s="202">
        <f>ROUND(I238*H238,2)</f>
        <v>7941.36</v>
      </c>
      <c r="BL238" s="23" t="s">
        <v>147</v>
      </c>
      <c r="BM238" s="23" t="s">
        <v>810</v>
      </c>
    </row>
    <row r="239" spans="2:65" s="1" customFormat="1" ht="16.5" customHeight="1">
      <c r="B239" s="40"/>
      <c r="C239" s="191" t="s">
        <v>411</v>
      </c>
      <c r="D239" s="191" t="s">
        <v>142</v>
      </c>
      <c r="E239" s="192" t="s">
        <v>381</v>
      </c>
      <c r="F239" s="193" t="s">
        <v>382</v>
      </c>
      <c r="G239" s="194" t="s">
        <v>215</v>
      </c>
      <c r="H239" s="195">
        <v>1.541</v>
      </c>
      <c r="I239" s="196">
        <v>27696</v>
      </c>
      <c r="J239" s="197">
        <f>ROUND(I239*H239,2)</f>
        <v>42679.54</v>
      </c>
      <c r="K239" s="193" t="s">
        <v>146</v>
      </c>
      <c r="L239" s="60"/>
      <c r="M239" s="198" t="s">
        <v>22</v>
      </c>
      <c r="N239" s="199" t="s">
        <v>45</v>
      </c>
      <c r="O239" s="41"/>
      <c r="P239" s="200">
        <f>O239*H239</f>
        <v>0</v>
      </c>
      <c r="Q239" s="200">
        <v>1.07637</v>
      </c>
      <c r="R239" s="200">
        <f>Q239*H239</f>
        <v>1.65868617</v>
      </c>
      <c r="S239" s="200">
        <v>0</v>
      </c>
      <c r="T239" s="201">
        <f>S239*H239</f>
        <v>0</v>
      </c>
      <c r="AR239" s="23" t="s">
        <v>147</v>
      </c>
      <c r="AT239" s="23" t="s">
        <v>142</v>
      </c>
      <c r="AU239" s="23" t="s">
        <v>83</v>
      </c>
      <c r="AY239" s="23" t="s">
        <v>140</v>
      </c>
      <c r="BE239" s="202">
        <f>IF(N239="základní",J239,0)</f>
        <v>42679.54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3" t="s">
        <v>24</v>
      </c>
      <c r="BK239" s="202">
        <f>ROUND(I239*H239,2)</f>
        <v>42679.54</v>
      </c>
      <c r="BL239" s="23" t="s">
        <v>147</v>
      </c>
      <c r="BM239" s="23" t="s">
        <v>811</v>
      </c>
    </row>
    <row r="240" spans="2:51" s="11" customFormat="1" ht="13.5">
      <c r="B240" s="203"/>
      <c r="C240" s="204"/>
      <c r="D240" s="205" t="s">
        <v>149</v>
      </c>
      <c r="E240" s="206" t="s">
        <v>22</v>
      </c>
      <c r="F240" s="207" t="s">
        <v>812</v>
      </c>
      <c r="G240" s="204"/>
      <c r="H240" s="208">
        <v>1.541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149</v>
      </c>
      <c r="AU240" s="214" t="s">
        <v>83</v>
      </c>
      <c r="AV240" s="11" t="s">
        <v>83</v>
      </c>
      <c r="AW240" s="11" t="s">
        <v>38</v>
      </c>
      <c r="AX240" s="11" t="s">
        <v>74</v>
      </c>
      <c r="AY240" s="214" t="s">
        <v>140</v>
      </c>
    </row>
    <row r="241" spans="2:51" s="12" customFormat="1" ht="13.5">
      <c r="B241" s="215"/>
      <c r="C241" s="216"/>
      <c r="D241" s="205" t="s">
        <v>149</v>
      </c>
      <c r="E241" s="217" t="s">
        <v>22</v>
      </c>
      <c r="F241" s="218" t="s">
        <v>813</v>
      </c>
      <c r="G241" s="216"/>
      <c r="H241" s="217" t="s">
        <v>22</v>
      </c>
      <c r="I241" s="219"/>
      <c r="J241" s="216"/>
      <c r="K241" s="216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149</v>
      </c>
      <c r="AU241" s="224" t="s">
        <v>83</v>
      </c>
      <c r="AV241" s="12" t="s">
        <v>24</v>
      </c>
      <c r="AW241" s="12" t="s">
        <v>38</v>
      </c>
      <c r="AX241" s="12" t="s">
        <v>74</v>
      </c>
      <c r="AY241" s="224" t="s">
        <v>140</v>
      </c>
    </row>
    <row r="242" spans="2:51" s="13" customFormat="1" ht="13.5">
      <c r="B242" s="225"/>
      <c r="C242" s="226"/>
      <c r="D242" s="205" t="s">
        <v>149</v>
      </c>
      <c r="E242" s="227" t="s">
        <v>22</v>
      </c>
      <c r="F242" s="228" t="s">
        <v>152</v>
      </c>
      <c r="G242" s="226"/>
      <c r="H242" s="229">
        <v>1.541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149</v>
      </c>
      <c r="AU242" s="235" t="s">
        <v>83</v>
      </c>
      <c r="AV242" s="13" t="s">
        <v>147</v>
      </c>
      <c r="AW242" s="13" t="s">
        <v>38</v>
      </c>
      <c r="AX242" s="13" t="s">
        <v>24</v>
      </c>
      <c r="AY242" s="235" t="s">
        <v>140</v>
      </c>
    </row>
    <row r="243" spans="2:65" s="1" customFormat="1" ht="16.5" customHeight="1">
      <c r="B243" s="40"/>
      <c r="C243" s="191" t="s">
        <v>415</v>
      </c>
      <c r="D243" s="191" t="s">
        <v>142</v>
      </c>
      <c r="E243" s="192" t="s">
        <v>387</v>
      </c>
      <c r="F243" s="193" t="s">
        <v>814</v>
      </c>
      <c r="G243" s="194" t="s">
        <v>215</v>
      </c>
      <c r="H243" s="195">
        <v>1.55</v>
      </c>
      <c r="I243" s="196">
        <v>27696</v>
      </c>
      <c r="J243" s="197">
        <f>ROUND(I243*H243,2)</f>
        <v>42928.8</v>
      </c>
      <c r="K243" s="193" t="s">
        <v>146</v>
      </c>
      <c r="L243" s="60"/>
      <c r="M243" s="198" t="s">
        <v>22</v>
      </c>
      <c r="N243" s="199" t="s">
        <v>45</v>
      </c>
      <c r="O243" s="41"/>
      <c r="P243" s="200">
        <f>O243*H243</f>
        <v>0</v>
      </c>
      <c r="Q243" s="200">
        <v>1.05099</v>
      </c>
      <c r="R243" s="200">
        <f>Q243*H243</f>
        <v>1.6290345000000002</v>
      </c>
      <c r="S243" s="200">
        <v>0</v>
      </c>
      <c r="T243" s="201">
        <f>S243*H243</f>
        <v>0</v>
      </c>
      <c r="AR243" s="23" t="s">
        <v>147</v>
      </c>
      <c r="AT243" s="23" t="s">
        <v>142</v>
      </c>
      <c r="AU243" s="23" t="s">
        <v>83</v>
      </c>
      <c r="AY243" s="23" t="s">
        <v>140</v>
      </c>
      <c r="BE243" s="202">
        <f>IF(N243="základní",J243,0)</f>
        <v>42928.8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3" t="s">
        <v>24</v>
      </c>
      <c r="BK243" s="202">
        <f>ROUND(I243*H243,2)</f>
        <v>42928.8</v>
      </c>
      <c r="BL243" s="23" t="s">
        <v>147</v>
      </c>
      <c r="BM243" s="23" t="s">
        <v>815</v>
      </c>
    </row>
    <row r="244" spans="2:51" s="11" customFormat="1" ht="13.5">
      <c r="B244" s="203"/>
      <c r="C244" s="204"/>
      <c r="D244" s="205" t="s">
        <v>149</v>
      </c>
      <c r="E244" s="206" t="s">
        <v>22</v>
      </c>
      <c r="F244" s="207" t="s">
        <v>816</v>
      </c>
      <c r="G244" s="204"/>
      <c r="H244" s="208">
        <v>1.55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149</v>
      </c>
      <c r="AU244" s="214" t="s">
        <v>83</v>
      </c>
      <c r="AV244" s="11" t="s">
        <v>83</v>
      </c>
      <c r="AW244" s="11" t="s">
        <v>38</v>
      </c>
      <c r="AX244" s="11" t="s">
        <v>74</v>
      </c>
      <c r="AY244" s="214" t="s">
        <v>140</v>
      </c>
    </row>
    <row r="245" spans="2:51" s="12" customFormat="1" ht="13.5">
      <c r="B245" s="215"/>
      <c r="C245" s="216"/>
      <c r="D245" s="205" t="s">
        <v>149</v>
      </c>
      <c r="E245" s="217" t="s">
        <v>22</v>
      </c>
      <c r="F245" s="218" t="s">
        <v>813</v>
      </c>
      <c r="G245" s="216"/>
      <c r="H245" s="217" t="s">
        <v>22</v>
      </c>
      <c r="I245" s="219"/>
      <c r="J245" s="216"/>
      <c r="K245" s="216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149</v>
      </c>
      <c r="AU245" s="224" t="s">
        <v>83</v>
      </c>
      <c r="AV245" s="12" t="s">
        <v>24</v>
      </c>
      <c r="AW245" s="12" t="s">
        <v>38</v>
      </c>
      <c r="AX245" s="12" t="s">
        <v>74</v>
      </c>
      <c r="AY245" s="224" t="s">
        <v>140</v>
      </c>
    </row>
    <row r="246" spans="2:51" s="13" customFormat="1" ht="13.5">
      <c r="B246" s="225"/>
      <c r="C246" s="226"/>
      <c r="D246" s="205" t="s">
        <v>149</v>
      </c>
      <c r="E246" s="227" t="s">
        <v>22</v>
      </c>
      <c r="F246" s="228" t="s">
        <v>152</v>
      </c>
      <c r="G246" s="226"/>
      <c r="H246" s="229">
        <v>1.55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149</v>
      </c>
      <c r="AU246" s="235" t="s">
        <v>83</v>
      </c>
      <c r="AV246" s="13" t="s">
        <v>147</v>
      </c>
      <c r="AW246" s="13" t="s">
        <v>38</v>
      </c>
      <c r="AX246" s="13" t="s">
        <v>24</v>
      </c>
      <c r="AY246" s="235" t="s">
        <v>140</v>
      </c>
    </row>
    <row r="247" spans="2:65" s="1" customFormat="1" ht="16.5" customHeight="1">
      <c r="B247" s="40"/>
      <c r="C247" s="236" t="s">
        <v>421</v>
      </c>
      <c r="D247" s="236" t="s">
        <v>212</v>
      </c>
      <c r="E247" s="237" t="s">
        <v>396</v>
      </c>
      <c r="F247" s="238" t="s">
        <v>817</v>
      </c>
      <c r="G247" s="239" t="s">
        <v>309</v>
      </c>
      <c r="H247" s="240">
        <v>16</v>
      </c>
      <c r="I247" s="241">
        <v>31920</v>
      </c>
      <c r="J247" s="242">
        <f>ROUND(I247*H247,2)</f>
        <v>510720</v>
      </c>
      <c r="K247" s="238" t="s">
        <v>146</v>
      </c>
      <c r="L247" s="243"/>
      <c r="M247" s="244" t="s">
        <v>22</v>
      </c>
      <c r="N247" s="245" t="s">
        <v>45</v>
      </c>
      <c r="O247" s="41"/>
      <c r="P247" s="200">
        <f>O247*H247</f>
        <v>0</v>
      </c>
      <c r="Q247" s="200">
        <v>15.9</v>
      </c>
      <c r="R247" s="200">
        <f>Q247*H247</f>
        <v>254.4</v>
      </c>
      <c r="S247" s="200">
        <v>0</v>
      </c>
      <c r="T247" s="201">
        <f>S247*H247</f>
        <v>0</v>
      </c>
      <c r="AR247" s="23" t="s">
        <v>187</v>
      </c>
      <c r="AT247" s="23" t="s">
        <v>212</v>
      </c>
      <c r="AU247" s="23" t="s">
        <v>83</v>
      </c>
      <c r="AY247" s="23" t="s">
        <v>140</v>
      </c>
      <c r="BE247" s="202">
        <f>IF(N247="základní",J247,0)</f>
        <v>510720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3" t="s">
        <v>24</v>
      </c>
      <c r="BK247" s="202">
        <f>ROUND(I247*H247,2)</f>
        <v>510720</v>
      </c>
      <c r="BL247" s="23" t="s">
        <v>147</v>
      </c>
      <c r="BM247" s="23" t="s">
        <v>818</v>
      </c>
    </row>
    <row r="248" spans="2:63" s="10" customFormat="1" ht="29.85" customHeight="1">
      <c r="B248" s="175"/>
      <c r="C248" s="176"/>
      <c r="D248" s="177" t="s">
        <v>73</v>
      </c>
      <c r="E248" s="189" t="s">
        <v>147</v>
      </c>
      <c r="F248" s="189" t="s">
        <v>399</v>
      </c>
      <c r="G248" s="176"/>
      <c r="H248" s="176"/>
      <c r="I248" s="179"/>
      <c r="J248" s="190">
        <f>BK248</f>
        <v>885398.1799999999</v>
      </c>
      <c r="K248" s="176"/>
      <c r="L248" s="181"/>
      <c r="M248" s="182"/>
      <c r="N248" s="183"/>
      <c r="O248" s="183"/>
      <c r="P248" s="184">
        <f>SUM(P249:P301)</f>
        <v>0</v>
      </c>
      <c r="Q248" s="183"/>
      <c r="R248" s="184">
        <f>SUM(R249:R301)</f>
        <v>373.25398816</v>
      </c>
      <c r="S248" s="183"/>
      <c r="T248" s="185">
        <f>SUM(T249:T301)</f>
        <v>0</v>
      </c>
      <c r="AR248" s="186" t="s">
        <v>24</v>
      </c>
      <c r="AT248" s="187" t="s">
        <v>73</v>
      </c>
      <c r="AU248" s="187" t="s">
        <v>24</v>
      </c>
      <c r="AY248" s="186" t="s">
        <v>140</v>
      </c>
      <c r="BK248" s="188">
        <f>SUM(BK249:BK301)</f>
        <v>885398.1799999999</v>
      </c>
    </row>
    <row r="249" spans="2:65" s="1" customFormat="1" ht="16.5" customHeight="1">
      <c r="B249" s="40"/>
      <c r="C249" s="191" t="s">
        <v>426</v>
      </c>
      <c r="D249" s="191" t="s">
        <v>142</v>
      </c>
      <c r="E249" s="192" t="s">
        <v>401</v>
      </c>
      <c r="F249" s="193" t="s">
        <v>819</v>
      </c>
      <c r="G249" s="194" t="s">
        <v>164</v>
      </c>
      <c r="H249" s="195">
        <v>14.899</v>
      </c>
      <c r="I249" s="196">
        <v>7585</v>
      </c>
      <c r="J249" s="197">
        <f>ROUND(I249*H249,2)</f>
        <v>113008.92</v>
      </c>
      <c r="K249" s="193" t="s">
        <v>146</v>
      </c>
      <c r="L249" s="60"/>
      <c r="M249" s="198" t="s">
        <v>22</v>
      </c>
      <c r="N249" s="199" t="s">
        <v>45</v>
      </c>
      <c r="O249" s="4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AR249" s="23" t="s">
        <v>147</v>
      </c>
      <c r="AT249" s="23" t="s">
        <v>142</v>
      </c>
      <c r="AU249" s="23" t="s">
        <v>83</v>
      </c>
      <c r="AY249" s="23" t="s">
        <v>140</v>
      </c>
      <c r="BE249" s="202">
        <f>IF(N249="základní",J249,0)</f>
        <v>113008.92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3" t="s">
        <v>24</v>
      </c>
      <c r="BK249" s="202">
        <f>ROUND(I249*H249,2)</f>
        <v>113008.92</v>
      </c>
      <c r="BL249" s="23" t="s">
        <v>147</v>
      </c>
      <c r="BM249" s="23" t="s">
        <v>820</v>
      </c>
    </row>
    <row r="250" spans="2:51" s="11" customFormat="1" ht="13.5">
      <c r="B250" s="203"/>
      <c r="C250" s="204"/>
      <c r="D250" s="205" t="s">
        <v>149</v>
      </c>
      <c r="E250" s="206" t="s">
        <v>22</v>
      </c>
      <c r="F250" s="207" t="s">
        <v>821</v>
      </c>
      <c r="G250" s="204"/>
      <c r="H250" s="208">
        <v>14.899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149</v>
      </c>
      <c r="AU250" s="214" t="s">
        <v>83</v>
      </c>
      <c r="AV250" s="11" t="s">
        <v>83</v>
      </c>
      <c r="AW250" s="11" t="s">
        <v>38</v>
      </c>
      <c r="AX250" s="11" t="s">
        <v>74</v>
      </c>
      <c r="AY250" s="214" t="s">
        <v>140</v>
      </c>
    </row>
    <row r="251" spans="2:51" s="13" customFormat="1" ht="13.5">
      <c r="B251" s="225"/>
      <c r="C251" s="226"/>
      <c r="D251" s="205" t="s">
        <v>149</v>
      </c>
      <c r="E251" s="227" t="s">
        <v>22</v>
      </c>
      <c r="F251" s="228" t="s">
        <v>152</v>
      </c>
      <c r="G251" s="226"/>
      <c r="H251" s="229">
        <v>14.899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149</v>
      </c>
      <c r="AU251" s="235" t="s">
        <v>83</v>
      </c>
      <c r="AV251" s="13" t="s">
        <v>147</v>
      </c>
      <c r="AW251" s="13" t="s">
        <v>38</v>
      </c>
      <c r="AX251" s="13" t="s">
        <v>24</v>
      </c>
      <c r="AY251" s="235" t="s">
        <v>140</v>
      </c>
    </row>
    <row r="252" spans="2:65" s="1" customFormat="1" ht="16.5" customHeight="1">
      <c r="B252" s="40"/>
      <c r="C252" s="191" t="s">
        <v>431</v>
      </c>
      <c r="D252" s="191" t="s">
        <v>142</v>
      </c>
      <c r="E252" s="192" t="s">
        <v>407</v>
      </c>
      <c r="F252" s="193" t="s">
        <v>408</v>
      </c>
      <c r="G252" s="194" t="s">
        <v>238</v>
      </c>
      <c r="H252" s="195">
        <v>17.52</v>
      </c>
      <c r="I252" s="196">
        <v>573</v>
      </c>
      <c r="J252" s="197">
        <f>ROUND(I252*H252,2)</f>
        <v>10038.96</v>
      </c>
      <c r="K252" s="193" t="s">
        <v>146</v>
      </c>
      <c r="L252" s="60"/>
      <c r="M252" s="198" t="s">
        <v>22</v>
      </c>
      <c r="N252" s="199" t="s">
        <v>45</v>
      </c>
      <c r="O252" s="41"/>
      <c r="P252" s="200">
        <f>O252*H252</f>
        <v>0</v>
      </c>
      <c r="Q252" s="200">
        <v>0.01787</v>
      </c>
      <c r="R252" s="200">
        <f>Q252*H252</f>
        <v>0.3130824</v>
      </c>
      <c r="S252" s="200">
        <v>0</v>
      </c>
      <c r="T252" s="201">
        <f>S252*H252</f>
        <v>0</v>
      </c>
      <c r="AR252" s="23" t="s">
        <v>147</v>
      </c>
      <c r="AT252" s="23" t="s">
        <v>142</v>
      </c>
      <c r="AU252" s="23" t="s">
        <v>83</v>
      </c>
      <c r="AY252" s="23" t="s">
        <v>140</v>
      </c>
      <c r="BE252" s="202">
        <f>IF(N252="základní",J252,0)</f>
        <v>10038.96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3" t="s">
        <v>24</v>
      </c>
      <c r="BK252" s="202">
        <f>ROUND(I252*H252,2)</f>
        <v>10038.96</v>
      </c>
      <c r="BL252" s="23" t="s">
        <v>147</v>
      </c>
      <c r="BM252" s="23" t="s">
        <v>822</v>
      </c>
    </row>
    <row r="253" spans="2:51" s="11" customFormat="1" ht="13.5">
      <c r="B253" s="203"/>
      <c r="C253" s="204"/>
      <c r="D253" s="205" t="s">
        <v>149</v>
      </c>
      <c r="E253" s="206" t="s">
        <v>22</v>
      </c>
      <c r="F253" s="207" t="s">
        <v>823</v>
      </c>
      <c r="G253" s="204"/>
      <c r="H253" s="208">
        <v>17.52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149</v>
      </c>
      <c r="AU253" s="214" t="s">
        <v>83</v>
      </c>
      <c r="AV253" s="11" t="s">
        <v>83</v>
      </c>
      <c r="AW253" s="11" t="s">
        <v>38</v>
      </c>
      <c r="AX253" s="11" t="s">
        <v>74</v>
      </c>
      <c r="AY253" s="214" t="s">
        <v>140</v>
      </c>
    </row>
    <row r="254" spans="2:51" s="13" customFormat="1" ht="13.5">
      <c r="B254" s="225"/>
      <c r="C254" s="226"/>
      <c r="D254" s="205" t="s">
        <v>149</v>
      </c>
      <c r="E254" s="227" t="s">
        <v>22</v>
      </c>
      <c r="F254" s="228" t="s">
        <v>152</v>
      </c>
      <c r="G254" s="226"/>
      <c r="H254" s="229">
        <v>17.52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149</v>
      </c>
      <c r="AU254" s="235" t="s">
        <v>83</v>
      </c>
      <c r="AV254" s="13" t="s">
        <v>147</v>
      </c>
      <c r="AW254" s="13" t="s">
        <v>38</v>
      </c>
      <c r="AX254" s="13" t="s">
        <v>24</v>
      </c>
      <c r="AY254" s="235" t="s">
        <v>140</v>
      </c>
    </row>
    <row r="255" spans="2:65" s="1" customFormat="1" ht="16.5" customHeight="1">
      <c r="B255" s="40"/>
      <c r="C255" s="191" t="s">
        <v>436</v>
      </c>
      <c r="D255" s="191" t="s">
        <v>142</v>
      </c>
      <c r="E255" s="192" t="s">
        <v>412</v>
      </c>
      <c r="F255" s="193" t="s">
        <v>413</v>
      </c>
      <c r="G255" s="194" t="s">
        <v>238</v>
      </c>
      <c r="H255" s="195">
        <v>17.52</v>
      </c>
      <c r="I255" s="196">
        <v>71</v>
      </c>
      <c r="J255" s="197">
        <f>ROUND(I255*H255,2)</f>
        <v>1243.92</v>
      </c>
      <c r="K255" s="193" t="s">
        <v>146</v>
      </c>
      <c r="L255" s="60"/>
      <c r="M255" s="198" t="s">
        <v>22</v>
      </c>
      <c r="N255" s="199" t="s">
        <v>45</v>
      </c>
      <c r="O255" s="41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AR255" s="23" t="s">
        <v>147</v>
      </c>
      <c r="AT255" s="23" t="s">
        <v>142</v>
      </c>
      <c r="AU255" s="23" t="s">
        <v>83</v>
      </c>
      <c r="AY255" s="23" t="s">
        <v>140</v>
      </c>
      <c r="BE255" s="202">
        <f>IF(N255="základní",J255,0)</f>
        <v>1243.92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3" t="s">
        <v>24</v>
      </c>
      <c r="BK255" s="202">
        <f>ROUND(I255*H255,2)</f>
        <v>1243.92</v>
      </c>
      <c r="BL255" s="23" t="s">
        <v>147</v>
      </c>
      <c r="BM255" s="23" t="s">
        <v>824</v>
      </c>
    </row>
    <row r="256" spans="2:65" s="1" customFormat="1" ht="16.5" customHeight="1">
      <c r="B256" s="40"/>
      <c r="C256" s="191" t="s">
        <v>440</v>
      </c>
      <c r="D256" s="191" t="s">
        <v>142</v>
      </c>
      <c r="E256" s="192" t="s">
        <v>416</v>
      </c>
      <c r="F256" s="193" t="s">
        <v>417</v>
      </c>
      <c r="G256" s="194" t="s">
        <v>215</v>
      </c>
      <c r="H256" s="195">
        <v>0.355</v>
      </c>
      <c r="I256" s="196">
        <v>27696</v>
      </c>
      <c r="J256" s="197">
        <f>ROUND(I256*H256,2)</f>
        <v>9832.08</v>
      </c>
      <c r="K256" s="193" t="s">
        <v>146</v>
      </c>
      <c r="L256" s="60"/>
      <c r="M256" s="198" t="s">
        <v>22</v>
      </c>
      <c r="N256" s="199" t="s">
        <v>45</v>
      </c>
      <c r="O256" s="41"/>
      <c r="P256" s="200">
        <f>O256*H256</f>
        <v>0</v>
      </c>
      <c r="Q256" s="200">
        <v>1.0594</v>
      </c>
      <c r="R256" s="200">
        <f>Q256*H256</f>
        <v>0.37608699999999995</v>
      </c>
      <c r="S256" s="200">
        <v>0</v>
      </c>
      <c r="T256" s="201">
        <f>S256*H256</f>
        <v>0</v>
      </c>
      <c r="AR256" s="23" t="s">
        <v>147</v>
      </c>
      <c r="AT256" s="23" t="s">
        <v>142</v>
      </c>
      <c r="AU256" s="23" t="s">
        <v>83</v>
      </c>
      <c r="AY256" s="23" t="s">
        <v>140</v>
      </c>
      <c r="BE256" s="202">
        <f>IF(N256="základní",J256,0)</f>
        <v>9832.08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24</v>
      </c>
      <c r="BK256" s="202">
        <f>ROUND(I256*H256,2)</f>
        <v>9832.08</v>
      </c>
      <c r="BL256" s="23" t="s">
        <v>147</v>
      </c>
      <c r="BM256" s="23" t="s">
        <v>825</v>
      </c>
    </row>
    <row r="257" spans="2:51" s="11" customFormat="1" ht="13.5">
      <c r="B257" s="203"/>
      <c r="C257" s="204"/>
      <c r="D257" s="205" t="s">
        <v>149</v>
      </c>
      <c r="E257" s="206" t="s">
        <v>22</v>
      </c>
      <c r="F257" s="207" t="s">
        <v>826</v>
      </c>
      <c r="G257" s="204"/>
      <c r="H257" s="208">
        <v>0.355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149</v>
      </c>
      <c r="AU257" s="214" t="s">
        <v>83</v>
      </c>
      <c r="AV257" s="11" t="s">
        <v>83</v>
      </c>
      <c r="AW257" s="11" t="s">
        <v>38</v>
      </c>
      <c r="AX257" s="11" t="s">
        <v>74</v>
      </c>
      <c r="AY257" s="214" t="s">
        <v>140</v>
      </c>
    </row>
    <row r="258" spans="2:51" s="12" customFormat="1" ht="13.5">
      <c r="B258" s="215"/>
      <c r="C258" s="216"/>
      <c r="D258" s="205" t="s">
        <v>149</v>
      </c>
      <c r="E258" s="217" t="s">
        <v>22</v>
      </c>
      <c r="F258" s="218" t="s">
        <v>827</v>
      </c>
      <c r="G258" s="216"/>
      <c r="H258" s="217" t="s">
        <v>22</v>
      </c>
      <c r="I258" s="219"/>
      <c r="J258" s="216"/>
      <c r="K258" s="216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149</v>
      </c>
      <c r="AU258" s="224" t="s">
        <v>83</v>
      </c>
      <c r="AV258" s="12" t="s">
        <v>24</v>
      </c>
      <c r="AW258" s="12" t="s">
        <v>38</v>
      </c>
      <c r="AX258" s="12" t="s">
        <v>74</v>
      </c>
      <c r="AY258" s="224" t="s">
        <v>140</v>
      </c>
    </row>
    <row r="259" spans="2:51" s="13" customFormat="1" ht="13.5">
      <c r="B259" s="225"/>
      <c r="C259" s="226"/>
      <c r="D259" s="205" t="s">
        <v>149</v>
      </c>
      <c r="E259" s="227" t="s">
        <v>22</v>
      </c>
      <c r="F259" s="228" t="s">
        <v>152</v>
      </c>
      <c r="G259" s="226"/>
      <c r="H259" s="229">
        <v>0.355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AT259" s="235" t="s">
        <v>149</v>
      </c>
      <c r="AU259" s="235" t="s">
        <v>83</v>
      </c>
      <c r="AV259" s="13" t="s">
        <v>147</v>
      </c>
      <c r="AW259" s="13" t="s">
        <v>38</v>
      </c>
      <c r="AX259" s="13" t="s">
        <v>24</v>
      </c>
      <c r="AY259" s="235" t="s">
        <v>140</v>
      </c>
    </row>
    <row r="260" spans="2:65" s="1" customFormat="1" ht="16.5" customHeight="1">
      <c r="B260" s="40"/>
      <c r="C260" s="191" t="s">
        <v>446</v>
      </c>
      <c r="D260" s="191" t="s">
        <v>142</v>
      </c>
      <c r="E260" s="192" t="s">
        <v>422</v>
      </c>
      <c r="F260" s="193" t="s">
        <v>828</v>
      </c>
      <c r="G260" s="194" t="s">
        <v>215</v>
      </c>
      <c r="H260" s="195">
        <v>1.218</v>
      </c>
      <c r="I260" s="196">
        <v>27696</v>
      </c>
      <c r="J260" s="197">
        <f>ROUND(I260*H260,2)</f>
        <v>33733.73</v>
      </c>
      <c r="K260" s="193" t="s">
        <v>146</v>
      </c>
      <c r="L260" s="60"/>
      <c r="M260" s="198" t="s">
        <v>22</v>
      </c>
      <c r="N260" s="199" t="s">
        <v>45</v>
      </c>
      <c r="O260" s="41"/>
      <c r="P260" s="200">
        <f>O260*H260</f>
        <v>0</v>
      </c>
      <c r="Q260" s="200">
        <v>1.10403</v>
      </c>
      <c r="R260" s="200">
        <f>Q260*H260</f>
        <v>1.34470854</v>
      </c>
      <c r="S260" s="200">
        <v>0</v>
      </c>
      <c r="T260" s="201">
        <f>S260*H260</f>
        <v>0</v>
      </c>
      <c r="AR260" s="23" t="s">
        <v>147</v>
      </c>
      <c r="AT260" s="23" t="s">
        <v>142</v>
      </c>
      <c r="AU260" s="23" t="s">
        <v>83</v>
      </c>
      <c r="AY260" s="23" t="s">
        <v>140</v>
      </c>
      <c r="BE260" s="202">
        <f>IF(N260="základní",J260,0)</f>
        <v>33733.73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3" t="s">
        <v>24</v>
      </c>
      <c r="BK260" s="202">
        <f>ROUND(I260*H260,2)</f>
        <v>33733.73</v>
      </c>
      <c r="BL260" s="23" t="s">
        <v>147</v>
      </c>
      <c r="BM260" s="23" t="s">
        <v>829</v>
      </c>
    </row>
    <row r="261" spans="2:51" s="11" customFormat="1" ht="13.5">
      <c r="B261" s="203"/>
      <c r="C261" s="204"/>
      <c r="D261" s="205" t="s">
        <v>149</v>
      </c>
      <c r="E261" s="206" t="s">
        <v>22</v>
      </c>
      <c r="F261" s="207" t="s">
        <v>830</v>
      </c>
      <c r="G261" s="204"/>
      <c r="H261" s="208">
        <v>1.218</v>
      </c>
      <c r="I261" s="209"/>
      <c r="J261" s="204"/>
      <c r="K261" s="204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149</v>
      </c>
      <c r="AU261" s="214" t="s">
        <v>83</v>
      </c>
      <c r="AV261" s="11" t="s">
        <v>83</v>
      </c>
      <c r="AW261" s="11" t="s">
        <v>38</v>
      </c>
      <c r="AX261" s="11" t="s">
        <v>74</v>
      </c>
      <c r="AY261" s="214" t="s">
        <v>140</v>
      </c>
    </row>
    <row r="262" spans="2:51" s="12" customFormat="1" ht="13.5">
      <c r="B262" s="215"/>
      <c r="C262" s="216"/>
      <c r="D262" s="205" t="s">
        <v>149</v>
      </c>
      <c r="E262" s="217" t="s">
        <v>22</v>
      </c>
      <c r="F262" s="218" t="s">
        <v>831</v>
      </c>
      <c r="G262" s="216"/>
      <c r="H262" s="217" t="s">
        <v>22</v>
      </c>
      <c r="I262" s="219"/>
      <c r="J262" s="216"/>
      <c r="K262" s="216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149</v>
      </c>
      <c r="AU262" s="224" t="s">
        <v>83</v>
      </c>
      <c r="AV262" s="12" t="s">
        <v>24</v>
      </c>
      <c r="AW262" s="12" t="s">
        <v>38</v>
      </c>
      <c r="AX262" s="12" t="s">
        <v>74</v>
      </c>
      <c r="AY262" s="224" t="s">
        <v>140</v>
      </c>
    </row>
    <row r="263" spans="2:51" s="13" customFormat="1" ht="13.5">
      <c r="B263" s="225"/>
      <c r="C263" s="226"/>
      <c r="D263" s="205" t="s">
        <v>149</v>
      </c>
      <c r="E263" s="227" t="s">
        <v>22</v>
      </c>
      <c r="F263" s="228" t="s">
        <v>152</v>
      </c>
      <c r="G263" s="226"/>
      <c r="H263" s="229">
        <v>1.218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149</v>
      </c>
      <c r="AU263" s="235" t="s">
        <v>83</v>
      </c>
      <c r="AV263" s="13" t="s">
        <v>147</v>
      </c>
      <c r="AW263" s="13" t="s">
        <v>38</v>
      </c>
      <c r="AX263" s="13" t="s">
        <v>24</v>
      </c>
      <c r="AY263" s="235" t="s">
        <v>140</v>
      </c>
    </row>
    <row r="264" spans="2:65" s="1" customFormat="1" ht="16.5" customHeight="1">
      <c r="B264" s="40"/>
      <c r="C264" s="191" t="s">
        <v>451</v>
      </c>
      <c r="D264" s="191" t="s">
        <v>142</v>
      </c>
      <c r="E264" s="192" t="s">
        <v>832</v>
      </c>
      <c r="F264" s="193" t="s">
        <v>833</v>
      </c>
      <c r="G264" s="194" t="s">
        <v>164</v>
      </c>
      <c r="H264" s="195">
        <v>9.598</v>
      </c>
      <c r="I264" s="196">
        <v>4768</v>
      </c>
      <c r="J264" s="197">
        <f>ROUND(I264*H264,2)</f>
        <v>45763.26</v>
      </c>
      <c r="K264" s="193" t="s">
        <v>22</v>
      </c>
      <c r="L264" s="60"/>
      <c r="M264" s="198" t="s">
        <v>22</v>
      </c>
      <c r="N264" s="199" t="s">
        <v>45</v>
      </c>
      <c r="O264" s="4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3" t="s">
        <v>147</v>
      </c>
      <c r="AT264" s="23" t="s">
        <v>142</v>
      </c>
      <c r="AU264" s="23" t="s">
        <v>83</v>
      </c>
      <c r="AY264" s="23" t="s">
        <v>140</v>
      </c>
      <c r="BE264" s="202">
        <f>IF(N264="základní",J264,0)</f>
        <v>45763.26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23" t="s">
        <v>24</v>
      </c>
      <c r="BK264" s="202">
        <f>ROUND(I264*H264,2)</f>
        <v>45763.26</v>
      </c>
      <c r="BL264" s="23" t="s">
        <v>147</v>
      </c>
      <c r="BM264" s="23" t="s">
        <v>834</v>
      </c>
    </row>
    <row r="265" spans="2:51" s="11" customFormat="1" ht="13.5">
      <c r="B265" s="203"/>
      <c r="C265" s="204"/>
      <c r="D265" s="205" t="s">
        <v>149</v>
      </c>
      <c r="E265" s="206" t="s">
        <v>22</v>
      </c>
      <c r="F265" s="207" t="s">
        <v>835</v>
      </c>
      <c r="G265" s="204"/>
      <c r="H265" s="208">
        <v>4.954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149</v>
      </c>
      <c r="AU265" s="214" t="s">
        <v>83</v>
      </c>
      <c r="AV265" s="11" t="s">
        <v>83</v>
      </c>
      <c r="AW265" s="11" t="s">
        <v>38</v>
      </c>
      <c r="AX265" s="11" t="s">
        <v>74</v>
      </c>
      <c r="AY265" s="214" t="s">
        <v>140</v>
      </c>
    </row>
    <row r="266" spans="2:51" s="12" customFormat="1" ht="13.5">
      <c r="B266" s="215"/>
      <c r="C266" s="216"/>
      <c r="D266" s="205" t="s">
        <v>149</v>
      </c>
      <c r="E266" s="217" t="s">
        <v>22</v>
      </c>
      <c r="F266" s="218" t="s">
        <v>836</v>
      </c>
      <c r="G266" s="216"/>
      <c r="H266" s="217" t="s">
        <v>22</v>
      </c>
      <c r="I266" s="219"/>
      <c r="J266" s="216"/>
      <c r="K266" s="216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149</v>
      </c>
      <c r="AU266" s="224" t="s">
        <v>83</v>
      </c>
      <c r="AV266" s="12" t="s">
        <v>24</v>
      </c>
      <c r="AW266" s="12" t="s">
        <v>38</v>
      </c>
      <c r="AX266" s="12" t="s">
        <v>74</v>
      </c>
      <c r="AY266" s="224" t="s">
        <v>140</v>
      </c>
    </row>
    <row r="267" spans="2:51" s="11" customFormat="1" ht="13.5">
      <c r="B267" s="203"/>
      <c r="C267" s="204"/>
      <c r="D267" s="205" t="s">
        <v>149</v>
      </c>
      <c r="E267" s="206" t="s">
        <v>22</v>
      </c>
      <c r="F267" s="207" t="s">
        <v>837</v>
      </c>
      <c r="G267" s="204"/>
      <c r="H267" s="208">
        <v>4.644</v>
      </c>
      <c r="I267" s="209"/>
      <c r="J267" s="204"/>
      <c r="K267" s="204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149</v>
      </c>
      <c r="AU267" s="214" t="s">
        <v>83</v>
      </c>
      <c r="AV267" s="11" t="s">
        <v>83</v>
      </c>
      <c r="AW267" s="11" t="s">
        <v>38</v>
      </c>
      <c r="AX267" s="11" t="s">
        <v>74</v>
      </c>
      <c r="AY267" s="214" t="s">
        <v>140</v>
      </c>
    </row>
    <row r="268" spans="2:51" s="12" customFormat="1" ht="13.5">
      <c r="B268" s="215"/>
      <c r="C268" s="216"/>
      <c r="D268" s="205" t="s">
        <v>149</v>
      </c>
      <c r="E268" s="217" t="s">
        <v>22</v>
      </c>
      <c r="F268" s="218" t="s">
        <v>838</v>
      </c>
      <c r="G268" s="216"/>
      <c r="H268" s="217" t="s">
        <v>22</v>
      </c>
      <c r="I268" s="219"/>
      <c r="J268" s="216"/>
      <c r="K268" s="216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149</v>
      </c>
      <c r="AU268" s="224" t="s">
        <v>83</v>
      </c>
      <c r="AV268" s="12" t="s">
        <v>24</v>
      </c>
      <c r="AW268" s="12" t="s">
        <v>38</v>
      </c>
      <c r="AX268" s="12" t="s">
        <v>74</v>
      </c>
      <c r="AY268" s="224" t="s">
        <v>140</v>
      </c>
    </row>
    <row r="269" spans="2:51" s="13" customFormat="1" ht="13.5">
      <c r="B269" s="225"/>
      <c r="C269" s="226"/>
      <c r="D269" s="205" t="s">
        <v>149</v>
      </c>
      <c r="E269" s="227" t="s">
        <v>22</v>
      </c>
      <c r="F269" s="228" t="s">
        <v>152</v>
      </c>
      <c r="G269" s="226"/>
      <c r="H269" s="229">
        <v>9.598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149</v>
      </c>
      <c r="AU269" s="235" t="s">
        <v>83</v>
      </c>
      <c r="AV269" s="13" t="s">
        <v>147</v>
      </c>
      <c r="AW269" s="13" t="s">
        <v>38</v>
      </c>
      <c r="AX269" s="13" t="s">
        <v>24</v>
      </c>
      <c r="AY269" s="235" t="s">
        <v>140</v>
      </c>
    </row>
    <row r="270" spans="2:65" s="1" customFormat="1" ht="16.5" customHeight="1">
      <c r="B270" s="40"/>
      <c r="C270" s="191" t="s">
        <v>457</v>
      </c>
      <c r="D270" s="191" t="s">
        <v>142</v>
      </c>
      <c r="E270" s="192" t="s">
        <v>432</v>
      </c>
      <c r="F270" s="193" t="s">
        <v>433</v>
      </c>
      <c r="G270" s="194" t="s">
        <v>238</v>
      </c>
      <c r="H270" s="195">
        <v>28.384</v>
      </c>
      <c r="I270" s="196">
        <v>648</v>
      </c>
      <c r="J270" s="197">
        <f>ROUND(I270*H270,2)</f>
        <v>18392.83</v>
      </c>
      <c r="K270" s="193" t="s">
        <v>146</v>
      </c>
      <c r="L270" s="60"/>
      <c r="M270" s="198" t="s">
        <v>22</v>
      </c>
      <c r="N270" s="199" t="s">
        <v>45</v>
      </c>
      <c r="O270" s="41"/>
      <c r="P270" s="200">
        <f>O270*H270</f>
        <v>0</v>
      </c>
      <c r="Q270" s="200">
        <v>0.01882</v>
      </c>
      <c r="R270" s="200">
        <f>Q270*H270</f>
        <v>0.53418688</v>
      </c>
      <c r="S270" s="200">
        <v>0</v>
      </c>
      <c r="T270" s="201">
        <f>S270*H270</f>
        <v>0</v>
      </c>
      <c r="AR270" s="23" t="s">
        <v>147</v>
      </c>
      <c r="AT270" s="23" t="s">
        <v>142</v>
      </c>
      <c r="AU270" s="23" t="s">
        <v>83</v>
      </c>
      <c r="AY270" s="23" t="s">
        <v>140</v>
      </c>
      <c r="BE270" s="202">
        <f>IF(N270="základní",J270,0)</f>
        <v>18392.83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3" t="s">
        <v>24</v>
      </c>
      <c r="BK270" s="202">
        <f>ROUND(I270*H270,2)</f>
        <v>18392.83</v>
      </c>
      <c r="BL270" s="23" t="s">
        <v>147</v>
      </c>
      <c r="BM270" s="23" t="s">
        <v>839</v>
      </c>
    </row>
    <row r="271" spans="2:51" s="11" customFormat="1" ht="13.5">
      <c r="B271" s="203"/>
      <c r="C271" s="204"/>
      <c r="D271" s="205" t="s">
        <v>149</v>
      </c>
      <c r="E271" s="206" t="s">
        <v>22</v>
      </c>
      <c r="F271" s="207" t="s">
        <v>840</v>
      </c>
      <c r="G271" s="204"/>
      <c r="H271" s="208">
        <v>14.65</v>
      </c>
      <c r="I271" s="209"/>
      <c r="J271" s="204"/>
      <c r="K271" s="204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149</v>
      </c>
      <c r="AU271" s="214" t="s">
        <v>83</v>
      </c>
      <c r="AV271" s="11" t="s">
        <v>83</v>
      </c>
      <c r="AW271" s="11" t="s">
        <v>38</v>
      </c>
      <c r="AX271" s="11" t="s">
        <v>74</v>
      </c>
      <c r="AY271" s="214" t="s">
        <v>140</v>
      </c>
    </row>
    <row r="272" spans="2:51" s="11" customFormat="1" ht="13.5">
      <c r="B272" s="203"/>
      <c r="C272" s="204"/>
      <c r="D272" s="205" t="s">
        <v>149</v>
      </c>
      <c r="E272" s="206" t="s">
        <v>22</v>
      </c>
      <c r="F272" s="207" t="s">
        <v>841</v>
      </c>
      <c r="G272" s="204"/>
      <c r="H272" s="208">
        <v>13.734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149</v>
      </c>
      <c r="AU272" s="214" t="s">
        <v>83</v>
      </c>
      <c r="AV272" s="11" t="s">
        <v>83</v>
      </c>
      <c r="AW272" s="11" t="s">
        <v>38</v>
      </c>
      <c r="AX272" s="11" t="s">
        <v>74</v>
      </c>
      <c r="AY272" s="214" t="s">
        <v>140</v>
      </c>
    </row>
    <row r="273" spans="2:51" s="13" customFormat="1" ht="13.5">
      <c r="B273" s="225"/>
      <c r="C273" s="226"/>
      <c r="D273" s="205" t="s">
        <v>149</v>
      </c>
      <c r="E273" s="227" t="s">
        <v>22</v>
      </c>
      <c r="F273" s="228" t="s">
        <v>152</v>
      </c>
      <c r="G273" s="226"/>
      <c r="H273" s="229">
        <v>28.384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149</v>
      </c>
      <c r="AU273" s="235" t="s">
        <v>83</v>
      </c>
      <c r="AV273" s="13" t="s">
        <v>147</v>
      </c>
      <c r="AW273" s="13" t="s">
        <v>38</v>
      </c>
      <c r="AX273" s="13" t="s">
        <v>24</v>
      </c>
      <c r="AY273" s="235" t="s">
        <v>140</v>
      </c>
    </row>
    <row r="274" spans="2:65" s="1" customFormat="1" ht="16.5" customHeight="1">
      <c r="B274" s="40"/>
      <c r="C274" s="191" t="s">
        <v>462</v>
      </c>
      <c r="D274" s="191" t="s">
        <v>142</v>
      </c>
      <c r="E274" s="192" t="s">
        <v>437</v>
      </c>
      <c r="F274" s="193" t="s">
        <v>438</v>
      </c>
      <c r="G274" s="194" t="s">
        <v>238</v>
      </c>
      <c r="H274" s="195">
        <v>28.384</v>
      </c>
      <c r="I274" s="196">
        <v>155</v>
      </c>
      <c r="J274" s="197">
        <f>ROUND(I274*H274,2)</f>
        <v>4399.52</v>
      </c>
      <c r="K274" s="193" t="s">
        <v>146</v>
      </c>
      <c r="L274" s="60"/>
      <c r="M274" s="198" t="s">
        <v>22</v>
      </c>
      <c r="N274" s="199" t="s">
        <v>45</v>
      </c>
      <c r="O274" s="41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AR274" s="23" t="s">
        <v>147</v>
      </c>
      <c r="AT274" s="23" t="s">
        <v>142</v>
      </c>
      <c r="AU274" s="23" t="s">
        <v>83</v>
      </c>
      <c r="AY274" s="23" t="s">
        <v>140</v>
      </c>
      <c r="BE274" s="202">
        <f>IF(N274="základní",J274,0)</f>
        <v>4399.52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3" t="s">
        <v>24</v>
      </c>
      <c r="BK274" s="202">
        <f>ROUND(I274*H274,2)</f>
        <v>4399.52</v>
      </c>
      <c r="BL274" s="23" t="s">
        <v>147</v>
      </c>
      <c r="BM274" s="23" t="s">
        <v>842</v>
      </c>
    </row>
    <row r="275" spans="2:65" s="1" customFormat="1" ht="16.5" customHeight="1">
      <c r="B275" s="40"/>
      <c r="C275" s="191" t="s">
        <v>467</v>
      </c>
      <c r="D275" s="191" t="s">
        <v>142</v>
      </c>
      <c r="E275" s="192" t="s">
        <v>441</v>
      </c>
      <c r="F275" s="193" t="s">
        <v>442</v>
      </c>
      <c r="G275" s="194" t="s">
        <v>215</v>
      </c>
      <c r="H275" s="195">
        <v>0.558</v>
      </c>
      <c r="I275" s="196">
        <v>27696</v>
      </c>
      <c r="J275" s="197">
        <f>ROUND(I275*H275,2)</f>
        <v>15454.37</v>
      </c>
      <c r="K275" s="193" t="s">
        <v>146</v>
      </c>
      <c r="L275" s="60"/>
      <c r="M275" s="198" t="s">
        <v>22</v>
      </c>
      <c r="N275" s="199" t="s">
        <v>45</v>
      </c>
      <c r="O275" s="41"/>
      <c r="P275" s="200">
        <f>O275*H275</f>
        <v>0</v>
      </c>
      <c r="Q275" s="200">
        <v>1.05898</v>
      </c>
      <c r="R275" s="200">
        <f>Q275*H275</f>
        <v>0.59091084</v>
      </c>
      <c r="S275" s="200">
        <v>0</v>
      </c>
      <c r="T275" s="201">
        <f>S275*H275</f>
        <v>0</v>
      </c>
      <c r="AR275" s="23" t="s">
        <v>147</v>
      </c>
      <c r="AT275" s="23" t="s">
        <v>142</v>
      </c>
      <c r="AU275" s="23" t="s">
        <v>83</v>
      </c>
      <c r="AY275" s="23" t="s">
        <v>140</v>
      </c>
      <c r="BE275" s="202">
        <f>IF(N275="základní",J275,0)</f>
        <v>15454.37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23" t="s">
        <v>24</v>
      </c>
      <c r="BK275" s="202">
        <f>ROUND(I275*H275,2)</f>
        <v>15454.37</v>
      </c>
      <c r="BL275" s="23" t="s">
        <v>147</v>
      </c>
      <c r="BM275" s="23" t="s">
        <v>843</v>
      </c>
    </row>
    <row r="276" spans="2:51" s="11" customFormat="1" ht="13.5">
      <c r="B276" s="203"/>
      <c r="C276" s="204"/>
      <c r="D276" s="205" t="s">
        <v>149</v>
      </c>
      <c r="E276" s="206" t="s">
        <v>22</v>
      </c>
      <c r="F276" s="207" t="s">
        <v>844</v>
      </c>
      <c r="G276" s="204"/>
      <c r="H276" s="208">
        <v>0.558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149</v>
      </c>
      <c r="AU276" s="214" t="s">
        <v>83</v>
      </c>
      <c r="AV276" s="11" t="s">
        <v>83</v>
      </c>
      <c r="AW276" s="11" t="s">
        <v>38</v>
      </c>
      <c r="AX276" s="11" t="s">
        <v>74</v>
      </c>
      <c r="AY276" s="214" t="s">
        <v>140</v>
      </c>
    </row>
    <row r="277" spans="2:51" s="12" customFormat="1" ht="13.5">
      <c r="B277" s="215"/>
      <c r="C277" s="216"/>
      <c r="D277" s="205" t="s">
        <v>149</v>
      </c>
      <c r="E277" s="217" t="s">
        <v>22</v>
      </c>
      <c r="F277" s="218" t="s">
        <v>845</v>
      </c>
      <c r="G277" s="216"/>
      <c r="H277" s="217" t="s">
        <v>22</v>
      </c>
      <c r="I277" s="219"/>
      <c r="J277" s="216"/>
      <c r="K277" s="216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149</v>
      </c>
      <c r="AU277" s="224" t="s">
        <v>83</v>
      </c>
      <c r="AV277" s="12" t="s">
        <v>24</v>
      </c>
      <c r="AW277" s="12" t="s">
        <v>38</v>
      </c>
      <c r="AX277" s="12" t="s">
        <v>74</v>
      </c>
      <c r="AY277" s="224" t="s">
        <v>140</v>
      </c>
    </row>
    <row r="278" spans="2:51" s="13" customFormat="1" ht="13.5">
      <c r="B278" s="225"/>
      <c r="C278" s="226"/>
      <c r="D278" s="205" t="s">
        <v>149</v>
      </c>
      <c r="E278" s="227" t="s">
        <v>22</v>
      </c>
      <c r="F278" s="228" t="s">
        <v>152</v>
      </c>
      <c r="G278" s="226"/>
      <c r="H278" s="229">
        <v>0.558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AT278" s="235" t="s">
        <v>149</v>
      </c>
      <c r="AU278" s="235" t="s">
        <v>83</v>
      </c>
      <c r="AV278" s="13" t="s">
        <v>147</v>
      </c>
      <c r="AW278" s="13" t="s">
        <v>38</v>
      </c>
      <c r="AX278" s="13" t="s">
        <v>24</v>
      </c>
      <c r="AY278" s="235" t="s">
        <v>140</v>
      </c>
    </row>
    <row r="279" spans="2:65" s="1" customFormat="1" ht="16.5" customHeight="1">
      <c r="B279" s="40"/>
      <c r="C279" s="191" t="s">
        <v>472</v>
      </c>
      <c r="D279" s="191" t="s">
        <v>142</v>
      </c>
      <c r="E279" s="192" t="s">
        <v>452</v>
      </c>
      <c r="F279" s="193" t="s">
        <v>453</v>
      </c>
      <c r="G279" s="194" t="s">
        <v>164</v>
      </c>
      <c r="H279" s="195">
        <v>2.28</v>
      </c>
      <c r="I279" s="196">
        <v>2247</v>
      </c>
      <c r="J279" s="197">
        <f>ROUND(I279*H279,2)</f>
        <v>5123.16</v>
      </c>
      <c r="K279" s="193" t="s">
        <v>146</v>
      </c>
      <c r="L279" s="60"/>
      <c r="M279" s="198" t="s">
        <v>22</v>
      </c>
      <c r="N279" s="199" t="s">
        <v>45</v>
      </c>
      <c r="O279" s="41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AR279" s="23" t="s">
        <v>147</v>
      </c>
      <c r="AT279" s="23" t="s">
        <v>142</v>
      </c>
      <c r="AU279" s="23" t="s">
        <v>83</v>
      </c>
      <c r="AY279" s="23" t="s">
        <v>140</v>
      </c>
      <c r="BE279" s="202">
        <f>IF(N279="základní",J279,0)</f>
        <v>5123.16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3" t="s">
        <v>24</v>
      </c>
      <c r="BK279" s="202">
        <f>ROUND(I279*H279,2)</f>
        <v>5123.16</v>
      </c>
      <c r="BL279" s="23" t="s">
        <v>147</v>
      </c>
      <c r="BM279" s="23" t="s">
        <v>846</v>
      </c>
    </row>
    <row r="280" spans="2:51" s="11" customFormat="1" ht="13.5">
      <c r="B280" s="203"/>
      <c r="C280" s="204"/>
      <c r="D280" s="205" t="s">
        <v>149</v>
      </c>
      <c r="E280" s="206" t="s">
        <v>22</v>
      </c>
      <c r="F280" s="207" t="s">
        <v>847</v>
      </c>
      <c r="G280" s="204"/>
      <c r="H280" s="208">
        <v>2.28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149</v>
      </c>
      <c r="AU280" s="214" t="s">
        <v>83</v>
      </c>
      <c r="AV280" s="11" t="s">
        <v>83</v>
      </c>
      <c r="AW280" s="11" t="s">
        <v>38</v>
      </c>
      <c r="AX280" s="11" t="s">
        <v>74</v>
      </c>
      <c r="AY280" s="214" t="s">
        <v>140</v>
      </c>
    </row>
    <row r="281" spans="2:51" s="12" customFormat="1" ht="13.5">
      <c r="B281" s="215"/>
      <c r="C281" s="216"/>
      <c r="D281" s="205" t="s">
        <v>149</v>
      </c>
      <c r="E281" s="217" t="s">
        <v>22</v>
      </c>
      <c r="F281" s="218" t="s">
        <v>456</v>
      </c>
      <c r="G281" s="216"/>
      <c r="H281" s="217" t="s">
        <v>22</v>
      </c>
      <c r="I281" s="219"/>
      <c r="J281" s="216"/>
      <c r="K281" s="216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149</v>
      </c>
      <c r="AU281" s="224" t="s">
        <v>83</v>
      </c>
      <c r="AV281" s="12" t="s">
        <v>24</v>
      </c>
      <c r="AW281" s="12" t="s">
        <v>38</v>
      </c>
      <c r="AX281" s="12" t="s">
        <v>74</v>
      </c>
      <c r="AY281" s="224" t="s">
        <v>140</v>
      </c>
    </row>
    <row r="282" spans="2:51" s="13" customFormat="1" ht="13.5">
      <c r="B282" s="225"/>
      <c r="C282" s="226"/>
      <c r="D282" s="205" t="s">
        <v>149</v>
      </c>
      <c r="E282" s="227" t="s">
        <v>22</v>
      </c>
      <c r="F282" s="228" t="s">
        <v>152</v>
      </c>
      <c r="G282" s="226"/>
      <c r="H282" s="229">
        <v>2.28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149</v>
      </c>
      <c r="AU282" s="235" t="s">
        <v>83</v>
      </c>
      <c r="AV282" s="13" t="s">
        <v>147</v>
      </c>
      <c r="AW282" s="13" t="s">
        <v>38</v>
      </c>
      <c r="AX282" s="13" t="s">
        <v>24</v>
      </c>
      <c r="AY282" s="235" t="s">
        <v>140</v>
      </c>
    </row>
    <row r="283" spans="2:65" s="1" customFormat="1" ht="16.5" customHeight="1">
      <c r="B283" s="40"/>
      <c r="C283" s="191" t="s">
        <v>477</v>
      </c>
      <c r="D283" s="191" t="s">
        <v>142</v>
      </c>
      <c r="E283" s="192" t="s">
        <v>458</v>
      </c>
      <c r="F283" s="193" t="s">
        <v>848</v>
      </c>
      <c r="G283" s="194" t="s">
        <v>164</v>
      </c>
      <c r="H283" s="195">
        <v>154.67</v>
      </c>
      <c r="I283" s="196">
        <v>1710</v>
      </c>
      <c r="J283" s="197">
        <f>ROUND(I283*H283,2)</f>
        <v>264485.7</v>
      </c>
      <c r="K283" s="193" t="s">
        <v>146</v>
      </c>
      <c r="L283" s="60"/>
      <c r="M283" s="198" t="s">
        <v>22</v>
      </c>
      <c r="N283" s="199" t="s">
        <v>45</v>
      </c>
      <c r="O283" s="41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3" t="s">
        <v>147</v>
      </c>
      <c r="AT283" s="23" t="s">
        <v>142</v>
      </c>
      <c r="AU283" s="23" t="s">
        <v>83</v>
      </c>
      <c r="AY283" s="23" t="s">
        <v>140</v>
      </c>
      <c r="BE283" s="202">
        <f>IF(N283="základní",J283,0)</f>
        <v>264485.7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3" t="s">
        <v>24</v>
      </c>
      <c r="BK283" s="202">
        <f>ROUND(I283*H283,2)</f>
        <v>264485.7</v>
      </c>
      <c r="BL283" s="23" t="s">
        <v>147</v>
      </c>
      <c r="BM283" s="23" t="s">
        <v>849</v>
      </c>
    </row>
    <row r="284" spans="2:51" s="11" customFormat="1" ht="13.5">
      <c r="B284" s="203"/>
      <c r="C284" s="204"/>
      <c r="D284" s="205" t="s">
        <v>149</v>
      </c>
      <c r="E284" s="206" t="s">
        <v>22</v>
      </c>
      <c r="F284" s="207" t="s">
        <v>850</v>
      </c>
      <c r="G284" s="204"/>
      <c r="H284" s="208">
        <v>154.67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149</v>
      </c>
      <c r="AU284" s="214" t="s">
        <v>83</v>
      </c>
      <c r="AV284" s="11" t="s">
        <v>83</v>
      </c>
      <c r="AW284" s="11" t="s">
        <v>38</v>
      </c>
      <c r="AX284" s="11" t="s">
        <v>74</v>
      </c>
      <c r="AY284" s="214" t="s">
        <v>140</v>
      </c>
    </row>
    <row r="285" spans="2:51" s="12" customFormat="1" ht="13.5">
      <c r="B285" s="215"/>
      <c r="C285" s="216"/>
      <c r="D285" s="205" t="s">
        <v>149</v>
      </c>
      <c r="E285" s="217" t="s">
        <v>22</v>
      </c>
      <c r="F285" s="218" t="s">
        <v>151</v>
      </c>
      <c r="G285" s="216"/>
      <c r="H285" s="217" t="s">
        <v>22</v>
      </c>
      <c r="I285" s="219"/>
      <c r="J285" s="216"/>
      <c r="K285" s="216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149</v>
      </c>
      <c r="AU285" s="224" t="s">
        <v>83</v>
      </c>
      <c r="AV285" s="12" t="s">
        <v>24</v>
      </c>
      <c r="AW285" s="12" t="s">
        <v>38</v>
      </c>
      <c r="AX285" s="12" t="s">
        <v>74</v>
      </c>
      <c r="AY285" s="224" t="s">
        <v>140</v>
      </c>
    </row>
    <row r="286" spans="2:51" s="13" customFormat="1" ht="13.5">
      <c r="B286" s="225"/>
      <c r="C286" s="226"/>
      <c r="D286" s="205" t="s">
        <v>149</v>
      </c>
      <c r="E286" s="227" t="s">
        <v>22</v>
      </c>
      <c r="F286" s="228" t="s">
        <v>152</v>
      </c>
      <c r="G286" s="226"/>
      <c r="H286" s="229">
        <v>154.67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149</v>
      </c>
      <c r="AU286" s="235" t="s">
        <v>83</v>
      </c>
      <c r="AV286" s="13" t="s">
        <v>147</v>
      </c>
      <c r="AW286" s="13" t="s">
        <v>38</v>
      </c>
      <c r="AX286" s="13" t="s">
        <v>24</v>
      </c>
      <c r="AY286" s="235" t="s">
        <v>140</v>
      </c>
    </row>
    <row r="287" spans="2:65" s="1" customFormat="1" ht="16.5" customHeight="1">
      <c r="B287" s="40"/>
      <c r="C287" s="191" t="s">
        <v>488</v>
      </c>
      <c r="D287" s="191" t="s">
        <v>142</v>
      </c>
      <c r="E287" s="192" t="s">
        <v>463</v>
      </c>
      <c r="F287" s="193" t="s">
        <v>464</v>
      </c>
      <c r="G287" s="194" t="s">
        <v>164</v>
      </c>
      <c r="H287" s="195">
        <v>9</v>
      </c>
      <c r="I287" s="196">
        <v>1897</v>
      </c>
      <c r="J287" s="197">
        <f>ROUND(I287*H287,2)</f>
        <v>17073</v>
      </c>
      <c r="K287" s="193" t="s">
        <v>146</v>
      </c>
      <c r="L287" s="60"/>
      <c r="M287" s="198" t="s">
        <v>22</v>
      </c>
      <c r="N287" s="199" t="s">
        <v>45</v>
      </c>
      <c r="O287" s="41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3" t="s">
        <v>147</v>
      </c>
      <c r="AT287" s="23" t="s">
        <v>142</v>
      </c>
      <c r="AU287" s="23" t="s">
        <v>83</v>
      </c>
      <c r="AY287" s="23" t="s">
        <v>140</v>
      </c>
      <c r="BE287" s="202">
        <f>IF(N287="základní",J287,0)</f>
        <v>17073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3" t="s">
        <v>24</v>
      </c>
      <c r="BK287" s="202">
        <f>ROUND(I287*H287,2)</f>
        <v>17073</v>
      </c>
      <c r="BL287" s="23" t="s">
        <v>147</v>
      </c>
      <c r="BM287" s="23" t="s">
        <v>851</v>
      </c>
    </row>
    <row r="288" spans="2:51" s="11" customFormat="1" ht="13.5">
      <c r="B288" s="203"/>
      <c r="C288" s="204"/>
      <c r="D288" s="205" t="s">
        <v>149</v>
      </c>
      <c r="E288" s="206" t="s">
        <v>22</v>
      </c>
      <c r="F288" s="207" t="s">
        <v>466</v>
      </c>
      <c r="G288" s="204"/>
      <c r="H288" s="208">
        <v>9</v>
      </c>
      <c r="I288" s="209"/>
      <c r="J288" s="204"/>
      <c r="K288" s="204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149</v>
      </c>
      <c r="AU288" s="214" t="s">
        <v>83</v>
      </c>
      <c r="AV288" s="11" t="s">
        <v>83</v>
      </c>
      <c r="AW288" s="11" t="s">
        <v>38</v>
      </c>
      <c r="AX288" s="11" t="s">
        <v>74</v>
      </c>
      <c r="AY288" s="214" t="s">
        <v>140</v>
      </c>
    </row>
    <row r="289" spans="2:51" s="12" customFormat="1" ht="13.5">
      <c r="B289" s="215"/>
      <c r="C289" s="216"/>
      <c r="D289" s="205" t="s">
        <v>149</v>
      </c>
      <c r="E289" s="217" t="s">
        <v>22</v>
      </c>
      <c r="F289" s="218" t="s">
        <v>151</v>
      </c>
      <c r="G289" s="216"/>
      <c r="H289" s="217" t="s">
        <v>22</v>
      </c>
      <c r="I289" s="219"/>
      <c r="J289" s="216"/>
      <c r="K289" s="216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149</v>
      </c>
      <c r="AU289" s="224" t="s">
        <v>83</v>
      </c>
      <c r="AV289" s="12" t="s">
        <v>24</v>
      </c>
      <c r="AW289" s="12" t="s">
        <v>38</v>
      </c>
      <c r="AX289" s="12" t="s">
        <v>74</v>
      </c>
      <c r="AY289" s="224" t="s">
        <v>140</v>
      </c>
    </row>
    <row r="290" spans="2:51" s="13" customFormat="1" ht="13.5">
      <c r="B290" s="225"/>
      <c r="C290" s="226"/>
      <c r="D290" s="205" t="s">
        <v>149</v>
      </c>
      <c r="E290" s="227" t="s">
        <v>22</v>
      </c>
      <c r="F290" s="228" t="s">
        <v>152</v>
      </c>
      <c r="G290" s="226"/>
      <c r="H290" s="229">
        <v>9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149</v>
      </c>
      <c r="AU290" s="235" t="s">
        <v>83</v>
      </c>
      <c r="AV290" s="13" t="s">
        <v>147</v>
      </c>
      <c r="AW290" s="13" t="s">
        <v>38</v>
      </c>
      <c r="AX290" s="13" t="s">
        <v>24</v>
      </c>
      <c r="AY290" s="235" t="s">
        <v>140</v>
      </c>
    </row>
    <row r="291" spans="2:65" s="1" customFormat="1" ht="16.5" customHeight="1">
      <c r="B291" s="40"/>
      <c r="C291" s="236" t="s">
        <v>493</v>
      </c>
      <c r="D291" s="236" t="s">
        <v>212</v>
      </c>
      <c r="E291" s="237" t="s">
        <v>468</v>
      </c>
      <c r="F291" s="238" t="s">
        <v>469</v>
      </c>
      <c r="G291" s="239" t="s">
        <v>215</v>
      </c>
      <c r="H291" s="240">
        <v>9.18</v>
      </c>
      <c r="I291" s="241">
        <v>771</v>
      </c>
      <c r="J291" s="242">
        <f>ROUND(I291*H291,2)</f>
        <v>7077.78</v>
      </c>
      <c r="K291" s="238" t="s">
        <v>146</v>
      </c>
      <c r="L291" s="243"/>
      <c r="M291" s="244" t="s">
        <v>22</v>
      </c>
      <c r="N291" s="245" t="s">
        <v>45</v>
      </c>
      <c r="O291" s="41"/>
      <c r="P291" s="200">
        <f>O291*H291</f>
        <v>0</v>
      </c>
      <c r="Q291" s="200">
        <v>1</v>
      </c>
      <c r="R291" s="200">
        <f>Q291*H291</f>
        <v>9.18</v>
      </c>
      <c r="S291" s="200">
        <v>0</v>
      </c>
      <c r="T291" s="201">
        <f>S291*H291</f>
        <v>0</v>
      </c>
      <c r="AR291" s="23" t="s">
        <v>187</v>
      </c>
      <c r="AT291" s="23" t="s">
        <v>212</v>
      </c>
      <c r="AU291" s="23" t="s">
        <v>83</v>
      </c>
      <c r="AY291" s="23" t="s">
        <v>140</v>
      </c>
      <c r="BE291" s="202">
        <f>IF(N291="základní",J291,0)</f>
        <v>7077.78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23" t="s">
        <v>24</v>
      </c>
      <c r="BK291" s="202">
        <f>ROUND(I291*H291,2)</f>
        <v>7077.78</v>
      </c>
      <c r="BL291" s="23" t="s">
        <v>147</v>
      </c>
      <c r="BM291" s="23" t="s">
        <v>852</v>
      </c>
    </row>
    <row r="292" spans="2:51" s="11" customFormat="1" ht="13.5">
      <c r="B292" s="203"/>
      <c r="C292" s="204"/>
      <c r="D292" s="205" t="s">
        <v>149</v>
      </c>
      <c r="E292" s="204"/>
      <c r="F292" s="207" t="s">
        <v>471</v>
      </c>
      <c r="G292" s="204"/>
      <c r="H292" s="208">
        <v>9.18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149</v>
      </c>
      <c r="AU292" s="214" t="s">
        <v>83</v>
      </c>
      <c r="AV292" s="11" t="s">
        <v>83</v>
      </c>
      <c r="AW292" s="11" t="s">
        <v>6</v>
      </c>
      <c r="AX292" s="11" t="s">
        <v>24</v>
      </c>
      <c r="AY292" s="214" t="s">
        <v>140</v>
      </c>
    </row>
    <row r="293" spans="2:65" s="1" customFormat="1" ht="16.5" customHeight="1">
      <c r="B293" s="40"/>
      <c r="C293" s="191" t="s">
        <v>497</v>
      </c>
      <c r="D293" s="191" t="s">
        <v>142</v>
      </c>
      <c r="E293" s="192" t="s">
        <v>473</v>
      </c>
      <c r="F293" s="193" t="s">
        <v>474</v>
      </c>
      <c r="G293" s="194" t="s">
        <v>164</v>
      </c>
      <c r="H293" s="195">
        <v>101</v>
      </c>
      <c r="I293" s="196">
        <v>1541</v>
      </c>
      <c r="J293" s="197">
        <f>ROUND(I293*H293,2)</f>
        <v>155641</v>
      </c>
      <c r="K293" s="193" t="s">
        <v>146</v>
      </c>
      <c r="L293" s="60"/>
      <c r="M293" s="198" t="s">
        <v>22</v>
      </c>
      <c r="N293" s="199" t="s">
        <v>45</v>
      </c>
      <c r="O293" s="41"/>
      <c r="P293" s="200">
        <f>O293*H293</f>
        <v>0</v>
      </c>
      <c r="Q293" s="200">
        <v>2.43</v>
      </c>
      <c r="R293" s="200">
        <f>Q293*H293</f>
        <v>245.43</v>
      </c>
      <c r="S293" s="200">
        <v>0</v>
      </c>
      <c r="T293" s="201">
        <f>S293*H293</f>
        <v>0</v>
      </c>
      <c r="AR293" s="23" t="s">
        <v>147</v>
      </c>
      <c r="AT293" s="23" t="s">
        <v>142</v>
      </c>
      <c r="AU293" s="23" t="s">
        <v>83</v>
      </c>
      <c r="AY293" s="23" t="s">
        <v>140</v>
      </c>
      <c r="BE293" s="202">
        <f>IF(N293="základní",J293,0)</f>
        <v>155641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23" t="s">
        <v>24</v>
      </c>
      <c r="BK293" s="202">
        <f>ROUND(I293*H293,2)</f>
        <v>155641</v>
      </c>
      <c r="BL293" s="23" t="s">
        <v>147</v>
      </c>
      <c r="BM293" s="23" t="s">
        <v>853</v>
      </c>
    </row>
    <row r="294" spans="2:51" s="11" customFormat="1" ht="13.5">
      <c r="B294" s="203"/>
      <c r="C294" s="204"/>
      <c r="D294" s="205" t="s">
        <v>149</v>
      </c>
      <c r="E294" s="206" t="s">
        <v>22</v>
      </c>
      <c r="F294" s="207" t="s">
        <v>854</v>
      </c>
      <c r="G294" s="204"/>
      <c r="H294" s="208">
        <v>101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149</v>
      </c>
      <c r="AU294" s="214" t="s">
        <v>83</v>
      </c>
      <c r="AV294" s="11" t="s">
        <v>83</v>
      </c>
      <c r="AW294" s="11" t="s">
        <v>38</v>
      </c>
      <c r="AX294" s="11" t="s">
        <v>74</v>
      </c>
      <c r="AY294" s="214" t="s">
        <v>140</v>
      </c>
    </row>
    <row r="295" spans="2:51" s="12" customFormat="1" ht="13.5">
      <c r="B295" s="215"/>
      <c r="C295" s="216"/>
      <c r="D295" s="205" t="s">
        <v>149</v>
      </c>
      <c r="E295" s="217" t="s">
        <v>22</v>
      </c>
      <c r="F295" s="218" t="s">
        <v>151</v>
      </c>
      <c r="G295" s="216"/>
      <c r="H295" s="217" t="s">
        <v>22</v>
      </c>
      <c r="I295" s="219"/>
      <c r="J295" s="216"/>
      <c r="K295" s="216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149</v>
      </c>
      <c r="AU295" s="224" t="s">
        <v>83</v>
      </c>
      <c r="AV295" s="12" t="s">
        <v>24</v>
      </c>
      <c r="AW295" s="12" t="s">
        <v>38</v>
      </c>
      <c r="AX295" s="12" t="s">
        <v>74</v>
      </c>
      <c r="AY295" s="224" t="s">
        <v>140</v>
      </c>
    </row>
    <row r="296" spans="2:51" s="13" customFormat="1" ht="13.5">
      <c r="B296" s="225"/>
      <c r="C296" s="226"/>
      <c r="D296" s="205" t="s">
        <v>149</v>
      </c>
      <c r="E296" s="227" t="s">
        <v>22</v>
      </c>
      <c r="F296" s="228" t="s">
        <v>152</v>
      </c>
      <c r="G296" s="226"/>
      <c r="H296" s="229">
        <v>101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AT296" s="235" t="s">
        <v>149</v>
      </c>
      <c r="AU296" s="235" t="s">
        <v>83</v>
      </c>
      <c r="AV296" s="13" t="s">
        <v>147</v>
      </c>
      <c r="AW296" s="13" t="s">
        <v>38</v>
      </c>
      <c r="AX296" s="13" t="s">
        <v>24</v>
      </c>
      <c r="AY296" s="235" t="s">
        <v>140</v>
      </c>
    </row>
    <row r="297" spans="2:65" s="1" customFormat="1" ht="25.5" customHeight="1">
      <c r="B297" s="40"/>
      <c r="C297" s="191" t="s">
        <v>502</v>
      </c>
      <c r="D297" s="191" t="s">
        <v>142</v>
      </c>
      <c r="E297" s="192" t="s">
        <v>478</v>
      </c>
      <c r="F297" s="193" t="s">
        <v>479</v>
      </c>
      <c r="G297" s="194" t="s">
        <v>238</v>
      </c>
      <c r="H297" s="195">
        <v>140.45</v>
      </c>
      <c r="I297" s="196">
        <v>1311</v>
      </c>
      <c r="J297" s="197">
        <f>ROUND(I297*H297,2)</f>
        <v>184129.95</v>
      </c>
      <c r="K297" s="193" t="s">
        <v>146</v>
      </c>
      <c r="L297" s="60"/>
      <c r="M297" s="198" t="s">
        <v>22</v>
      </c>
      <c r="N297" s="199" t="s">
        <v>45</v>
      </c>
      <c r="O297" s="41"/>
      <c r="P297" s="200">
        <f>O297*H297</f>
        <v>0</v>
      </c>
      <c r="Q297" s="200">
        <v>0.82225</v>
      </c>
      <c r="R297" s="200">
        <f>Q297*H297</f>
        <v>115.4850125</v>
      </c>
      <c r="S297" s="200">
        <v>0</v>
      </c>
      <c r="T297" s="201">
        <f>S297*H297</f>
        <v>0</v>
      </c>
      <c r="AR297" s="23" t="s">
        <v>147</v>
      </c>
      <c r="AT297" s="23" t="s">
        <v>142</v>
      </c>
      <c r="AU297" s="23" t="s">
        <v>83</v>
      </c>
      <c r="AY297" s="23" t="s">
        <v>140</v>
      </c>
      <c r="BE297" s="202">
        <f>IF(N297="základní",J297,0)</f>
        <v>184129.95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3" t="s">
        <v>24</v>
      </c>
      <c r="BK297" s="202">
        <f>ROUND(I297*H297,2)</f>
        <v>184129.95</v>
      </c>
      <c r="BL297" s="23" t="s">
        <v>147</v>
      </c>
      <c r="BM297" s="23" t="s">
        <v>855</v>
      </c>
    </row>
    <row r="298" spans="2:51" s="11" customFormat="1" ht="13.5">
      <c r="B298" s="203"/>
      <c r="C298" s="204"/>
      <c r="D298" s="205" t="s">
        <v>149</v>
      </c>
      <c r="E298" s="206" t="s">
        <v>22</v>
      </c>
      <c r="F298" s="207" t="s">
        <v>856</v>
      </c>
      <c r="G298" s="204"/>
      <c r="H298" s="208">
        <v>132.05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149</v>
      </c>
      <c r="AU298" s="214" t="s">
        <v>83</v>
      </c>
      <c r="AV298" s="11" t="s">
        <v>83</v>
      </c>
      <c r="AW298" s="11" t="s">
        <v>38</v>
      </c>
      <c r="AX298" s="11" t="s">
        <v>74</v>
      </c>
      <c r="AY298" s="214" t="s">
        <v>140</v>
      </c>
    </row>
    <row r="299" spans="2:51" s="11" customFormat="1" ht="13.5">
      <c r="B299" s="203"/>
      <c r="C299" s="204"/>
      <c r="D299" s="205" t="s">
        <v>149</v>
      </c>
      <c r="E299" s="206" t="s">
        <v>22</v>
      </c>
      <c r="F299" s="207" t="s">
        <v>857</v>
      </c>
      <c r="G299" s="204"/>
      <c r="H299" s="208">
        <v>8.4</v>
      </c>
      <c r="I299" s="209"/>
      <c r="J299" s="204"/>
      <c r="K299" s="204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149</v>
      </c>
      <c r="AU299" s="214" t="s">
        <v>83</v>
      </c>
      <c r="AV299" s="11" t="s">
        <v>83</v>
      </c>
      <c r="AW299" s="11" t="s">
        <v>38</v>
      </c>
      <c r="AX299" s="11" t="s">
        <v>74</v>
      </c>
      <c r="AY299" s="214" t="s">
        <v>140</v>
      </c>
    </row>
    <row r="300" spans="2:51" s="12" customFormat="1" ht="13.5">
      <c r="B300" s="215"/>
      <c r="C300" s="216"/>
      <c r="D300" s="205" t="s">
        <v>149</v>
      </c>
      <c r="E300" s="217" t="s">
        <v>22</v>
      </c>
      <c r="F300" s="218" t="s">
        <v>858</v>
      </c>
      <c r="G300" s="216"/>
      <c r="H300" s="217" t="s">
        <v>22</v>
      </c>
      <c r="I300" s="219"/>
      <c r="J300" s="216"/>
      <c r="K300" s="216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149</v>
      </c>
      <c r="AU300" s="224" t="s">
        <v>83</v>
      </c>
      <c r="AV300" s="12" t="s">
        <v>24</v>
      </c>
      <c r="AW300" s="12" t="s">
        <v>38</v>
      </c>
      <c r="AX300" s="12" t="s">
        <v>74</v>
      </c>
      <c r="AY300" s="224" t="s">
        <v>140</v>
      </c>
    </row>
    <row r="301" spans="2:51" s="13" customFormat="1" ht="13.5">
      <c r="B301" s="225"/>
      <c r="C301" s="226"/>
      <c r="D301" s="205" t="s">
        <v>149</v>
      </c>
      <c r="E301" s="227" t="s">
        <v>22</v>
      </c>
      <c r="F301" s="228" t="s">
        <v>152</v>
      </c>
      <c r="G301" s="226"/>
      <c r="H301" s="229">
        <v>140.45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AT301" s="235" t="s">
        <v>149</v>
      </c>
      <c r="AU301" s="235" t="s">
        <v>83</v>
      </c>
      <c r="AV301" s="13" t="s">
        <v>147</v>
      </c>
      <c r="AW301" s="13" t="s">
        <v>38</v>
      </c>
      <c r="AX301" s="13" t="s">
        <v>24</v>
      </c>
      <c r="AY301" s="235" t="s">
        <v>140</v>
      </c>
    </row>
    <row r="302" spans="2:63" s="10" customFormat="1" ht="29.85" customHeight="1">
      <c r="B302" s="175"/>
      <c r="C302" s="176"/>
      <c r="D302" s="177" t="s">
        <v>73</v>
      </c>
      <c r="E302" s="189" t="s">
        <v>176</v>
      </c>
      <c r="F302" s="189" t="s">
        <v>487</v>
      </c>
      <c r="G302" s="176"/>
      <c r="H302" s="176"/>
      <c r="I302" s="179"/>
      <c r="J302" s="190">
        <f>BK302</f>
        <v>37585.18</v>
      </c>
      <c r="K302" s="176"/>
      <c r="L302" s="181"/>
      <c r="M302" s="182"/>
      <c r="N302" s="183"/>
      <c r="O302" s="183"/>
      <c r="P302" s="184">
        <f>SUM(P303:P311)</f>
        <v>0</v>
      </c>
      <c r="Q302" s="183"/>
      <c r="R302" s="184">
        <f>SUM(R303:R311)</f>
        <v>14.280285679999999</v>
      </c>
      <c r="S302" s="183"/>
      <c r="T302" s="185">
        <f>SUM(T303:T311)</f>
        <v>0</v>
      </c>
      <c r="AR302" s="186" t="s">
        <v>24</v>
      </c>
      <c r="AT302" s="187" t="s">
        <v>73</v>
      </c>
      <c r="AU302" s="187" t="s">
        <v>24</v>
      </c>
      <c r="AY302" s="186" t="s">
        <v>140</v>
      </c>
      <c r="BK302" s="188">
        <f>SUM(BK303:BK311)</f>
        <v>37585.18</v>
      </c>
    </row>
    <row r="303" spans="2:65" s="1" customFormat="1" ht="25.5" customHeight="1">
      <c r="B303" s="40"/>
      <c r="C303" s="191" t="s">
        <v>506</v>
      </c>
      <c r="D303" s="191" t="s">
        <v>142</v>
      </c>
      <c r="E303" s="192" t="s">
        <v>489</v>
      </c>
      <c r="F303" s="193" t="s">
        <v>859</v>
      </c>
      <c r="G303" s="194" t="s">
        <v>164</v>
      </c>
      <c r="H303" s="195">
        <v>5.504</v>
      </c>
      <c r="I303" s="196">
        <v>2941</v>
      </c>
      <c r="J303" s="197">
        <f>ROUND(I303*H303,2)</f>
        <v>16187.26</v>
      </c>
      <c r="K303" s="193" t="s">
        <v>22</v>
      </c>
      <c r="L303" s="60"/>
      <c r="M303" s="198" t="s">
        <v>22</v>
      </c>
      <c r="N303" s="199" t="s">
        <v>45</v>
      </c>
      <c r="O303" s="41"/>
      <c r="P303" s="200">
        <f>O303*H303</f>
        <v>0</v>
      </c>
      <c r="Q303" s="200">
        <v>2.45329</v>
      </c>
      <c r="R303" s="200">
        <f>Q303*H303</f>
        <v>13.502908159999999</v>
      </c>
      <c r="S303" s="200">
        <v>0</v>
      </c>
      <c r="T303" s="201">
        <f>S303*H303</f>
        <v>0</v>
      </c>
      <c r="AR303" s="23" t="s">
        <v>147</v>
      </c>
      <c r="AT303" s="23" t="s">
        <v>142</v>
      </c>
      <c r="AU303" s="23" t="s">
        <v>83</v>
      </c>
      <c r="AY303" s="23" t="s">
        <v>140</v>
      </c>
      <c r="BE303" s="202">
        <f>IF(N303="základní",J303,0)</f>
        <v>16187.26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3" t="s">
        <v>24</v>
      </c>
      <c r="BK303" s="202">
        <f>ROUND(I303*H303,2)</f>
        <v>16187.26</v>
      </c>
      <c r="BL303" s="23" t="s">
        <v>147</v>
      </c>
      <c r="BM303" s="23" t="s">
        <v>860</v>
      </c>
    </row>
    <row r="304" spans="2:51" s="11" customFormat="1" ht="13.5">
      <c r="B304" s="203"/>
      <c r="C304" s="204"/>
      <c r="D304" s="205" t="s">
        <v>149</v>
      </c>
      <c r="E304" s="206" t="s">
        <v>22</v>
      </c>
      <c r="F304" s="207" t="s">
        <v>492</v>
      </c>
      <c r="G304" s="204"/>
      <c r="H304" s="208">
        <v>5.504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149</v>
      </c>
      <c r="AU304" s="214" t="s">
        <v>83</v>
      </c>
      <c r="AV304" s="11" t="s">
        <v>83</v>
      </c>
      <c r="AW304" s="11" t="s">
        <v>38</v>
      </c>
      <c r="AX304" s="11" t="s">
        <v>74</v>
      </c>
      <c r="AY304" s="214" t="s">
        <v>140</v>
      </c>
    </row>
    <row r="305" spans="2:51" s="13" customFormat="1" ht="13.5">
      <c r="B305" s="225"/>
      <c r="C305" s="226"/>
      <c r="D305" s="205" t="s">
        <v>149</v>
      </c>
      <c r="E305" s="227" t="s">
        <v>22</v>
      </c>
      <c r="F305" s="228" t="s">
        <v>152</v>
      </c>
      <c r="G305" s="226"/>
      <c r="H305" s="229">
        <v>5.504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149</v>
      </c>
      <c r="AU305" s="235" t="s">
        <v>83</v>
      </c>
      <c r="AV305" s="13" t="s">
        <v>147</v>
      </c>
      <c r="AW305" s="13" t="s">
        <v>38</v>
      </c>
      <c r="AX305" s="13" t="s">
        <v>24</v>
      </c>
      <c r="AY305" s="235" t="s">
        <v>140</v>
      </c>
    </row>
    <row r="306" spans="2:65" s="1" customFormat="1" ht="25.5" customHeight="1">
      <c r="B306" s="40"/>
      <c r="C306" s="191" t="s">
        <v>513</v>
      </c>
      <c r="D306" s="191" t="s">
        <v>142</v>
      </c>
      <c r="E306" s="192" t="s">
        <v>494</v>
      </c>
      <c r="F306" s="193" t="s">
        <v>495</v>
      </c>
      <c r="G306" s="194" t="s">
        <v>164</v>
      </c>
      <c r="H306" s="195">
        <v>5.504</v>
      </c>
      <c r="I306" s="196">
        <v>195</v>
      </c>
      <c r="J306" s="197">
        <f>ROUND(I306*H306,2)</f>
        <v>1073.28</v>
      </c>
      <c r="K306" s="193" t="s">
        <v>146</v>
      </c>
      <c r="L306" s="60"/>
      <c r="M306" s="198" t="s">
        <v>22</v>
      </c>
      <c r="N306" s="199" t="s">
        <v>45</v>
      </c>
      <c r="O306" s="41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AR306" s="23" t="s">
        <v>147</v>
      </c>
      <c r="AT306" s="23" t="s">
        <v>142</v>
      </c>
      <c r="AU306" s="23" t="s">
        <v>83</v>
      </c>
      <c r="AY306" s="23" t="s">
        <v>140</v>
      </c>
      <c r="BE306" s="202">
        <f>IF(N306="základní",J306,0)</f>
        <v>1073.28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3" t="s">
        <v>24</v>
      </c>
      <c r="BK306" s="202">
        <f>ROUND(I306*H306,2)</f>
        <v>1073.28</v>
      </c>
      <c r="BL306" s="23" t="s">
        <v>147</v>
      </c>
      <c r="BM306" s="23" t="s">
        <v>861</v>
      </c>
    </row>
    <row r="307" spans="2:65" s="1" customFormat="1" ht="16.5" customHeight="1">
      <c r="B307" s="40"/>
      <c r="C307" s="191" t="s">
        <v>517</v>
      </c>
      <c r="D307" s="191" t="s">
        <v>142</v>
      </c>
      <c r="E307" s="192" t="s">
        <v>498</v>
      </c>
      <c r="F307" s="193" t="s">
        <v>499</v>
      </c>
      <c r="G307" s="194" t="s">
        <v>238</v>
      </c>
      <c r="H307" s="195">
        <v>2.976</v>
      </c>
      <c r="I307" s="196">
        <v>268</v>
      </c>
      <c r="J307" s="197">
        <f>ROUND(I307*H307,2)</f>
        <v>797.57</v>
      </c>
      <c r="K307" s="193" t="s">
        <v>146</v>
      </c>
      <c r="L307" s="60"/>
      <c r="M307" s="198" t="s">
        <v>22</v>
      </c>
      <c r="N307" s="199" t="s">
        <v>45</v>
      </c>
      <c r="O307" s="41"/>
      <c r="P307" s="200">
        <f>O307*H307</f>
        <v>0</v>
      </c>
      <c r="Q307" s="200">
        <v>0.01352</v>
      </c>
      <c r="R307" s="200">
        <f>Q307*H307</f>
        <v>0.040235520000000004</v>
      </c>
      <c r="S307" s="200">
        <v>0</v>
      </c>
      <c r="T307" s="201">
        <f>S307*H307</f>
        <v>0</v>
      </c>
      <c r="AR307" s="23" t="s">
        <v>147</v>
      </c>
      <c r="AT307" s="23" t="s">
        <v>142</v>
      </c>
      <c r="AU307" s="23" t="s">
        <v>83</v>
      </c>
      <c r="AY307" s="23" t="s">
        <v>140</v>
      </c>
      <c r="BE307" s="202">
        <f>IF(N307="základní",J307,0)</f>
        <v>797.57</v>
      </c>
      <c r="BF307" s="202">
        <f>IF(N307="snížená",J307,0)</f>
        <v>0</v>
      </c>
      <c r="BG307" s="202">
        <f>IF(N307="zákl. přenesená",J307,0)</f>
        <v>0</v>
      </c>
      <c r="BH307" s="202">
        <f>IF(N307="sníž. přenesená",J307,0)</f>
        <v>0</v>
      </c>
      <c r="BI307" s="202">
        <f>IF(N307="nulová",J307,0)</f>
        <v>0</v>
      </c>
      <c r="BJ307" s="23" t="s">
        <v>24</v>
      </c>
      <c r="BK307" s="202">
        <f>ROUND(I307*H307,2)</f>
        <v>797.57</v>
      </c>
      <c r="BL307" s="23" t="s">
        <v>147</v>
      </c>
      <c r="BM307" s="23" t="s">
        <v>862</v>
      </c>
    </row>
    <row r="308" spans="2:51" s="11" customFormat="1" ht="13.5">
      <c r="B308" s="203"/>
      <c r="C308" s="204"/>
      <c r="D308" s="205" t="s">
        <v>149</v>
      </c>
      <c r="E308" s="206" t="s">
        <v>22</v>
      </c>
      <c r="F308" s="207" t="s">
        <v>501</v>
      </c>
      <c r="G308" s="204"/>
      <c r="H308" s="208">
        <v>2.976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149</v>
      </c>
      <c r="AU308" s="214" t="s">
        <v>83</v>
      </c>
      <c r="AV308" s="11" t="s">
        <v>83</v>
      </c>
      <c r="AW308" s="11" t="s">
        <v>38</v>
      </c>
      <c r="AX308" s="11" t="s">
        <v>74</v>
      </c>
      <c r="AY308" s="214" t="s">
        <v>140</v>
      </c>
    </row>
    <row r="309" spans="2:51" s="13" customFormat="1" ht="13.5">
      <c r="B309" s="225"/>
      <c r="C309" s="226"/>
      <c r="D309" s="205" t="s">
        <v>149</v>
      </c>
      <c r="E309" s="227" t="s">
        <v>22</v>
      </c>
      <c r="F309" s="228" t="s">
        <v>152</v>
      </c>
      <c r="G309" s="226"/>
      <c r="H309" s="229">
        <v>2.976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149</v>
      </c>
      <c r="AU309" s="235" t="s">
        <v>83</v>
      </c>
      <c r="AV309" s="13" t="s">
        <v>147</v>
      </c>
      <c r="AW309" s="13" t="s">
        <v>38</v>
      </c>
      <c r="AX309" s="13" t="s">
        <v>24</v>
      </c>
      <c r="AY309" s="235" t="s">
        <v>140</v>
      </c>
    </row>
    <row r="310" spans="2:65" s="1" customFormat="1" ht="16.5" customHeight="1">
      <c r="B310" s="40"/>
      <c r="C310" s="191" t="s">
        <v>522</v>
      </c>
      <c r="D310" s="191" t="s">
        <v>142</v>
      </c>
      <c r="E310" s="192" t="s">
        <v>503</v>
      </c>
      <c r="F310" s="193" t="s">
        <v>504</v>
      </c>
      <c r="G310" s="194" t="s">
        <v>238</v>
      </c>
      <c r="H310" s="195">
        <v>2.976</v>
      </c>
      <c r="I310" s="196">
        <v>47</v>
      </c>
      <c r="J310" s="197">
        <f>ROUND(I310*H310,2)</f>
        <v>139.87</v>
      </c>
      <c r="K310" s="193" t="s">
        <v>146</v>
      </c>
      <c r="L310" s="60"/>
      <c r="M310" s="198" t="s">
        <v>22</v>
      </c>
      <c r="N310" s="199" t="s">
        <v>45</v>
      </c>
      <c r="O310" s="41"/>
      <c r="P310" s="200">
        <f>O310*H310</f>
        <v>0</v>
      </c>
      <c r="Q310" s="200">
        <v>0</v>
      </c>
      <c r="R310" s="200">
        <f>Q310*H310</f>
        <v>0</v>
      </c>
      <c r="S310" s="200">
        <v>0</v>
      </c>
      <c r="T310" s="201">
        <f>S310*H310</f>
        <v>0</v>
      </c>
      <c r="AR310" s="23" t="s">
        <v>147</v>
      </c>
      <c r="AT310" s="23" t="s">
        <v>142</v>
      </c>
      <c r="AU310" s="23" t="s">
        <v>83</v>
      </c>
      <c r="AY310" s="23" t="s">
        <v>140</v>
      </c>
      <c r="BE310" s="202">
        <f>IF(N310="základní",J310,0)</f>
        <v>139.87</v>
      </c>
      <c r="BF310" s="202">
        <f>IF(N310="snížená",J310,0)</f>
        <v>0</v>
      </c>
      <c r="BG310" s="202">
        <f>IF(N310="zákl. přenesená",J310,0)</f>
        <v>0</v>
      </c>
      <c r="BH310" s="202">
        <f>IF(N310="sníž. přenesená",J310,0)</f>
        <v>0</v>
      </c>
      <c r="BI310" s="202">
        <f>IF(N310="nulová",J310,0)</f>
        <v>0</v>
      </c>
      <c r="BJ310" s="23" t="s">
        <v>24</v>
      </c>
      <c r="BK310" s="202">
        <f>ROUND(I310*H310,2)</f>
        <v>139.87</v>
      </c>
      <c r="BL310" s="23" t="s">
        <v>147</v>
      </c>
      <c r="BM310" s="23" t="s">
        <v>863</v>
      </c>
    </row>
    <row r="311" spans="2:65" s="1" customFormat="1" ht="16.5" customHeight="1">
      <c r="B311" s="40"/>
      <c r="C311" s="191" t="s">
        <v>526</v>
      </c>
      <c r="D311" s="191" t="s">
        <v>142</v>
      </c>
      <c r="E311" s="192" t="s">
        <v>507</v>
      </c>
      <c r="F311" s="193" t="s">
        <v>508</v>
      </c>
      <c r="G311" s="194" t="s">
        <v>215</v>
      </c>
      <c r="H311" s="195">
        <v>0.7</v>
      </c>
      <c r="I311" s="196">
        <v>27696</v>
      </c>
      <c r="J311" s="197">
        <f>ROUND(I311*H311,2)</f>
        <v>19387.2</v>
      </c>
      <c r="K311" s="193" t="s">
        <v>146</v>
      </c>
      <c r="L311" s="60"/>
      <c r="M311" s="198" t="s">
        <v>22</v>
      </c>
      <c r="N311" s="199" t="s">
        <v>45</v>
      </c>
      <c r="O311" s="41"/>
      <c r="P311" s="200">
        <f>O311*H311</f>
        <v>0</v>
      </c>
      <c r="Q311" s="200">
        <v>1.05306</v>
      </c>
      <c r="R311" s="200">
        <f>Q311*H311</f>
        <v>0.7371420000000001</v>
      </c>
      <c r="S311" s="200">
        <v>0</v>
      </c>
      <c r="T311" s="201">
        <f>S311*H311</f>
        <v>0</v>
      </c>
      <c r="AR311" s="23" t="s">
        <v>147</v>
      </c>
      <c r="AT311" s="23" t="s">
        <v>142</v>
      </c>
      <c r="AU311" s="23" t="s">
        <v>83</v>
      </c>
      <c r="AY311" s="23" t="s">
        <v>140</v>
      </c>
      <c r="BE311" s="202">
        <f>IF(N311="základní",J311,0)</f>
        <v>19387.2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23" t="s">
        <v>24</v>
      </c>
      <c r="BK311" s="202">
        <f>ROUND(I311*H311,2)</f>
        <v>19387.2</v>
      </c>
      <c r="BL311" s="23" t="s">
        <v>147</v>
      </c>
      <c r="BM311" s="23" t="s">
        <v>864</v>
      </c>
    </row>
    <row r="312" spans="2:63" s="10" customFormat="1" ht="29.85" customHeight="1">
      <c r="B312" s="175"/>
      <c r="C312" s="176"/>
      <c r="D312" s="177" t="s">
        <v>73</v>
      </c>
      <c r="E312" s="189" t="s">
        <v>197</v>
      </c>
      <c r="F312" s="189" t="s">
        <v>512</v>
      </c>
      <c r="G312" s="176"/>
      <c r="H312" s="176"/>
      <c r="I312" s="179"/>
      <c r="J312" s="190">
        <f>BK312</f>
        <v>594489.5299999999</v>
      </c>
      <c r="K312" s="176"/>
      <c r="L312" s="181"/>
      <c r="M312" s="182"/>
      <c r="N312" s="183"/>
      <c r="O312" s="183"/>
      <c r="P312" s="184">
        <f>SUM(P313:P351)</f>
        <v>0</v>
      </c>
      <c r="Q312" s="183"/>
      <c r="R312" s="184">
        <f>SUM(R313:R351)</f>
        <v>21.787479799999996</v>
      </c>
      <c r="S312" s="183"/>
      <c r="T312" s="185">
        <f>SUM(T313:T351)</f>
        <v>281.29580999999996</v>
      </c>
      <c r="AR312" s="186" t="s">
        <v>24</v>
      </c>
      <c r="AT312" s="187" t="s">
        <v>73</v>
      </c>
      <c r="AU312" s="187" t="s">
        <v>24</v>
      </c>
      <c r="AY312" s="186" t="s">
        <v>140</v>
      </c>
      <c r="BK312" s="188">
        <f>SUM(BK313:BK351)</f>
        <v>594489.5299999999</v>
      </c>
    </row>
    <row r="313" spans="2:65" s="1" customFormat="1" ht="16.5" customHeight="1">
      <c r="B313" s="40"/>
      <c r="C313" s="191" t="s">
        <v>530</v>
      </c>
      <c r="D313" s="191" t="s">
        <v>142</v>
      </c>
      <c r="E313" s="192" t="s">
        <v>514</v>
      </c>
      <c r="F313" s="193" t="s">
        <v>515</v>
      </c>
      <c r="G313" s="194" t="s">
        <v>145</v>
      </c>
      <c r="H313" s="195">
        <v>30</v>
      </c>
      <c r="I313" s="196">
        <v>864</v>
      </c>
      <c r="J313" s="197">
        <f>ROUND(I313*H313,2)</f>
        <v>25920</v>
      </c>
      <c r="K313" s="193" t="s">
        <v>146</v>
      </c>
      <c r="L313" s="60"/>
      <c r="M313" s="198" t="s">
        <v>22</v>
      </c>
      <c r="N313" s="199" t="s">
        <v>45</v>
      </c>
      <c r="O313" s="41"/>
      <c r="P313" s="200">
        <f>O313*H313</f>
        <v>0</v>
      </c>
      <c r="Q313" s="200">
        <v>0.00084</v>
      </c>
      <c r="R313" s="200">
        <f>Q313*H313</f>
        <v>0.0252</v>
      </c>
      <c r="S313" s="200">
        <v>0</v>
      </c>
      <c r="T313" s="201">
        <f>S313*H313</f>
        <v>0</v>
      </c>
      <c r="AR313" s="23" t="s">
        <v>147</v>
      </c>
      <c r="AT313" s="23" t="s">
        <v>142</v>
      </c>
      <c r="AU313" s="23" t="s">
        <v>83</v>
      </c>
      <c r="AY313" s="23" t="s">
        <v>140</v>
      </c>
      <c r="BE313" s="202">
        <f>IF(N313="základní",J313,0)</f>
        <v>25920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23" t="s">
        <v>24</v>
      </c>
      <c r="BK313" s="202">
        <f>ROUND(I313*H313,2)</f>
        <v>25920</v>
      </c>
      <c r="BL313" s="23" t="s">
        <v>147</v>
      </c>
      <c r="BM313" s="23" t="s">
        <v>865</v>
      </c>
    </row>
    <row r="314" spans="2:65" s="1" customFormat="1" ht="16.5" customHeight="1">
      <c r="B314" s="40"/>
      <c r="C314" s="236" t="s">
        <v>535</v>
      </c>
      <c r="D314" s="236" t="s">
        <v>212</v>
      </c>
      <c r="E314" s="237" t="s">
        <v>527</v>
      </c>
      <c r="F314" s="238" t="s">
        <v>528</v>
      </c>
      <c r="G314" s="239" t="s">
        <v>309</v>
      </c>
      <c r="H314" s="240">
        <v>4</v>
      </c>
      <c r="I314" s="241">
        <v>322</v>
      </c>
      <c r="J314" s="242">
        <f>ROUND(I314*H314,2)</f>
        <v>1288</v>
      </c>
      <c r="K314" s="238" t="s">
        <v>146</v>
      </c>
      <c r="L314" s="243"/>
      <c r="M314" s="244" t="s">
        <v>22</v>
      </c>
      <c r="N314" s="245" t="s">
        <v>45</v>
      </c>
      <c r="O314" s="41"/>
      <c r="P314" s="200">
        <f>O314*H314</f>
        <v>0</v>
      </c>
      <c r="Q314" s="200">
        <v>0.00987</v>
      </c>
      <c r="R314" s="200">
        <f>Q314*H314</f>
        <v>0.03948</v>
      </c>
      <c r="S314" s="200">
        <v>0</v>
      </c>
      <c r="T314" s="201">
        <f>S314*H314</f>
        <v>0</v>
      </c>
      <c r="AR314" s="23" t="s">
        <v>187</v>
      </c>
      <c r="AT314" s="23" t="s">
        <v>212</v>
      </c>
      <c r="AU314" s="23" t="s">
        <v>83</v>
      </c>
      <c r="AY314" s="23" t="s">
        <v>140</v>
      </c>
      <c r="BE314" s="202">
        <f>IF(N314="základní",J314,0)</f>
        <v>1288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23" t="s">
        <v>24</v>
      </c>
      <c r="BK314" s="202">
        <f>ROUND(I314*H314,2)</f>
        <v>1288</v>
      </c>
      <c r="BL314" s="23" t="s">
        <v>147</v>
      </c>
      <c r="BM314" s="23" t="s">
        <v>866</v>
      </c>
    </row>
    <row r="315" spans="2:65" s="1" customFormat="1" ht="16.5" customHeight="1">
      <c r="B315" s="40"/>
      <c r="C315" s="236" t="s">
        <v>541</v>
      </c>
      <c r="D315" s="236" t="s">
        <v>212</v>
      </c>
      <c r="E315" s="237" t="s">
        <v>518</v>
      </c>
      <c r="F315" s="238" t="s">
        <v>519</v>
      </c>
      <c r="G315" s="239" t="s">
        <v>309</v>
      </c>
      <c r="H315" s="240">
        <v>30</v>
      </c>
      <c r="I315" s="241">
        <v>1155</v>
      </c>
      <c r="J315" s="242">
        <f>ROUND(I315*H315,2)</f>
        <v>34650</v>
      </c>
      <c r="K315" s="238" t="s">
        <v>146</v>
      </c>
      <c r="L315" s="243"/>
      <c r="M315" s="244" t="s">
        <v>22</v>
      </c>
      <c r="N315" s="245" t="s">
        <v>45</v>
      </c>
      <c r="O315" s="41"/>
      <c r="P315" s="200">
        <f>O315*H315</f>
        <v>0</v>
      </c>
      <c r="Q315" s="200">
        <v>0.03759</v>
      </c>
      <c r="R315" s="200">
        <f>Q315*H315</f>
        <v>1.1277</v>
      </c>
      <c r="S315" s="200">
        <v>0</v>
      </c>
      <c r="T315" s="201">
        <f>S315*H315</f>
        <v>0</v>
      </c>
      <c r="AR315" s="23" t="s">
        <v>187</v>
      </c>
      <c r="AT315" s="23" t="s">
        <v>212</v>
      </c>
      <c r="AU315" s="23" t="s">
        <v>83</v>
      </c>
      <c r="AY315" s="23" t="s">
        <v>140</v>
      </c>
      <c r="BE315" s="202">
        <f>IF(N315="základní",J315,0)</f>
        <v>34650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24</v>
      </c>
      <c r="BK315" s="202">
        <f>ROUND(I315*H315,2)</f>
        <v>34650</v>
      </c>
      <c r="BL315" s="23" t="s">
        <v>147</v>
      </c>
      <c r="BM315" s="23" t="s">
        <v>867</v>
      </c>
    </row>
    <row r="316" spans="2:51" s="11" customFormat="1" ht="13.5">
      <c r="B316" s="203"/>
      <c r="C316" s="204"/>
      <c r="D316" s="205" t="s">
        <v>149</v>
      </c>
      <c r="E316" s="206" t="s">
        <v>22</v>
      </c>
      <c r="F316" s="207" t="s">
        <v>868</v>
      </c>
      <c r="G316" s="204"/>
      <c r="H316" s="208">
        <v>30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149</v>
      </c>
      <c r="AU316" s="214" t="s">
        <v>83</v>
      </c>
      <c r="AV316" s="11" t="s">
        <v>83</v>
      </c>
      <c r="AW316" s="11" t="s">
        <v>38</v>
      </c>
      <c r="AX316" s="11" t="s">
        <v>74</v>
      </c>
      <c r="AY316" s="214" t="s">
        <v>140</v>
      </c>
    </row>
    <row r="317" spans="2:51" s="13" customFormat="1" ht="13.5">
      <c r="B317" s="225"/>
      <c r="C317" s="226"/>
      <c r="D317" s="205" t="s">
        <v>149</v>
      </c>
      <c r="E317" s="227" t="s">
        <v>22</v>
      </c>
      <c r="F317" s="228" t="s">
        <v>152</v>
      </c>
      <c r="G317" s="226"/>
      <c r="H317" s="229">
        <v>30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AT317" s="235" t="s">
        <v>149</v>
      </c>
      <c r="AU317" s="235" t="s">
        <v>83</v>
      </c>
      <c r="AV317" s="13" t="s">
        <v>147</v>
      </c>
      <c r="AW317" s="13" t="s">
        <v>38</v>
      </c>
      <c r="AX317" s="13" t="s">
        <v>24</v>
      </c>
      <c r="AY317" s="235" t="s">
        <v>140</v>
      </c>
    </row>
    <row r="318" spans="2:65" s="1" customFormat="1" ht="16.5" customHeight="1">
      <c r="B318" s="40"/>
      <c r="C318" s="236" t="s">
        <v>547</v>
      </c>
      <c r="D318" s="236" t="s">
        <v>212</v>
      </c>
      <c r="E318" s="237" t="s">
        <v>523</v>
      </c>
      <c r="F318" s="238" t="s">
        <v>524</v>
      </c>
      <c r="G318" s="239" t="s">
        <v>309</v>
      </c>
      <c r="H318" s="240">
        <v>15</v>
      </c>
      <c r="I318" s="241">
        <v>575</v>
      </c>
      <c r="J318" s="242">
        <f>ROUND(I318*H318,2)</f>
        <v>8625</v>
      </c>
      <c r="K318" s="238" t="s">
        <v>146</v>
      </c>
      <c r="L318" s="243"/>
      <c r="M318" s="244" t="s">
        <v>22</v>
      </c>
      <c r="N318" s="245" t="s">
        <v>45</v>
      </c>
      <c r="O318" s="41"/>
      <c r="P318" s="200">
        <f>O318*H318</f>
        <v>0</v>
      </c>
      <c r="Q318" s="200">
        <v>0.01293</v>
      </c>
      <c r="R318" s="200">
        <f>Q318*H318</f>
        <v>0.19395</v>
      </c>
      <c r="S318" s="200">
        <v>0</v>
      </c>
      <c r="T318" s="201">
        <f>S318*H318</f>
        <v>0</v>
      </c>
      <c r="AR318" s="23" t="s">
        <v>187</v>
      </c>
      <c r="AT318" s="23" t="s">
        <v>212</v>
      </c>
      <c r="AU318" s="23" t="s">
        <v>83</v>
      </c>
      <c r="AY318" s="23" t="s">
        <v>140</v>
      </c>
      <c r="BE318" s="202">
        <f>IF(N318="základní",J318,0)</f>
        <v>8625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23" t="s">
        <v>24</v>
      </c>
      <c r="BK318" s="202">
        <f>ROUND(I318*H318,2)</f>
        <v>8625</v>
      </c>
      <c r="BL318" s="23" t="s">
        <v>147</v>
      </c>
      <c r="BM318" s="23" t="s">
        <v>869</v>
      </c>
    </row>
    <row r="319" spans="2:51" s="11" customFormat="1" ht="13.5">
      <c r="B319" s="203"/>
      <c r="C319" s="204"/>
      <c r="D319" s="205" t="s">
        <v>149</v>
      </c>
      <c r="E319" s="206" t="s">
        <v>22</v>
      </c>
      <c r="F319" s="207" t="s">
        <v>870</v>
      </c>
      <c r="G319" s="204"/>
      <c r="H319" s="208">
        <v>15</v>
      </c>
      <c r="I319" s="209"/>
      <c r="J319" s="204"/>
      <c r="K319" s="204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149</v>
      </c>
      <c r="AU319" s="214" t="s">
        <v>83</v>
      </c>
      <c r="AV319" s="11" t="s">
        <v>83</v>
      </c>
      <c r="AW319" s="11" t="s">
        <v>38</v>
      </c>
      <c r="AX319" s="11" t="s">
        <v>74</v>
      </c>
      <c r="AY319" s="214" t="s">
        <v>140</v>
      </c>
    </row>
    <row r="320" spans="2:51" s="13" customFormat="1" ht="13.5">
      <c r="B320" s="225"/>
      <c r="C320" s="226"/>
      <c r="D320" s="205" t="s">
        <v>149</v>
      </c>
      <c r="E320" s="227" t="s">
        <v>22</v>
      </c>
      <c r="F320" s="228" t="s">
        <v>152</v>
      </c>
      <c r="G320" s="226"/>
      <c r="H320" s="229">
        <v>15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AT320" s="235" t="s">
        <v>149</v>
      </c>
      <c r="AU320" s="235" t="s">
        <v>83</v>
      </c>
      <c r="AV320" s="13" t="s">
        <v>147</v>
      </c>
      <c r="AW320" s="13" t="s">
        <v>38</v>
      </c>
      <c r="AX320" s="13" t="s">
        <v>24</v>
      </c>
      <c r="AY320" s="235" t="s">
        <v>140</v>
      </c>
    </row>
    <row r="321" spans="2:65" s="1" customFormat="1" ht="25.5" customHeight="1">
      <c r="B321" s="40"/>
      <c r="C321" s="191" t="s">
        <v>551</v>
      </c>
      <c r="D321" s="191" t="s">
        <v>142</v>
      </c>
      <c r="E321" s="192" t="s">
        <v>531</v>
      </c>
      <c r="F321" s="193" t="s">
        <v>871</v>
      </c>
      <c r="G321" s="194" t="s">
        <v>145</v>
      </c>
      <c r="H321" s="195">
        <v>30</v>
      </c>
      <c r="I321" s="196">
        <v>5486</v>
      </c>
      <c r="J321" s="197">
        <f>ROUND(I321*H321,2)</f>
        <v>164580</v>
      </c>
      <c r="K321" s="193" t="s">
        <v>146</v>
      </c>
      <c r="L321" s="60"/>
      <c r="M321" s="198" t="s">
        <v>22</v>
      </c>
      <c r="N321" s="199" t="s">
        <v>45</v>
      </c>
      <c r="O321" s="41"/>
      <c r="P321" s="200">
        <f>O321*H321</f>
        <v>0</v>
      </c>
      <c r="Q321" s="200">
        <v>0.0283</v>
      </c>
      <c r="R321" s="200">
        <f>Q321*H321</f>
        <v>0.849</v>
      </c>
      <c r="S321" s="200">
        <v>0</v>
      </c>
      <c r="T321" s="201">
        <f>S321*H321</f>
        <v>0</v>
      </c>
      <c r="AR321" s="23" t="s">
        <v>147</v>
      </c>
      <c r="AT321" s="23" t="s">
        <v>142</v>
      </c>
      <c r="AU321" s="23" t="s">
        <v>83</v>
      </c>
      <c r="AY321" s="23" t="s">
        <v>140</v>
      </c>
      <c r="BE321" s="202">
        <f>IF(N321="základní",J321,0)</f>
        <v>164580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23" t="s">
        <v>24</v>
      </c>
      <c r="BK321" s="202">
        <f>ROUND(I321*H321,2)</f>
        <v>164580</v>
      </c>
      <c r="BL321" s="23" t="s">
        <v>147</v>
      </c>
      <c r="BM321" s="23" t="s">
        <v>872</v>
      </c>
    </row>
    <row r="322" spans="2:51" s="11" customFormat="1" ht="13.5">
      <c r="B322" s="203"/>
      <c r="C322" s="204"/>
      <c r="D322" s="205" t="s">
        <v>149</v>
      </c>
      <c r="E322" s="206" t="s">
        <v>22</v>
      </c>
      <c r="F322" s="207" t="s">
        <v>873</v>
      </c>
      <c r="G322" s="204"/>
      <c r="H322" s="208">
        <v>30</v>
      </c>
      <c r="I322" s="209"/>
      <c r="J322" s="204"/>
      <c r="K322" s="204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149</v>
      </c>
      <c r="AU322" s="214" t="s">
        <v>83</v>
      </c>
      <c r="AV322" s="11" t="s">
        <v>83</v>
      </c>
      <c r="AW322" s="11" t="s">
        <v>38</v>
      </c>
      <c r="AX322" s="11" t="s">
        <v>74</v>
      </c>
      <c r="AY322" s="214" t="s">
        <v>140</v>
      </c>
    </row>
    <row r="323" spans="2:51" s="13" customFormat="1" ht="13.5">
      <c r="B323" s="225"/>
      <c r="C323" s="226"/>
      <c r="D323" s="205" t="s">
        <v>149</v>
      </c>
      <c r="E323" s="227" t="s">
        <v>22</v>
      </c>
      <c r="F323" s="228" t="s">
        <v>152</v>
      </c>
      <c r="G323" s="226"/>
      <c r="H323" s="229">
        <v>30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AT323" s="235" t="s">
        <v>149</v>
      </c>
      <c r="AU323" s="235" t="s">
        <v>83</v>
      </c>
      <c r="AV323" s="13" t="s">
        <v>147</v>
      </c>
      <c r="AW323" s="13" t="s">
        <v>38</v>
      </c>
      <c r="AX323" s="13" t="s">
        <v>24</v>
      </c>
      <c r="AY323" s="235" t="s">
        <v>140</v>
      </c>
    </row>
    <row r="324" spans="2:65" s="1" customFormat="1" ht="16.5" customHeight="1">
      <c r="B324" s="40"/>
      <c r="C324" s="191" t="s">
        <v>566</v>
      </c>
      <c r="D324" s="191" t="s">
        <v>142</v>
      </c>
      <c r="E324" s="192" t="s">
        <v>874</v>
      </c>
      <c r="F324" s="193" t="s">
        <v>537</v>
      </c>
      <c r="G324" s="194" t="s">
        <v>309</v>
      </c>
      <c r="H324" s="195">
        <v>3</v>
      </c>
      <c r="I324" s="196">
        <v>1557</v>
      </c>
      <c r="J324" s="197">
        <f>ROUND(I324*H324,2)</f>
        <v>4671</v>
      </c>
      <c r="K324" s="193" t="s">
        <v>22</v>
      </c>
      <c r="L324" s="60"/>
      <c r="M324" s="198" t="s">
        <v>22</v>
      </c>
      <c r="N324" s="199" t="s">
        <v>45</v>
      </c>
      <c r="O324" s="41"/>
      <c r="P324" s="200">
        <f>O324*H324</f>
        <v>0</v>
      </c>
      <c r="Q324" s="200">
        <v>0.0007</v>
      </c>
      <c r="R324" s="200">
        <f>Q324*H324</f>
        <v>0.0021</v>
      </c>
      <c r="S324" s="200">
        <v>0</v>
      </c>
      <c r="T324" s="201">
        <f>S324*H324</f>
        <v>0</v>
      </c>
      <c r="AR324" s="23" t="s">
        <v>147</v>
      </c>
      <c r="AT324" s="23" t="s">
        <v>142</v>
      </c>
      <c r="AU324" s="23" t="s">
        <v>83</v>
      </c>
      <c r="AY324" s="23" t="s">
        <v>140</v>
      </c>
      <c r="BE324" s="202">
        <f>IF(N324="základní",J324,0)</f>
        <v>4671</v>
      </c>
      <c r="BF324" s="202">
        <f>IF(N324="snížená",J324,0)</f>
        <v>0</v>
      </c>
      <c r="BG324" s="202">
        <f>IF(N324="zákl. přenesená",J324,0)</f>
        <v>0</v>
      </c>
      <c r="BH324" s="202">
        <f>IF(N324="sníž. přenesená",J324,0)</f>
        <v>0</v>
      </c>
      <c r="BI324" s="202">
        <f>IF(N324="nulová",J324,0)</f>
        <v>0</v>
      </c>
      <c r="BJ324" s="23" t="s">
        <v>24</v>
      </c>
      <c r="BK324" s="202">
        <f>ROUND(I324*H324,2)</f>
        <v>4671</v>
      </c>
      <c r="BL324" s="23" t="s">
        <v>147</v>
      </c>
      <c r="BM324" s="23" t="s">
        <v>875</v>
      </c>
    </row>
    <row r="325" spans="2:51" s="11" customFormat="1" ht="13.5">
      <c r="B325" s="203"/>
      <c r="C325" s="204"/>
      <c r="D325" s="205" t="s">
        <v>149</v>
      </c>
      <c r="E325" s="206" t="s">
        <v>22</v>
      </c>
      <c r="F325" s="207" t="s">
        <v>24</v>
      </c>
      <c r="G325" s="204"/>
      <c r="H325" s="208">
        <v>1</v>
      </c>
      <c r="I325" s="209"/>
      <c r="J325" s="204"/>
      <c r="K325" s="204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149</v>
      </c>
      <c r="AU325" s="214" t="s">
        <v>83</v>
      </c>
      <c r="AV325" s="11" t="s">
        <v>83</v>
      </c>
      <c r="AW325" s="11" t="s">
        <v>38</v>
      </c>
      <c r="AX325" s="11" t="s">
        <v>74</v>
      </c>
      <c r="AY325" s="214" t="s">
        <v>140</v>
      </c>
    </row>
    <row r="326" spans="2:51" s="12" customFormat="1" ht="13.5">
      <c r="B326" s="215"/>
      <c r="C326" s="216"/>
      <c r="D326" s="205" t="s">
        <v>149</v>
      </c>
      <c r="E326" s="217" t="s">
        <v>22</v>
      </c>
      <c r="F326" s="218" t="s">
        <v>539</v>
      </c>
      <c r="G326" s="216"/>
      <c r="H326" s="217" t="s">
        <v>22</v>
      </c>
      <c r="I326" s="219"/>
      <c r="J326" s="216"/>
      <c r="K326" s="216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149</v>
      </c>
      <c r="AU326" s="224" t="s">
        <v>83</v>
      </c>
      <c r="AV326" s="12" t="s">
        <v>24</v>
      </c>
      <c r="AW326" s="12" t="s">
        <v>38</v>
      </c>
      <c r="AX326" s="12" t="s">
        <v>74</v>
      </c>
      <c r="AY326" s="224" t="s">
        <v>140</v>
      </c>
    </row>
    <row r="327" spans="2:51" s="11" customFormat="1" ht="13.5">
      <c r="B327" s="203"/>
      <c r="C327" s="204"/>
      <c r="D327" s="205" t="s">
        <v>149</v>
      </c>
      <c r="E327" s="206" t="s">
        <v>22</v>
      </c>
      <c r="F327" s="207" t="s">
        <v>83</v>
      </c>
      <c r="G327" s="204"/>
      <c r="H327" s="208">
        <v>2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149</v>
      </c>
      <c r="AU327" s="214" t="s">
        <v>83</v>
      </c>
      <c r="AV327" s="11" t="s">
        <v>83</v>
      </c>
      <c r="AW327" s="11" t="s">
        <v>38</v>
      </c>
      <c r="AX327" s="11" t="s">
        <v>74</v>
      </c>
      <c r="AY327" s="214" t="s">
        <v>140</v>
      </c>
    </row>
    <row r="328" spans="2:51" s="12" customFormat="1" ht="13.5">
      <c r="B328" s="215"/>
      <c r="C328" s="216"/>
      <c r="D328" s="205" t="s">
        <v>149</v>
      </c>
      <c r="E328" s="217" t="s">
        <v>22</v>
      </c>
      <c r="F328" s="218" t="s">
        <v>876</v>
      </c>
      <c r="G328" s="216"/>
      <c r="H328" s="217" t="s">
        <v>22</v>
      </c>
      <c r="I328" s="219"/>
      <c r="J328" s="216"/>
      <c r="K328" s="216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149</v>
      </c>
      <c r="AU328" s="224" t="s">
        <v>83</v>
      </c>
      <c r="AV328" s="12" t="s">
        <v>24</v>
      </c>
      <c r="AW328" s="12" t="s">
        <v>38</v>
      </c>
      <c r="AX328" s="12" t="s">
        <v>74</v>
      </c>
      <c r="AY328" s="224" t="s">
        <v>140</v>
      </c>
    </row>
    <row r="329" spans="2:51" s="13" customFormat="1" ht="13.5">
      <c r="B329" s="225"/>
      <c r="C329" s="226"/>
      <c r="D329" s="205" t="s">
        <v>149</v>
      </c>
      <c r="E329" s="227" t="s">
        <v>22</v>
      </c>
      <c r="F329" s="228" t="s">
        <v>152</v>
      </c>
      <c r="G329" s="226"/>
      <c r="H329" s="229">
        <v>3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AT329" s="235" t="s">
        <v>149</v>
      </c>
      <c r="AU329" s="235" t="s">
        <v>83</v>
      </c>
      <c r="AV329" s="13" t="s">
        <v>147</v>
      </c>
      <c r="AW329" s="13" t="s">
        <v>38</v>
      </c>
      <c r="AX329" s="13" t="s">
        <v>24</v>
      </c>
      <c r="AY329" s="235" t="s">
        <v>140</v>
      </c>
    </row>
    <row r="330" spans="2:65" s="1" customFormat="1" ht="25.5" customHeight="1">
      <c r="B330" s="40"/>
      <c r="C330" s="191" t="s">
        <v>571</v>
      </c>
      <c r="D330" s="191" t="s">
        <v>142</v>
      </c>
      <c r="E330" s="192" t="s">
        <v>542</v>
      </c>
      <c r="F330" s="193" t="s">
        <v>543</v>
      </c>
      <c r="G330" s="194" t="s">
        <v>145</v>
      </c>
      <c r="H330" s="195">
        <v>42</v>
      </c>
      <c r="I330" s="196">
        <v>701</v>
      </c>
      <c r="J330" s="197">
        <f>ROUND(I330*H330,2)</f>
        <v>29442</v>
      </c>
      <c r="K330" s="193" t="s">
        <v>146</v>
      </c>
      <c r="L330" s="60"/>
      <c r="M330" s="198" t="s">
        <v>22</v>
      </c>
      <c r="N330" s="199" t="s">
        <v>45</v>
      </c>
      <c r="O330" s="41"/>
      <c r="P330" s="200">
        <f>O330*H330</f>
        <v>0</v>
      </c>
      <c r="Q330" s="200">
        <v>0.04125</v>
      </c>
      <c r="R330" s="200">
        <f>Q330*H330</f>
        <v>1.7325000000000002</v>
      </c>
      <c r="S330" s="200">
        <v>0</v>
      </c>
      <c r="T330" s="201">
        <f>S330*H330</f>
        <v>0</v>
      </c>
      <c r="AR330" s="23" t="s">
        <v>147</v>
      </c>
      <c r="AT330" s="23" t="s">
        <v>142</v>
      </c>
      <c r="AU330" s="23" t="s">
        <v>83</v>
      </c>
      <c r="AY330" s="23" t="s">
        <v>140</v>
      </c>
      <c r="BE330" s="202">
        <f>IF(N330="základní",J330,0)</f>
        <v>29442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23" t="s">
        <v>24</v>
      </c>
      <c r="BK330" s="202">
        <f>ROUND(I330*H330,2)</f>
        <v>29442</v>
      </c>
      <c r="BL330" s="23" t="s">
        <v>147</v>
      </c>
      <c r="BM330" s="23" t="s">
        <v>877</v>
      </c>
    </row>
    <row r="331" spans="2:51" s="11" customFormat="1" ht="13.5">
      <c r="B331" s="203"/>
      <c r="C331" s="204"/>
      <c r="D331" s="205" t="s">
        <v>149</v>
      </c>
      <c r="E331" s="206" t="s">
        <v>22</v>
      </c>
      <c r="F331" s="207" t="s">
        <v>878</v>
      </c>
      <c r="G331" s="204"/>
      <c r="H331" s="208">
        <v>42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149</v>
      </c>
      <c r="AU331" s="214" t="s">
        <v>83</v>
      </c>
      <c r="AV331" s="11" t="s">
        <v>83</v>
      </c>
      <c r="AW331" s="11" t="s">
        <v>38</v>
      </c>
      <c r="AX331" s="11" t="s">
        <v>74</v>
      </c>
      <c r="AY331" s="214" t="s">
        <v>140</v>
      </c>
    </row>
    <row r="332" spans="2:51" s="13" customFormat="1" ht="13.5">
      <c r="B332" s="225"/>
      <c r="C332" s="226"/>
      <c r="D332" s="205" t="s">
        <v>149</v>
      </c>
      <c r="E332" s="227" t="s">
        <v>22</v>
      </c>
      <c r="F332" s="228" t="s">
        <v>152</v>
      </c>
      <c r="G332" s="226"/>
      <c r="H332" s="229">
        <v>42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AT332" s="235" t="s">
        <v>149</v>
      </c>
      <c r="AU332" s="235" t="s">
        <v>83</v>
      </c>
      <c r="AV332" s="13" t="s">
        <v>147</v>
      </c>
      <c r="AW332" s="13" t="s">
        <v>38</v>
      </c>
      <c r="AX332" s="13" t="s">
        <v>24</v>
      </c>
      <c r="AY332" s="235" t="s">
        <v>140</v>
      </c>
    </row>
    <row r="333" spans="2:65" s="1" customFormat="1" ht="16.5" customHeight="1">
      <c r="B333" s="40"/>
      <c r="C333" s="236" t="s">
        <v>575</v>
      </c>
      <c r="D333" s="236" t="s">
        <v>212</v>
      </c>
      <c r="E333" s="237" t="s">
        <v>548</v>
      </c>
      <c r="F333" s="238" t="s">
        <v>879</v>
      </c>
      <c r="G333" s="239" t="s">
        <v>145</v>
      </c>
      <c r="H333" s="240">
        <v>42</v>
      </c>
      <c r="I333" s="241">
        <v>1098</v>
      </c>
      <c r="J333" s="242">
        <f>ROUND(I333*H333,2)</f>
        <v>46116</v>
      </c>
      <c r="K333" s="238" t="s">
        <v>146</v>
      </c>
      <c r="L333" s="243"/>
      <c r="M333" s="244" t="s">
        <v>22</v>
      </c>
      <c r="N333" s="245" t="s">
        <v>45</v>
      </c>
      <c r="O333" s="41"/>
      <c r="P333" s="200">
        <f>O333*H333</f>
        <v>0</v>
      </c>
      <c r="Q333" s="200">
        <v>0.101</v>
      </c>
      <c r="R333" s="200">
        <f>Q333*H333</f>
        <v>4.242</v>
      </c>
      <c r="S333" s="200">
        <v>0</v>
      </c>
      <c r="T333" s="201">
        <f>S333*H333</f>
        <v>0</v>
      </c>
      <c r="AR333" s="23" t="s">
        <v>187</v>
      </c>
      <c r="AT333" s="23" t="s">
        <v>212</v>
      </c>
      <c r="AU333" s="23" t="s">
        <v>83</v>
      </c>
      <c r="AY333" s="23" t="s">
        <v>140</v>
      </c>
      <c r="BE333" s="202">
        <f>IF(N333="základní",J333,0)</f>
        <v>46116</v>
      </c>
      <c r="BF333" s="202">
        <f>IF(N333="snížená",J333,0)</f>
        <v>0</v>
      </c>
      <c r="BG333" s="202">
        <f>IF(N333="zákl. přenesená",J333,0)</f>
        <v>0</v>
      </c>
      <c r="BH333" s="202">
        <f>IF(N333="sníž. přenesená",J333,0)</f>
        <v>0</v>
      </c>
      <c r="BI333" s="202">
        <f>IF(N333="nulová",J333,0)</f>
        <v>0</v>
      </c>
      <c r="BJ333" s="23" t="s">
        <v>24</v>
      </c>
      <c r="BK333" s="202">
        <f>ROUND(I333*H333,2)</f>
        <v>46116</v>
      </c>
      <c r="BL333" s="23" t="s">
        <v>147</v>
      </c>
      <c r="BM333" s="23" t="s">
        <v>880</v>
      </c>
    </row>
    <row r="334" spans="2:65" s="1" customFormat="1" ht="16.5" customHeight="1">
      <c r="B334" s="40"/>
      <c r="C334" s="191" t="s">
        <v>582</v>
      </c>
      <c r="D334" s="191" t="s">
        <v>142</v>
      </c>
      <c r="E334" s="192" t="s">
        <v>552</v>
      </c>
      <c r="F334" s="193" t="s">
        <v>553</v>
      </c>
      <c r="G334" s="194" t="s">
        <v>164</v>
      </c>
      <c r="H334" s="195">
        <v>110.169</v>
      </c>
      <c r="I334" s="196">
        <v>2306</v>
      </c>
      <c r="J334" s="197">
        <f>ROUND(I334*H334,2)</f>
        <v>254049.71</v>
      </c>
      <c r="K334" s="193" t="s">
        <v>146</v>
      </c>
      <c r="L334" s="60"/>
      <c r="M334" s="198" t="s">
        <v>22</v>
      </c>
      <c r="N334" s="199" t="s">
        <v>45</v>
      </c>
      <c r="O334" s="41"/>
      <c r="P334" s="200">
        <f>O334*H334</f>
        <v>0</v>
      </c>
      <c r="Q334" s="200">
        <v>0.12</v>
      </c>
      <c r="R334" s="200">
        <f>Q334*H334</f>
        <v>13.220279999999999</v>
      </c>
      <c r="S334" s="200">
        <v>2.49</v>
      </c>
      <c r="T334" s="201">
        <f>S334*H334</f>
        <v>274.32081</v>
      </c>
      <c r="AR334" s="23" t="s">
        <v>147</v>
      </c>
      <c r="AT334" s="23" t="s">
        <v>142</v>
      </c>
      <c r="AU334" s="23" t="s">
        <v>83</v>
      </c>
      <c r="AY334" s="23" t="s">
        <v>140</v>
      </c>
      <c r="BE334" s="202">
        <f>IF(N334="základní",J334,0)</f>
        <v>254049.71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23" t="s">
        <v>24</v>
      </c>
      <c r="BK334" s="202">
        <f>ROUND(I334*H334,2)</f>
        <v>254049.71</v>
      </c>
      <c r="BL334" s="23" t="s">
        <v>147</v>
      </c>
      <c r="BM334" s="23" t="s">
        <v>881</v>
      </c>
    </row>
    <row r="335" spans="2:51" s="11" customFormat="1" ht="13.5">
      <c r="B335" s="203"/>
      <c r="C335" s="204"/>
      <c r="D335" s="205" t="s">
        <v>149</v>
      </c>
      <c r="E335" s="206" t="s">
        <v>22</v>
      </c>
      <c r="F335" s="207" t="s">
        <v>882</v>
      </c>
      <c r="G335" s="204"/>
      <c r="H335" s="208">
        <v>84.72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149</v>
      </c>
      <c r="AU335" s="214" t="s">
        <v>83</v>
      </c>
      <c r="AV335" s="11" t="s">
        <v>83</v>
      </c>
      <c r="AW335" s="11" t="s">
        <v>38</v>
      </c>
      <c r="AX335" s="11" t="s">
        <v>74</v>
      </c>
      <c r="AY335" s="214" t="s">
        <v>140</v>
      </c>
    </row>
    <row r="336" spans="2:51" s="11" customFormat="1" ht="13.5">
      <c r="B336" s="203"/>
      <c r="C336" s="204"/>
      <c r="D336" s="205" t="s">
        <v>149</v>
      </c>
      <c r="E336" s="206" t="s">
        <v>22</v>
      </c>
      <c r="F336" s="207" t="s">
        <v>883</v>
      </c>
      <c r="G336" s="204"/>
      <c r="H336" s="208">
        <v>1.5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149</v>
      </c>
      <c r="AU336" s="214" t="s">
        <v>83</v>
      </c>
      <c r="AV336" s="11" t="s">
        <v>83</v>
      </c>
      <c r="AW336" s="11" t="s">
        <v>38</v>
      </c>
      <c r="AX336" s="11" t="s">
        <v>74</v>
      </c>
      <c r="AY336" s="214" t="s">
        <v>140</v>
      </c>
    </row>
    <row r="337" spans="2:51" s="11" customFormat="1" ht="13.5">
      <c r="B337" s="203"/>
      <c r="C337" s="204"/>
      <c r="D337" s="205" t="s">
        <v>149</v>
      </c>
      <c r="E337" s="206" t="s">
        <v>22</v>
      </c>
      <c r="F337" s="207" t="s">
        <v>884</v>
      </c>
      <c r="G337" s="204"/>
      <c r="H337" s="208">
        <v>1.275</v>
      </c>
      <c r="I337" s="209"/>
      <c r="J337" s="204"/>
      <c r="K337" s="204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149</v>
      </c>
      <c r="AU337" s="214" t="s">
        <v>83</v>
      </c>
      <c r="AV337" s="11" t="s">
        <v>83</v>
      </c>
      <c r="AW337" s="11" t="s">
        <v>38</v>
      </c>
      <c r="AX337" s="11" t="s">
        <v>74</v>
      </c>
      <c r="AY337" s="214" t="s">
        <v>140</v>
      </c>
    </row>
    <row r="338" spans="2:51" s="11" customFormat="1" ht="13.5">
      <c r="B338" s="203"/>
      <c r="C338" s="204"/>
      <c r="D338" s="205" t="s">
        <v>149</v>
      </c>
      <c r="E338" s="206" t="s">
        <v>22</v>
      </c>
      <c r="F338" s="207" t="s">
        <v>885</v>
      </c>
      <c r="G338" s="204"/>
      <c r="H338" s="208">
        <v>3.474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149</v>
      </c>
      <c r="AU338" s="214" t="s">
        <v>83</v>
      </c>
      <c r="AV338" s="11" t="s">
        <v>83</v>
      </c>
      <c r="AW338" s="11" t="s">
        <v>38</v>
      </c>
      <c r="AX338" s="11" t="s">
        <v>74</v>
      </c>
      <c r="AY338" s="214" t="s">
        <v>140</v>
      </c>
    </row>
    <row r="339" spans="2:51" s="11" customFormat="1" ht="13.5">
      <c r="B339" s="203"/>
      <c r="C339" s="204"/>
      <c r="D339" s="205" t="s">
        <v>149</v>
      </c>
      <c r="E339" s="206" t="s">
        <v>22</v>
      </c>
      <c r="F339" s="207" t="s">
        <v>886</v>
      </c>
      <c r="G339" s="204"/>
      <c r="H339" s="208">
        <v>19.2</v>
      </c>
      <c r="I339" s="209"/>
      <c r="J339" s="204"/>
      <c r="K339" s="204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149</v>
      </c>
      <c r="AU339" s="214" t="s">
        <v>83</v>
      </c>
      <c r="AV339" s="11" t="s">
        <v>83</v>
      </c>
      <c r="AW339" s="11" t="s">
        <v>38</v>
      </c>
      <c r="AX339" s="11" t="s">
        <v>74</v>
      </c>
      <c r="AY339" s="214" t="s">
        <v>140</v>
      </c>
    </row>
    <row r="340" spans="2:51" s="13" customFormat="1" ht="13.5">
      <c r="B340" s="225"/>
      <c r="C340" s="226"/>
      <c r="D340" s="205" t="s">
        <v>149</v>
      </c>
      <c r="E340" s="227" t="s">
        <v>22</v>
      </c>
      <c r="F340" s="228" t="s">
        <v>152</v>
      </c>
      <c r="G340" s="226"/>
      <c r="H340" s="229">
        <v>110.169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AT340" s="235" t="s">
        <v>149</v>
      </c>
      <c r="AU340" s="235" t="s">
        <v>83</v>
      </c>
      <c r="AV340" s="13" t="s">
        <v>147</v>
      </c>
      <c r="AW340" s="13" t="s">
        <v>38</v>
      </c>
      <c r="AX340" s="13" t="s">
        <v>24</v>
      </c>
      <c r="AY340" s="235" t="s">
        <v>140</v>
      </c>
    </row>
    <row r="341" spans="2:65" s="1" customFormat="1" ht="16.5" customHeight="1">
      <c r="B341" s="40"/>
      <c r="C341" s="191" t="s">
        <v>587</v>
      </c>
      <c r="D341" s="191" t="s">
        <v>142</v>
      </c>
      <c r="E341" s="192" t="s">
        <v>567</v>
      </c>
      <c r="F341" s="193" t="s">
        <v>568</v>
      </c>
      <c r="G341" s="194" t="s">
        <v>164</v>
      </c>
      <c r="H341" s="195">
        <v>2.88</v>
      </c>
      <c r="I341" s="196">
        <v>3289</v>
      </c>
      <c r="J341" s="197">
        <f>ROUND(I341*H341,2)</f>
        <v>9472.32</v>
      </c>
      <c r="K341" s="193" t="s">
        <v>146</v>
      </c>
      <c r="L341" s="60"/>
      <c r="M341" s="198" t="s">
        <v>22</v>
      </c>
      <c r="N341" s="199" t="s">
        <v>45</v>
      </c>
      <c r="O341" s="41"/>
      <c r="P341" s="200">
        <f>O341*H341</f>
        <v>0</v>
      </c>
      <c r="Q341" s="200">
        <v>0.12171</v>
      </c>
      <c r="R341" s="200">
        <f>Q341*H341</f>
        <v>0.35052479999999997</v>
      </c>
      <c r="S341" s="200">
        <v>2.4</v>
      </c>
      <c r="T341" s="201">
        <f>S341*H341</f>
        <v>6.912</v>
      </c>
      <c r="AR341" s="23" t="s">
        <v>147</v>
      </c>
      <c r="AT341" s="23" t="s">
        <v>142</v>
      </c>
      <c r="AU341" s="23" t="s">
        <v>83</v>
      </c>
      <c r="AY341" s="23" t="s">
        <v>140</v>
      </c>
      <c r="BE341" s="202">
        <f>IF(N341="základní",J341,0)</f>
        <v>9472.32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23" t="s">
        <v>24</v>
      </c>
      <c r="BK341" s="202">
        <f>ROUND(I341*H341,2)</f>
        <v>9472.32</v>
      </c>
      <c r="BL341" s="23" t="s">
        <v>147</v>
      </c>
      <c r="BM341" s="23" t="s">
        <v>887</v>
      </c>
    </row>
    <row r="342" spans="2:51" s="11" customFormat="1" ht="13.5">
      <c r="B342" s="203"/>
      <c r="C342" s="204"/>
      <c r="D342" s="205" t="s">
        <v>149</v>
      </c>
      <c r="E342" s="206" t="s">
        <v>22</v>
      </c>
      <c r="F342" s="207" t="s">
        <v>888</v>
      </c>
      <c r="G342" s="204"/>
      <c r="H342" s="208">
        <v>2.88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149</v>
      </c>
      <c r="AU342" s="214" t="s">
        <v>83</v>
      </c>
      <c r="AV342" s="11" t="s">
        <v>83</v>
      </c>
      <c r="AW342" s="11" t="s">
        <v>38</v>
      </c>
      <c r="AX342" s="11" t="s">
        <v>74</v>
      </c>
      <c r="AY342" s="214" t="s">
        <v>140</v>
      </c>
    </row>
    <row r="343" spans="2:51" s="13" customFormat="1" ht="13.5">
      <c r="B343" s="225"/>
      <c r="C343" s="226"/>
      <c r="D343" s="205" t="s">
        <v>149</v>
      </c>
      <c r="E343" s="227" t="s">
        <v>22</v>
      </c>
      <c r="F343" s="228" t="s">
        <v>152</v>
      </c>
      <c r="G343" s="226"/>
      <c r="H343" s="229">
        <v>2.88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AT343" s="235" t="s">
        <v>149</v>
      </c>
      <c r="AU343" s="235" t="s">
        <v>83</v>
      </c>
      <c r="AV343" s="13" t="s">
        <v>147</v>
      </c>
      <c r="AW343" s="13" t="s">
        <v>38</v>
      </c>
      <c r="AX343" s="13" t="s">
        <v>24</v>
      </c>
      <c r="AY343" s="235" t="s">
        <v>140</v>
      </c>
    </row>
    <row r="344" spans="2:65" s="1" customFormat="1" ht="25.5" customHeight="1">
      <c r="B344" s="40"/>
      <c r="C344" s="191" t="s">
        <v>591</v>
      </c>
      <c r="D344" s="191" t="s">
        <v>142</v>
      </c>
      <c r="E344" s="192" t="s">
        <v>572</v>
      </c>
      <c r="F344" s="193" t="s">
        <v>889</v>
      </c>
      <c r="G344" s="194" t="s">
        <v>309</v>
      </c>
      <c r="H344" s="195">
        <v>64</v>
      </c>
      <c r="I344" s="196">
        <v>206</v>
      </c>
      <c r="J344" s="197">
        <f>ROUND(I344*H344,2)</f>
        <v>13184</v>
      </c>
      <c r="K344" s="193" t="s">
        <v>146</v>
      </c>
      <c r="L344" s="60"/>
      <c r="M344" s="198" t="s">
        <v>22</v>
      </c>
      <c r="N344" s="199" t="s">
        <v>45</v>
      </c>
      <c r="O344" s="41"/>
      <c r="P344" s="200">
        <f>O344*H344</f>
        <v>0</v>
      </c>
      <c r="Q344" s="200">
        <v>5E-05</v>
      </c>
      <c r="R344" s="200">
        <f>Q344*H344</f>
        <v>0.0032</v>
      </c>
      <c r="S344" s="200">
        <v>0</v>
      </c>
      <c r="T344" s="201">
        <f>S344*H344</f>
        <v>0</v>
      </c>
      <c r="AR344" s="23" t="s">
        <v>147</v>
      </c>
      <c r="AT344" s="23" t="s">
        <v>142</v>
      </c>
      <c r="AU344" s="23" t="s">
        <v>83</v>
      </c>
      <c r="AY344" s="23" t="s">
        <v>140</v>
      </c>
      <c r="BE344" s="202">
        <f>IF(N344="základní",J344,0)</f>
        <v>13184</v>
      </c>
      <c r="BF344" s="202">
        <f>IF(N344="snížená",J344,0)</f>
        <v>0</v>
      </c>
      <c r="BG344" s="202">
        <f>IF(N344="zákl. přenesená",J344,0)</f>
        <v>0</v>
      </c>
      <c r="BH344" s="202">
        <f>IF(N344="sníž. přenesená",J344,0)</f>
        <v>0</v>
      </c>
      <c r="BI344" s="202">
        <f>IF(N344="nulová",J344,0)</f>
        <v>0</v>
      </c>
      <c r="BJ344" s="23" t="s">
        <v>24</v>
      </c>
      <c r="BK344" s="202">
        <f>ROUND(I344*H344,2)</f>
        <v>13184</v>
      </c>
      <c r="BL344" s="23" t="s">
        <v>147</v>
      </c>
      <c r="BM344" s="23" t="s">
        <v>890</v>
      </c>
    </row>
    <row r="345" spans="2:51" s="11" customFormat="1" ht="13.5">
      <c r="B345" s="203"/>
      <c r="C345" s="204"/>
      <c r="D345" s="205" t="s">
        <v>149</v>
      </c>
      <c r="E345" s="206" t="s">
        <v>22</v>
      </c>
      <c r="F345" s="207" t="s">
        <v>497</v>
      </c>
      <c r="G345" s="204"/>
      <c r="H345" s="208">
        <v>64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149</v>
      </c>
      <c r="AU345" s="214" t="s">
        <v>83</v>
      </c>
      <c r="AV345" s="11" t="s">
        <v>83</v>
      </c>
      <c r="AW345" s="11" t="s">
        <v>38</v>
      </c>
      <c r="AX345" s="11" t="s">
        <v>74</v>
      </c>
      <c r="AY345" s="214" t="s">
        <v>140</v>
      </c>
    </row>
    <row r="346" spans="2:51" s="12" customFormat="1" ht="13.5">
      <c r="B346" s="215"/>
      <c r="C346" s="216"/>
      <c r="D346" s="205" t="s">
        <v>149</v>
      </c>
      <c r="E346" s="217" t="s">
        <v>22</v>
      </c>
      <c r="F346" s="218" t="s">
        <v>151</v>
      </c>
      <c r="G346" s="216"/>
      <c r="H346" s="217" t="s">
        <v>22</v>
      </c>
      <c r="I346" s="219"/>
      <c r="J346" s="216"/>
      <c r="K346" s="216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149</v>
      </c>
      <c r="AU346" s="224" t="s">
        <v>83</v>
      </c>
      <c r="AV346" s="12" t="s">
        <v>24</v>
      </c>
      <c r="AW346" s="12" t="s">
        <v>38</v>
      </c>
      <c r="AX346" s="12" t="s">
        <v>74</v>
      </c>
      <c r="AY346" s="224" t="s">
        <v>140</v>
      </c>
    </row>
    <row r="347" spans="2:51" s="13" customFormat="1" ht="13.5">
      <c r="B347" s="225"/>
      <c r="C347" s="226"/>
      <c r="D347" s="205" t="s">
        <v>149</v>
      </c>
      <c r="E347" s="227" t="s">
        <v>22</v>
      </c>
      <c r="F347" s="228" t="s">
        <v>152</v>
      </c>
      <c r="G347" s="226"/>
      <c r="H347" s="229">
        <v>64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AT347" s="235" t="s">
        <v>149</v>
      </c>
      <c r="AU347" s="235" t="s">
        <v>83</v>
      </c>
      <c r="AV347" s="13" t="s">
        <v>147</v>
      </c>
      <c r="AW347" s="13" t="s">
        <v>38</v>
      </c>
      <c r="AX347" s="13" t="s">
        <v>24</v>
      </c>
      <c r="AY347" s="235" t="s">
        <v>140</v>
      </c>
    </row>
    <row r="348" spans="2:65" s="1" customFormat="1" ht="16.5" customHeight="1">
      <c r="B348" s="40"/>
      <c r="C348" s="191" t="s">
        <v>596</v>
      </c>
      <c r="D348" s="191" t="s">
        <v>142</v>
      </c>
      <c r="E348" s="192" t="s">
        <v>576</v>
      </c>
      <c r="F348" s="193" t="s">
        <v>577</v>
      </c>
      <c r="G348" s="194" t="s">
        <v>145</v>
      </c>
      <c r="H348" s="195">
        <v>0.5</v>
      </c>
      <c r="I348" s="196">
        <v>4983</v>
      </c>
      <c r="J348" s="197">
        <f>ROUND(I348*H348,2)</f>
        <v>2491.5</v>
      </c>
      <c r="K348" s="193" t="s">
        <v>146</v>
      </c>
      <c r="L348" s="60"/>
      <c r="M348" s="198" t="s">
        <v>22</v>
      </c>
      <c r="N348" s="199" t="s">
        <v>45</v>
      </c>
      <c r="O348" s="41"/>
      <c r="P348" s="200">
        <f>O348*H348</f>
        <v>0</v>
      </c>
      <c r="Q348" s="200">
        <v>0.00309</v>
      </c>
      <c r="R348" s="200">
        <f>Q348*H348</f>
        <v>0.001545</v>
      </c>
      <c r="S348" s="200">
        <v>0.126</v>
      </c>
      <c r="T348" s="201">
        <f>S348*H348</f>
        <v>0.063</v>
      </c>
      <c r="AR348" s="23" t="s">
        <v>147</v>
      </c>
      <c r="AT348" s="23" t="s">
        <v>142</v>
      </c>
      <c r="AU348" s="23" t="s">
        <v>83</v>
      </c>
      <c r="AY348" s="23" t="s">
        <v>140</v>
      </c>
      <c r="BE348" s="202">
        <f>IF(N348="základní",J348,0)</f>
        <v>2491.5</v>
      </c>
      <c r="BF348" s="202">
        <f>IF(N348="snížená",J348,0)</f>
        <v>0</v>
      </c>
      <c r="BG348" s="202">
        <f>IF(N348="zákl. přenesená",J348,0)</f>
        <v>0</v>
      </c>
      <c r="BH348" s="202">
        <f>IF(N348="sníž. přenesená",J348,0)</f>
        <v>0</v>
      </c>
      <c r="BI348" s="202">
        <f>IF(N348="nulová",J348,0)</f>
        <v>0</v>
      </c>
      <c r="BJ348" s="23" t="s">
        <v>24</v>
      </c>
      <c r="BK348" s="202">
        <f>ROUND(I348*H348,2)</f>
        <v>2491.5</v>
      </c>
      <c r="BL348" s="23" t="s">
        <v>147</v>
      </c>
      <c r="BM348" s="23" t="s">
        <v>891</v>
      </c>
    </row>
    <row r="349" spans="2:51" s="11" customFormat="1" ht="13.5">
      <c r="B349" s="203"/>
      <c r="C349" s="204"/>
      <c r="D349" s="205" t="s">
        <v>149</v>
      </c>
      <c r="E349" s="206" t="s">
        <v>22</v>
      </c>
      <c r="F349" s="207" t="s">
        <v>579</v>
      </c>
      <c r="G349" s="204"/>
      <c r="H349" s="208">
        <v>0.5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149</v>
      </c>
      <c r="AU349" s="214" t="s">
        <v>83</v>
      </c>
      <c r="AV349" s="11" t="s">
        <v>83</v>
      </c>
      <c r="AW349" s="11" t="s">
        <v>38</v>
      </c>
      <c r="AX349" s="11" t="s">
        <v>74</v>
      </c>
      <c r="AY349" s="214" t="s">
        <v>140</v>
      </c>
    </row>
    <row r="350" spans="2:51" s="12" customFormat="1" ht="13.5">
      <c r="B350" s="215"/>
      <c r="C350" s="216"/>
      <c r="D350" s="205" t="s">
        <v>149</v>
      </c>
      <c r="E350" s="217" t="s">
        <v>22</v>
      </c>
      <c r="F350" s="218" t="s">
        <v>181</v>
      </c>
      <c r="G350" s="216"/>
      <c r="H350" s="217" t="s">
        <v>22</v>
      </c>
      <c r="I350" s="219"/>
      <c r="J350" s="216"/>
      <c r="K350" s="216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149</v>
      </c>
      <c r="AU350" s="224" t="s">
        <v>83</v>
      </c>
      <c r="AV350" s="12" t="s">
        <v>24</v>
      </c>
      <c r="AW350" s="12" t="s">
        <v>38</v>
      </c>
      <c r="AX350" s="12" t="s">
        <v>74</v>
      </c>
      <c r="AY350" s="224" t="s">
        <v>140</v>
      </c>
    </row>
    <row r="351" spans="2:51" s="13" customFormat="1" ht="13.5">
      <c r="B351" s="225"/>
      <c r="C351" s="226"/>
      <c r="D351" s="205" t="s">
        <v>149</v>
      </c>
      <c r="E351" s="227" t="s">
        <v>22</v>
      </c>
      <c r="F351" s="228" t="s">
        <v>152</v>
      </c>
      <c r="G351" s="226"/>
      <c r="H351" s="229">
        <v>0.5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149</v>
      </c>
      <c r="AU351" s="235" t="s">
        <v>83</v>
      </c>
      <c r="AV351" s="13" t="s">
        <v>147</v>
      </c>
      <c r="AW351" s="13" t="s">
        <v>38</v>
      </c>
      <c r="AX351" s="13" t="s">
        <v>24</v>
      </c>
      <c r="AY351" s="235" t="s">
        <v>140</v>
      </c>
    </row>
    <row r="352" spans="2:63" s="10" customFormat="1" ht="29.85" customHeight="1">
      <c r="B352" s="175"/>
      <c r="C352" s="176"/>
      <c r="D352" s="177" t="s">
        <v>73</v>
      </c>
      <c r="E352" s="189" t="s">
        <v>580</v>
      </c>
      <c r="F352" s="189" t="s">
        <v>581</v>
      </c>
      <c r="G352" s="176"/>
      <c r="H352" s="176"/>
      <c r="I352" s="179"/>
      <c r="J352" s="190">
        <f>BK352</f>
        <v>67913.43</v>
      </c>
      <c r="K352" s="176"/>
      <c r="L352" s="181"/>
      <c r="M352" s="182"/>
      <c r="N352" s="183"/>
      <c r="O352" s="183"/>
      <c r="P352" s="184">
        <f>SUM(P353:P362)</f>
        <v>0</v>
      </c>
      <c r="Q352" s="183"/>
      <c r="R352" s="184">
        <f>SUM(R353:R362)</f>
        <v>0</v>
      </c>
      <c r="S352" s="183"/>
      <c r="T352" s="185">
        <f>SUM(T353:T362)</f>
        <v>0</v>
      </c>
      <c r="AR352" s="186" t="s">
        <v>24</v>
      </c>
      <c r="AT352" s="187" t="s">
        <v>73</v>
      </c>
      <c r="AU352" s="187" t="s">
        <v>24</v>
      </c>
      <c r="AY352" s="186" t="s">
        <v>140</v>
      </c>
      <c r="BK352" s="188">
        <f>SUM(BK353:BK362)</f>
        <v>67913.43</v>
      </c>
    </row>
    <row r="353" spans="2:65" s="1" customFormat="1" ht="25.5" customHeight="1">
      <c r="B353" s="40"/>
      <c r="C353" s="191" t="s">
        <v>600</v>
      </c>
      <c r="D353" s="191" t="s">
        <v>142</v>
      </c>
      <c r="E353" s="192" t="s">
        <v>583</v>
      </c>
      <c r="F353" s="193" t="s">
        <v>584</v>
      </c>
      <c r="G353" s="194" t="s">
        <v>215</v>
      </c>
      <c r="H353" s="195">
        <v>6.912</v>
      </c>
      <c r="I353" s="196">
        <v>344</v>
      </c>
      <c r="J353" s="197">
        <f>ROUND(I353*H353,2)</f>
        <v>2377.73</v>
      </c>
      <c r="K353" s="193" t="s">
        <v>146</v>
      </c>
      <c r="L353" s="60"/>
      <c r="M353" s="198" t="s">
        <v>22</v>
      </c>
      <c r="N353" s="199" t="s">
        <v>45</v>
      </c>
      <c r="O353" s="41"/>
      <c r="P353" s="200">
        <f>O353*H353</f>
        <v>0</v>
      </c>
      <c r="Q353" s="200">
        <v>0</v>
      </c>
      <c r="R353" s="200">
        <f>Q353*H353</f>
        <v>0</v>
      </c>
      <c r="S353" s="200">
        <v>0</v>
      </c>
      <c r="T353" s="201">
        <f>S353*H353</f>
        <v>0</v>
      </c>
      <c r="AR353" s="23" t="s">
        <v>147</v>
      </c>
      <c r="AT353" s="23" t="s">
        <v>142</v>
      </c>
      <c r="AU353" s="23" t="s">
        <v>83</v>
      </c>
      <c r="AY353" s="23" t="s">
        <v>140</v>
      </c>
      <c r="BE353" s="202">
        <f>IF(N353="základní",J353,0)</f>
        <v>2377.73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23" t="s">
        <v>24</v>
      </c>
      <c r="BK353" s="202">
        <f>ROUND(I353*H353,2)</f>
        <v>2377.73</v>
      </c>
      <c r="BL353" s="23" t="s">
        <v>147</v>
      </c>
      <c r="BM353" s="23" t="s">
        <v>892</v>
      </c>
    </row>
    <row r="354" spans="2:51" s="11" customFormat="1" ht="13.5">
      <c r="B354" s="203"/>
      <c r="C354" s="204"/>
      <c r="D354" s="205" t="s">
        <v>149</v>
      </c>
      <c r="E354" s="206" t="s">
        <v>22</v>
      </c>
      <c r="F354" s="207" t="s">
        <v>893</v>
      </c>
      <c r="G354" s="204"/>
      <c r="H354" s="208">
        <v>6.912</v>
      </c>
      <c r="I354" s="209"/>
      <c r="J354" s="204"/>
      <c r="K354" s="204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149</v>
      </c>
      <c r="AU354" s="214" t="s">
        <v>83</v>
      </c>
      <c r="AV354" s="11" t="s">
        <v>83</v>
      </c>
      <c r="AW354" s="11" t="s">
        <v>38</v>
      </c>
      <c r="AX354" s="11" t="s">
        <v>74</v>
      </c>
      <c r="AY354" s="214" t="s">
        <v>140</v>
      </c>
    </row>
    <row r="355" spans="2:51" s="13" customFormat="1" ht="13.5">
      <c r="B355" s="225"/>
      <c r="C355" s="226"/>
      <c r="D355" s="205" t="s">
        <v>149</v>
      </c>
      <c r="E355" s="227" t="s">
        <v>22</v>
      </c>
      <c r="F355" s="228" t="s">
        <v>152</v>
      </c>
      <c r="G355" s="226"/>
      <c r="H355" s="229">
        <v>6.912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AT355" s="235" t="s">
        <v>149</v>
      </c>
      <c r="AU355" s="235" t="s">
        <v>83</v>
      </c>
      <c r="AV355" s="13" t="s">
        <v>147</v>
      </c>
      <c r="AW355" s="13" t="s">
        <v>38</v>
      </c>
      <c r="AX355" s="13" t="s">
        <v>24</v>
      </c>
      <c r="AY355" s="235" t="s">
        <v>140</v>
      </c>
    </row>
    <row r="356" spans="2:65" s="1" customFormat="1" ht="16.5" customHeight="1">
      <c r="B356" s="40"/>
      <c r="C356" s="191" t="s">
        <v>607</v>
      </c>
      <c r="D356" s="191" t="s">
        <v>142</v>
      </c>
      <c r="E356" s="192" t="s">
        <v>894</v>
      </c>
      <c r="F356" s="193" t="s">
        <v>895</v>
      </c>
      <c r="G356" s="194" t="s">
        <v>215</v>
      </c>
      <c r="H356" s="195">
        <v>281.296</v>
      </c>
      <c r="I356" s="196">
        <v>17</v>
      </c>
      <c r="J356" s="197">
        <f>ROUND(I356*H356,2)</f>
        <v>4782.03</v>
      </c>
      <c r="K356" s="193" t="s">
        <v>146</v>
      </c>
      <c r="L356" s="60"/>
      <c r="M356" s="198" t="s">
        <v>22</v>
      </c>
      <c r="N356" s="199" t="s">
        <v>45</v>
      </c>
      <c r="O356" s="41"/>
      <c r="P356" s="200">
        <f>O356*H356</f>
        <v>0</v>
      </c>
      <c r="Q356" s="200">
        <v>0</v>
      </c>
      <c r="R356" s="200">
        <f>Q356*H356</f>
        <v>0</v>
      </c>
      <c r="S356" s="200">
        <v>0</v>
      </c>
      <c r="T356" s="201">
        <f>S356*H356</f>
        <v>0</v>
      </c>
      <c r="AR356" s="23" t="s">
        <v>147</v>
      </c>
      <c r="AT356" s="23" t="s">
        <v>142</v>
      </c>
      <c r="AU356" s="23" t="s">
        <v>83</v>
      </c>
      <c r="AY356" s="23" t="s">
        <v>140</v>
      </c>
      <c r="BE356" s="202">
        <f>IF(N356="základní",J356,0)</f>
        <v>4782.03</v>
      </c>
      <c r="BF356" s="202">
        <f>IF(N356="snížená",J356,0)</f>
        <v>0</v>
      </c>
      <c r="BG356" s="202">
        <f>IF(N356="zákl. přenesená",J356,0)</f>
        <v>0</v>
      </c>
      <c r="BH356" s="202">
        <f>IF(N356="sníž. přenesená",J356,0)</f>
        <v>0</v>
      </c>
      <c r="BI356" s="202">
        <f>IF(N356="nulová",J356,0)</f>
        <v>0</v>
      </c>
      <c r="BJ356" s="23" t="s">
        <v>24</v>
      </c>
      <c r="BK356" s="202">
        <f>ROUND(I356*H356,2)</f>
        <v>4782.03</v>
      </c>
      <c r="BL356" s="23" t="s">
        <v>147</v>
      </c>
      <c r="BM356" s="23" t="s">
        <v>896</v>
      </c>
    </row>
    <row r="357" spans="2:65" s="1" customFormat="1" ht="16.5" customHeight="1">
      <c r="B357" s="40"/>
      <c r="C357" s="191" t="s">
        <v>615</v>
      </c>
      <c r="D357" s="191" t="s">
        <v>142</v>
      </c>
      <c r="E357" s="192" t="s">
        <v>897</v>
      </c>
      <c r="F357" s="193" t="s">
        <v>898</v>
      </c>
      <c r="G357" s="194" t="s">
        <v>215</v>
      </c>
      <c r="H357" s="195">
        <v>3937.262</v>
      </c>
      <c r="I357" s="196">
        <v>7</v>
      </c>
      <c r="J357" s="197">
        <f>ROUND(I357*H357,2)</f>
        <v>27560.83</v>
      </c>
      <c r="K357" s="193" t="s">
        <v>146</v>
      </c>
      <c r="L357" s="60"/>
      <c r="M357" s="198" t="s">
        <v>22</v>
      </c>
      <c r="N357" s="199" t="s">
        <v>45</v>
      </c>
      <c r="O357" s="41"/>
      <c r="P357" s="200">
        <f>O357*H357</f>
        <v>0</v>
      </c>
      <c r="Q357" s="200">
        <v>0</v>
      </c>
      <c r="R357" s="200">
        <f>Q357*H357</f>
        <v>0</v>
      </c>
      <c r="S357" s="200">
        <v>0</v>
      </c>
      <c r="T357" s="201">
        <f>S357*H357</f>
        <v>0</v>
      </c>
      <c r="AR357" s="23" t="s">
        <v>147</v>
      </c>
      <c r="AT357" s="23" t="s">
        <v>142</v>
      </c>
      <c r="AU357" s="23" t="s">
        <v>83</v>
      </c>
      <c r="AY357" s="23" t="s">
        <v>140</v>
      </c>
      <c r="BE357" s="202">
        <f>IF(N357="základní",J357,0)</f>
        <v>27560.83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23" t="s">
        <v>24</v>
      </c>
      <c r="BK357" s="202">
        <f>ROUND(I357*H357,2)</f>
        <v>27560.83</v>
      </c>
      <c r="BL357" s="23" t="s">
        <v>147</v>
      </c>
      <c r="BM357" s="23" t="s">
        <v>899</v>
      </c>
    </row>
    <row r="358" spans="2:51" s="11" customFormat="1" ht="13.5">
      <c r="B358" s="203"/>
      <c r="C358" s="204"/>
      <c r="D358" s="205" t="s">
        <v>149</v>
      </c>
      <c r="E358" s="206" t="s">
        <v>22</v>
      </c>
      <c r="F358" s="207" t="s">
        <v>900</v>
      </c>
      <c r="G358" s="204"/>
      <c r="H358" s="208">
        <v>3937.262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149</v>
      </c>
      <c r="AU358" s="214" t="s">
        <v>83</v>
      </c>
      <c r="AV358" s="11" t="s">
        <v>83</v>
      </c>
      <c r="AW358" s="11" t="s">
        <v>38</v>
      </c>
      <c r="AX358" s="11" t="s">
        <v>74</v>
      </c>
      <c r="AY358" s="214" t="s">
        <v>140</v>
      </c>
    </row>
    <row r="359" spans="2:51" s="13" customFormat="1" ht="13.5">
      <c r="B359" s="225"/>
      <c r="C359" s="226"/>
      <c r="D359" s="205" t="s">
        <v>149</v>
      </c>
      <c r="E359" s="227" t="s">
        <v>22</v>
      </c>
      <c r="F359" s="228" t="s">
        <v>152</v>
      </c>
      <c r="G359" s="226"/>
      <c r="H359" s="229">
        <v>3937.262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AT359" s="235" t="s">
        <v>149</v>
      </c>
      <c r="AU359" s="235" t="s">
        <v>83</v>
      </c>
      <c r="AV359" s="13" t="s">
        <v>147</v>
      </c>
      <c r="AW359" s="13" t="s">
        <v>38</v>
      </c>
      <c r="AX359" s="13" t="s">
        <v>24</v>
      </c>
      <c r="AY359" s="235" t="s">
        <v>140</v>
      </c>
    </row>
    <row r="360" spans="2:65" s="1" customFormat="1" ht="16.5" customHeight="1">
      <c r="B360" s="40"/>
      <c r="C360" s="191" t="s">
        <v>619</v>
      </c>
      <c r="D360" s="191" t="s">
        <v>142</v>
      </c>
      <c r="E360" s="192" t="s">
        <v>601</v>
      </c>
      <c r="F360" s="193" t="s">
        <v>602</v>
      </c>
      <c r="G360" s="194" t="s">
        <v>215</v>
      </c>
      <c r="H360" s="195">
        <v>274.321</v>
      </c>
      <c r="I360" s="196">
        <v>121</v>
      </c>
      <c r="J360" s="197">
        <f>ROUND(I360*H360,2)</f>
        <v>33192.84</v>
      </c>
      <c r="K360" s="193" t="s">
        <v>146</v>
      </c>
      <c r="L360" s="60"/>
      <c r="M360" s="198" t="s">
        <v>22</v>
      </c>
      <c r="N360" s="199" t="s">
        <v>45</v>
      </c>
      <c r="O360" s="41"/>
      <c r="P360" s="200">
        <f>O360*H360</f>
        <v>0</v>
      </c>
      <c r="Q360" s="200">
        <v>0</v>
      </c>
      <c r="R360" s="200">
        <f>Q360*H360</f>
        <v>0</v>
      </c>
      <c r="S360" s="200">
        <v>0</v>
      </c>
      <c r="T360" s="201">
        <f>S360*H360</f>
        <v>0</v>
      </c>
      <c r="AR360" s="23" t="s">
        <v>147</v>
      </c>
      <c r="AT360" s="23" t="s">
        <v>142</v>
      </c>
      <c r="AU360" s="23" t="s">
        <v>83</v>
      </c>
      <c r="AY360" s="23" t="s">
        <v>140</v>
      </c>
      <c r="BE360" s="202">
        <f>IF(N360="základní",J360,0)</f>
        <v>33192.84</v>
      </c>
      <c r="BF360" s="202">
        <f>IF(N360="snížená",J360,0)</f>
        <v>0</v>
      </c>
      <c r="BG360" s="202">
        <f>IF(N360="zákl. přenesená",J360,0)</f>
        <v>0</v>
      </c>
      <c r="BH360" s="202">
        <f>IF(N360="sníž. přenesená",J360,0)</f>
        <v>0</v>
      </c>
      <c r="BI360" s="202">
        <f>IF(N360="nulová",J360,0)</f>
        <v>0</v>
      </c>
      <c r="BJ360" s="23" t="s">
        <v>24</v>
      </c>
      <c r="BK360" s="202">
        <f>ROUND(I360*H360,2)</f>
        <v>33192.84</v>
      </c>
      <c r="BL360" s="23" t="s">
        <v>147</v>
      </c>
      <c r="BM360" s="23" t="s">
        <v>901</v>
      </c>
    </row>
    <row r="361" spans="2:51" s="11" customFormat="1" ht="13.5">
      <c r="B361" s="203"/>
      <c r="C361" s="204"/>
      <c r="D361" s="205" t="s">
        <v>149</v>
      </c>
      <c r="E361" s="206" t="s">
        <v>22</v>
      </c>
      <c r="F361" s="207" t="s">
        <v>902</v>
      </c>
      <c r="G361" s="204"/>
      <c r="H361" s="208">
        <v>274.321</v>
      </c>
      <c r="I361" s="209"/>
      <c r="J361" s="204"/>
      <c r="K361" s="204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149</v>
      </c>
      <c r="AU361" s="214" t="s">
        <v>83</v>
      </c>
      <c r="AV361" s="11" t="s">
        <v>83</v>
      </c>
      <c r="AW361" s="11" t="s">
        <v>38</v>
      </c>
      <c r="AX361" s="11" t="s">
        <v>74</v>
      </c>
      <c r="AY361" s="214" t="s">
        <v>140</v>
      </c>
    </row>
    <row r="362" spans="2:51" s="13" customFormat="1" ht="13.5">
      <c r="B362" s="225"/>
      <c r="C362" s="226"/>
      <c r="D362" s="205" t="s">
        <v>149</v>
      </c>
      <c r="E362" s="227" t="s">
        <v>22</v>
      </c>
      <c r="F362" s="228" t="s">
        <v>152</v>
      </c>
      <c r="G362" s="226"/>
      <c r="H362" s="229">
        <v>274.321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AT362" s="235" t="s">
        <v>149</v>
      </c>
      <c r="AU362" s="235" t="s">
        <v>83</v>
      </c>
      <c r="AV362" s="13" t="s">
        <v>147</v>
      </c>
      <c r="AW362" s="13" t="s">
        <v>38</v>
      </c>
      <c r="AX362" s="13" t="s">
        <v>24</v>
      </c>
      <c r="AY362" s="235" t="s">
        <v>140</v>
      </c>
    </row>
    <row r="363" spans="2:63" s="10" customFormat="1" ht="29.85" customHeight="1">
      <c r="B363" s="175"/>
      <c r="C363" s="176"/>
      <c r="D363" s="177" t="s">
        <v>73</v>
      </c>
      <c r="E363" s="189" t="s">
        <v>605</v>
      </c>
      <c r="F363" s="189" t="s">
        <v>606</v>
      </c>
      <c r="G363" s="176"/>
      <c r="H363" s="176"/>
      <c r="I363" s="179"/>
      <c r="J363" s="190">
        <f>BK363</f>
        <v>65560.07</v>
      </c>
      <c r="K363" s="176"/>
      <c r="L363" s="181"/>
      <c r="M363" s="182"/>
      <c r="N363" s="183"/>
      <c r="O363" s="183"/>
      <c r="P363" s="184">
        <f>P364</f>
        <v>0</v>
      </c>
      <c r="Q363" s="183"/>
      <c r="R363" s="184">
        <f>R364</f>
        <v>0</v>
      </c>
      <c r="S363" s="183"/>
      <c r="T363" s="185">
        <f>T364</f>
        <v>0</v>
      </c>
      <c r="AR363" s="186" t="s">
        <v>24</v>
      </c>
      <c r="AT363" s="187" t="s">
        <v>73</v>
      </c>
      <c r="AU363" s="187" t="s">
        <v>24</v>
      </c>
      <c r="AY363" s="186" t="s">
        <v>140</v>
      </c>
      <c r="BK363" s="188">
        <f>BK364</f>
        <v>65560.07</v>
      </c>
    </row>
    <row r="364" spans="2:65" s="1" customFormat="1" ht="25.5" customHeight="1">
      <c r="B364" s="40"/>
      <c r="C364" s="191" t="s">
        <v>625</v>
      </c>
      <c r="D364" s="191" t="s">
        <v>142</v>
      </c>
      <c r="E364" s="192" t="s">
        <v>608</v>
      </c>
      <c r="F364" s="193" t="s">
        <v>609</v>
      </c>
      <c r="G364" s="194" t="s">
        <v>215</v>
      </c>
      <c r="H364" s="195">
        <v>1130.346</v>
      </c>
      <c r="I364" s="196">
        <v>58</v>
      </c>
      <c r="J364" s="197">
        <f>ROUND(I364*H364,2)</f>
        <v>65560.07</v>
      </c>
      <c r="K364" s="193" t="s">
        <v>146</v>
      </c>
      <c r="L364" s="60"/>
      <c r="M364" s="198" t="s">
        <v>22</v>
      </c>
      <c r="N364" s="199" t="s">
        <v>45</v>
      </c>
      <c r="O364" s="41"/>
      <c r="P364" s="200">
        <f>O364*H364</f>
        <v>0</v>
      </c>
      <c r="Q364" s="200">
        <v>0</v>
      </c>
      <c r="R364" s="200">
        <f>Q364*H364</f>
        <v>0</v>
      </c>
      <c r="S364" s="200">
        <v>0</v>
      </c>
      <c r="T364" s="201">
        <f>S364*H364</f>
        <v>0</v>
      </c>
      <c r="AR364" s="23" t="s">
        <v>147</v>
      </c>
      <c r="AT364" s="23" t="s">
        <v>142</v>
      </c>
      <c r="AU364" s="23" t="s">
        <v>83</v>
      </c>
      <c r="AY364" s="23" t="s">
        <v>140</v>
      </c>
      <c r="BE364" s="202">
        <f>IF(N364="základní",J364,0)</f>
        <v>65560.07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23" t="s">
        <v>24</v>
      </c>
      <c r="BK364" s="202">
        <f>ROUND(I364*H364,2)</f>
        <v>65560.07</v>
      </c>
      <c r="BL364" s="23" t="s">
        <v>147</v>
      </c>
      <c r="BM364" s="23" t="s">
        <v>903</v>
      </c>
    </row>
    <row r="365" spans="2:63" s="10" customFormat="1" ht="37.35" customHeight="1">
      <c r="B365" s="175"/>
      <c r="C365" s="176"/>
      <c r="D365" s="177" t="s">
        <v>73</v>
      </c>
      <c r="E365" s="178" t="s">
        <v>611</v>
      </c>
      <c r="F365" s="178" t="s">
        <v>612</v>
      </c>
      <c r="G365" s="176"/>
      <c r="H365" s="176"/>
      <c r="I365" s="179"/>
      <c r="J365" s="180">
        <f>BK365</f>
        <v>179112.22999999998</v>
      </c>
      <c r="K365" s="176"/>
      <c r="L365" s="181"/>
      <c r="M365" s="182"/>
      <c r="N365" s="183"/>
      <c r="O365" s="183"/>
      <c r="P365" s="184">
        <f>P366+P391</f>
        <v>0</v>
      </c>
      <c r="Q365" s="183"/>
      <c r="R365" s="184">
        <f>R366+R391</f>
        <v>1.09317624</v>
      </c>
      <c r="S365" s="183"/>
      <c r="T365" s="185">
        <f>T366+T391</f>
        <v>0</v>
      </c>
      <c r="AR365" s="186" t="s">
        <v>83</v>
      </c>
      <c r="AT365" s="187" t="s">
        <v>73</v>
      </c>
      <c r="AU365" s="187" t="s">
        <v>74</v>
      </c>
      <c r="AY365" s="186" t="s">
        <v>140</v>
      </c>
      <c r="BK365" s="188">
        <f>BK366+BK391</f>
        <v>179112.22999999998</v>
      </c>
    </row>
    <row r="366" spans="2:63" s="10" customFormat="1" ht="19.9" customHeight="1">
      <c r="B366" s="175"/>
      <c r="C366" s="176"/>
      <c r="D366" s="177" t="s">
        <v>73</v>
      </c>
      <c r="E366" s="189" t="s">
        <v>613</v>
      </c>
      <c r="F366" s="189" t="s">
        <v>614</v>
      </c>
      <c r="G366" s="176"/>
      <c r="H366" s="176"/>
      <c r="I366" s="179"/>
      <c r="J366" s="190">
        <f>BK366</f>
        <v>133924.9</v>
      </c>
      <c r="K366" s="176"/>
      <c r="L366" s="181"/>
      <c r="M366" s="182"/>
      <c r="N366" s="183"/>
      <c r="O366" s="183"/>
      <c r="P366" s="184">
        <f>SUM(P367:P390)</f>
        <v>0</v>
      </c>
      <c r="Q366" s="183"/>
      <c r="R366" s="184">
        <f>SUM(R367:R390)</f>
        <v>1.0105418400000001</v>
      </c>
      <c r="S366" s="183"/>
      <c r="T366" s="185">
        <f>SUM(T367:T390)</f>
        <v>0</v>
      </c>
      <c r="AR366" s="186" t="s">
        <v>83</v>
      </c>
      <c r="AT366" s="187" t="s">
        <v>73</v>
      </c>
      <c r="AU366" s="187" t="s">
        <v>24</v>
      </c>
      <c r="AY366" s="186" t="s">
        <v>140</v>
      </c>
      <c r="BK366" s="188">
        <f>SUM(BK367:BK390)</f>
        <v>133924.9</v>
      </c>
    </row>
    <row r="367" spans="2:65" s="1" customFormat="1" ht="16.5" customHeight="1">
      <c r="B367" s="40"/>
      <c r="C367" s="191" t="s">
        <v>631</v>
      </c>
      <c r="D367" s="191" t="s">
        <v>142</v>
      </c>
      <c r="E367" s="192" t="s">
        <v>616</v>
      </c>
      <c r="F367" s="193" t="s">
        <v>617</v>
      </c>
      <c r="G367" s="194" t="s">
        <v>238</v>
      </c>
      <c r="H367" s="195">
        <v>96.224</v>
      </c>
      <c r="I367" s="196">
        <v>4</v>
      </c>
      <c r="J367" s="197">
        <f>ROUND(I367*H367,2)</f>
        <v>384.9</v>
      </c>
      <c r="K367" s="193" t="s">
        <v>146</v>
      </c>
      <c r="L367" s="60"/>
      <c r="M367" s="198" t="s">
        <v>22</v>
      </c>
      <c r="N367" s="199" t="s">
        <v>45</v>
      </c>
      <c r="O367" s="41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AR367" s="23" t="s">
        <v>235</v>
      </c>
      <c r="AT367" s="23" t="s">
        <v>142</v>
      </c>
      <c r="AU367" s="23" t="s">
        <v>83</v>
      </c>
      <c r="AY367" s="23" t="s">
        <v>140</v>
      </c>
      <c r="BE367" s="202">
        <f>IF(N367="základní",J367,0)</f>
        <v>384.9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23" t="s">
        <v>24</v>
      </c>
      <c r="BK367" s="202">
        <f>ROUND(I367*H367,2)</f>
        <v>384.9</v>
      </c>
      <c r="BL367" s="23" t="s">
        <v>235</v>
      </c>
      <c r="BM367" s="23" t="s">
        <v>904</v>
      </c>
    </row>
    <row r="368" spans="2:65" s="1" customFormat="1" ht="16.5" customHeight="1">
      <c r="B368" s="40"/>
      <c r="C368" s="236" t="s">
        <v>636</v>
      </c>
      <c r="D368" s="236" t="s">
        <v>212</v>
      </c>
      <c r="E368" s="237" t="s">
        <v>620</v>
      </c>
      <c r="F368" s="238" t="s">
        <v>621</v>
      </c>
      <c r="G368" s="239" t="s">
        <v>215</v>
      </c>
      <c r="H368" s="240">
        <v>0.029</v>
      </c>
      <c r="I368" s="241">
        <v>56201</v>
      </c>
      <c r="J368" s="242">
        <f>ROUND(I368*H368,2)</f>
        <v>1629.83</v>
      </c>
      <c r="K368" s="238" t="s">
        <v>146</v>
      </c>
      <c r="L368" s="243"/>
      <c r="M368" s="244" t="s">
        <v>22</v>
      </c>
      <c r="N368" s="245" t="s">
        <v>45</v>
      </c>
      <c r="O368" s="41"/>
      <c r="P368" s="200">
        <f>O368*H368</f>
        <v>0</v>
      </c>
      <c r="Q368" s="200">
        <v>1</v>
      </c>
      <c r="R368" s="200">
        <f>Q368*H368</f>
        <v>0.029</v>
      </c>
      <c r="S368" s="200">
        <v>0</v>
      </c>
      <c r="T368" s="201">
        <f>S368*H368</f>
        <v>0</v>
      </c>
      <c r="AR368" s="23" t="s">
        <v>315</v>
      </c>
      <c r="AT368" s="23" t="s">
        <v>212</v>
      </c>
      <c r="AU368" s="23" t="s">
        <v>83</v>
      </c>
      <c r="AY368" s="23" t="s">
        <v>140</v>
      </c>
      <c r="BE368" s="202">
        <f>IF(N368="základní",J368,0)</f>
        <v>1629.83</v>
      </c>
      <c r="BF368" s="202">
        <f>IF(N368="snížená",J368,0)</f>
        <v>0</v>
      </c>
      <c r="BG368" s="202">
        <f>IF(N368="zákl. přenesená",J368,0)</f>
        <v>0</v>
      </c>
      <c r="BH368" s="202">
        <f>IF(N368="sníž. přenesená",J368,0)</f>
        <v>0</v>
      </c>
      <c r="BI368" s="202">
        <f>IF(N368="nulová",J368,0)</f>
        <v>0</v>
      </c>
      <c r="BJ368" s="23" t="s">
        <v>24</v>
      </c>
      <c r="BK368" s="202">
        <f>ROUND(I368*H368,2)</f>
        <v>1629.83</v>
      </c>
      <c r="BL368" s="23" t="s">
        <v>235</v>
      </c>
      <c r="BM368" s="23" t="s">
        <v>905</v>
      </c>
    </row>
    <row r="369" spans="2:47" s="1" customFormat="1" ht="27">
      <c r="B369" s="40"/>
      <c r="C369" s="62"/>
      <c r="D369" s="205" t="s">
        <v>245</v>
      </c>
      <c r="E369" s="62"/>
      <c r="F369" s="246" t="s">
        <v>623</v>
      </c>
      <c r="G369" s="62"/>
      <c r="H369" s="62"/>
      <c r="I369" s="162"/>
      <c r="J369" s="62"/>
      <c r="K369" s="62"/>
      <c r="L369" s="60"/>
      <c r="M369" s="247"/>
      <c r="N369" s="41"/>
      <c r="O369" s="41"/>
      <c r="P369" s="41"/>
      <c r="Q369" s="41"/>
      <c r="R369" s="41"/>
      <c r="S369" s="41"/>
      <c r="T369" s="77"/>
      <c r="AT369" s="23" t="s">
        <v>245</v>
      </c>
      <c r="AU369" s="23" t="s">
        <v>83</v>
      </c>
    </row>
    <row r="370" spans="2:51" s="11" customFormat="1" ht="13.5">
      <c r="B370" s="203"/>
      <c r="C370" s="204"/>
      <c r="D370" s="205" t="s">
        <v>149</v>
      </c>
      <c r="E370" s="204"/>
      <c r="F370" s="207" t="s">
        <v>906</v>
      </c>
      <c r="G370" s="204"/>
      <c r="H370" s="208">
        <v>0.029</v>
      </c>
      <c r="I370" s="209"/>
      <c r="J370" s="204"/>
      <c r="K370" s="204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149</v>
      </c>
      <c r="AU370" s="214" t="s">
        <v>83</v>
      </c>
      <c r="AV370" s="11" t="s">
        <v>83</v>
      </c>
      <c r="AW370" s="11" t="s">
        <v>6</v>
      </c>
      <c r="AX370" s="11" t="s">
        <v>24</v>
      </c>
      <c r="AY370" s="214" t="s">
        <v>140</v>
      </c>
    </row>
    <row r="371" spans="2:65" s="1" customFormat="1" ht="25.5" customHeight="1">
      <c r="B371" s="40"/>
      <c r="C371" s="191" t="s">
        <v>641</v>
      </c>
      <c r="D371" s="191" t="s">
        <v>142</v>
      </c>
      <c r="E371" s="192" t="s">
        <v>626</v>
      </c>
      <c r="F371" s="193" t="s">
        <v>627</v>
      </c>
      <c r="G371" s="194" t="s">
        <v>238</v>
      </c>
      <c r="H371" s="195">
        <v>96.224</v>
      </c>
      <c r="I371" s="196">
        <v>288</v>
      </c>
      <c r="J371" s="197">
        <f>ROUND(I371*H371,2)</f>
        <v>27712.51</v>
      </c>
      <c r="K371" s="193" t="s">
        <v>146</v>
      </c>
      <c r="L371" s="60"/>
      <c r="M371" s="198" t="s">
        <v>22</v>
      </c>
      <c r="N371" s="199" t="s">
        <v>45</v>
      </c>
      <c r="O371" s="41"/>
      <c r="P371" s="200">
        <f>O371*H371</f>
        <v>0</v>
      </c>
      <c r="Q371" s="200">
        <v>3E-05</v>
      </c>
      <c r="R371" s="200">
        <f>Q371*H371</f>
        <v>0.00288672</v>
      </c>
      <c r="S371" s="200">
        <v>0</v>
      </c>
      <c r="T371" s="201">
        <f>S371*H371</f>
        <v>0</v>
      </c>
      <c r="AR371" s="23" t="s">
        <v>235</v>
      </c>
      <c r="AT371" s="23" t="s">
        <v>142</v>
      </c>
      <c r="AU371" s="23" t="s">
        <v>83</v>
      </c>
      <c r="AY371" s="23" t="s">
        <v>140</v>
      </c>
      <c r="BE371" s="202">
        <f>IF(N371="základní",J371,0)</f>
        <v>27712.51</v>
      </c>
      <c r="BF371" s="202">
        <f>IF(N371="snížená",J371,0)</f>
        <v>0</v>
      </c>
      <c r="BG371" s="202">
        <f>IF(N371="zákl. přenesená",J371,0)</f>
        <v>0</v>
      </c>
      <c r="BH371" s="202">
        <f>IF(N371="sníž. přenesená",J371,0)</f>
        <v>0</v>
      </c>
      <c r="BI371" s="202">
        <f>IF(N371="nulová",J371,0)</f>
        <v>0</v>
      </c>
      <c r="BJ371" s="23" t="s">
        <v>24</v>
      </c>
      <c r="BK371" s="202">
        <f>ROUND(I371*H371,2)</f>
        <v>27712.51</v>
      </c>
      <c r="BL371" s="23" t="s">
        <v>235</v>
      </c>
      <c r="BM371" s="23" t="s">
        <v>907</v>
      </c>
    </row>
    <row r="372" spans="2:51" s="11" customFormat="1" ht="13.5">
      <c r="B372" s="203"/>
      <c r="C372" s="204"/>
      <c r="D372" s="205" t="s">
        <v>149</v>
      </c>
      <c r="E372" s="206" t="s">
        <v>22</v>
      </c>
      <c r="F372" s="207" t="s">
        <v>650</v>
      </c>
      <c r="G372" s="204"/>
      <c r="H372" s="208">
        <v>55.04</v>
      </c>
      <c r="I372" s="209"/>
      <c r="J372" s="204"/>
      <c r="K372" s="204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149</v>
      </c>
      <c r="AU372" s="214" t="s">
        <v>83</v>
      </c>
      <c r="AV372" s="11" t="s">
        <v>83</v>
      </c>
      <c r="AW372" s="11" t="s">
        <v>38</v>
      </c>
      <c r="AX372" s="11" t="s">
        <v>74</v>
      </c>
      <c r="AY372" s="214" t="s">
        <v>140</v>
      </c>
    </row>
    <row r="373" spans="2:51" s="11" customFormat="1" ht="13.5">
      <c r="B373" s="203"/>
      <c r="C373" s="204"/>
      <c r="D373" s="205" t="s">
        <v>149</v>
      </c>
      <c r="E373" s="206" t="s">
        <v>22</v>
      </c>
      <c r="F373" s="207" t="s">
        <v>908</v>
      </c>
      <c r="G373" s="204"/>
      <c r="H373" s="208">
        <v>12.384</v>
      </c>
      <c r="I373" s="209"/>
      <c r="J373" s="204"/>
      <c r="K373" s="204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149</v>
      </c>
      <c r="AU373" s="214" t="s">
        <v>83</v>
      </c>
      <c r="AV373" s="11" t="s">
        <v>83</v>
      </c>
      <c r="AW373" s="11" t="s">
        <v>38</v>
      </c>
      <c r="AX373" s="11" t="s">
        <v>74</v>
      </c>
      <c r="AY373" s="214" t="s">
        <v>140</v>
      </c>
    </row>
    <row r="374" spans="2:51" s="11" customFormat="1" ht="13.5">
      <c r="B374" s="203"/>
      <c r="C374" s="204"/>
      <c r="D374" s="205" t="s">
        <v>149</v>
      </c>
      <c r="E374" s="206" t="s">
        <v>22</v>
      </c>
      <c r="F374" s="207" t="s">
        <v>653</v>
      </c>
      <c r="G374" s="204"/>
      <c r="H374" s="208">
        <v>28.8</v>
      </c>
      <c r="I374" s="209"/>
      <c r="J374" s="204"/>
      <c r="K374" s="204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149</v>
      </c>
      <c r="AU374" s="214" t="s">
        <v>83</v>
      </c>
      <c r="AV374" s="11" t="s">
        <v>83</v>
      </c>
      <c r="AW374" s="11" t="s">
        <v>38</v>
      </c>
      <c r="AX374" s="11" t="s">
        <v>74</v>
      </c>
      <c r="AY374" s="214" t="s">
        <v>140</v>
      </c>
    </row>
    <row r="375" spans="2:51" s="13" customFormat="1" ht="13.5">
      <c r="B375" s="225"/>
      <c r="C375" s="226"/>
      <c r="D375" s="205" t="s">
        <v>149</v>
      </c>
      <c r="E375" s="227" t="s">
        <v>22</v>
      </c>
      <c r="F375" s="228" t="s">
        <v>152</v>
      </c>
      <c r="G375" s="226"/>
      <c r="H375" s="229">
        <v>96.224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AT375" s="235" t="s">
        <v>149</v>
      </c>
      <c r="AU375" s="235" t="s">
        <v>83</v>
      </c>
      <c r="AV375" s="13" t="s">
        <v>147</v>
      </c>
      <c r="AW375" s="13" t="s">
        <v>38</v>
      </c>
      <c r="AX375" s="13" t="s">
        <v>24</v>
      </c>
      <c r="AY375" s="235" t="s">
        <v>140</v>
      </c>
    </row>
    <row r="376" spans="2:65" s="1" customFormat="1" ht="16.5" customHeight="1">
      <c r="B376" s="40"/>
      <c r="C376" s="236" t="s">
        <v>646</v>
      </c>
      <c r="D376" s="236" t="s">
        <v>212</v>
      </c>
      <c r="E376" s="237" t="s">
        <v>632</v>
      </c>
      <c r="F376" s="238" t="s">
        <v>633</v>
      </c>
      <c r="G376" s="239" t="s">
        <v>215</v>
      </c>
      <c r="H376" s="240">
        <v>0.144</v>
      </c>
      <c r="I376" s="241">
        <v>28501</v>
      </c>
      <c r="J376" s="242">
        <f>ROUND(I376*H376,2)</f>
        <v>4104.14</v>
      </c>
      <c r="K376" s="238" t="s">
        <v>146</v>
      </c>
      <c r="L376" s="243"/>
      <c r="M376" s="244" t="s">
        <v>22</v>
      </c>
      <c r="N376" s="245" t="s">
        <v>45</v>
      </c>
      <c r="O376" s="41"/>
      <c r="P376" s="200">
        <f>O376*H376</f>
        <v>0</v>
      </c>
      <c r="Q376" s="200">
        <v>1</v>
      </c>
      <c r="R376" s="200">
        <f>Q376*H376</f>
        <v>0.144</v>
      </c>
      <c r="S376" s="200">
        <v>0</v>
      </c>
      <c r="T376" s="201">
        <f>S376*H376</f>
        <v>0</v>
      </c>
      <c r="AR376" s="23" t="s">
        <v>315</v>
      </c>
      <c r="AT376" s="23" t="s">
        <v>212</v>
      </c>
      <c r="AU376" s="23" t="s">
        <v>83</v>
      </c>
      <c r="AY376" s="23" t="s">
        <v>140</v>
      </c>
      <c r="BE376" s="202">
        <f>IF(N376="základní",J376,0)</f>
        <v>4104.14</v>
      </c>
      <c r="BF376" s="202">
        <f>IF(N376="snížená",J376,0)</f>
        <v>0</v>
      </c>
      <c r="BG376" s="202">
        <f>IF(N376="zákl. přenesená",J376,0)</f>
        <v>0</v>
      </c>
      <c r="BH376" s="202">
        <f>IF(N376="sníž. přenesená",J376,0)</f>
        <v>0</v>
      </c>
      <c r="BI376" s="202">
        <f>IF(N376="nulová",J376,0)</f>
        <v>0</v>
      </c>
      <c r="BJ376" s="23" t="s">
        <v>24</v>
      </c>
      <c r="BK376" s="202">
        <f>ROUND(I376*H376,2)</f>
        <v>4104.14</v>
      </c>
      <c r="BL376" s="23" t="s">
        <v>235</v>
      </c>
      <c r="BM376" s="23" t="s">
        <v>909</v>
      </c>
    </row>
    <row r="377" spans="2:51" s="11" customFormat="1" ht="13.5">
      <c r="B377" s="203"/>
      <c r="C377" s="204"/>
      <c r="D377" s="205" t="s">
        <v>149</v>
      </c>
      <c r="E377" s="204"/>
      <c r="F377" s="207" t="s">
        <v>910</v>
      </c>
      <c r="G377" s="204"/>
      <c r="H377" s="208">
        <v>0.144</v>
      </c>
      <c r="I377" s="209"/>
      <c r="J377" s="204"/>
      <c r="K377" s="204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149</v>
      </c>
      <c r="AU377" s="214" t="s">
        <v>83</v>
      </c>
      <c r="AV377" s="11" t="s">
        <v>83</v>
      </c>
      <c r="AW377" s="11" t="s">
        <v>6</v>
      </c>
      <c r="AX377" s="11" t="s">
        <v>24</v>
      </c>
      <c r="AY377" s="214" t="s">
        <v>140</v>
      </c>
    </row>
    <row r="378" spans="2:65" s="1" customFormat="1" ht="16.5" customHeight="1">
      <c r="B378" s="40"/>
      <c r="C378" s="191" t="s">
        <v>656</v>
      </c>
      <c r="D378" s="191" t="s">
        <v>142</v>
      </c>
      <c r="E378" s="192" t="s">
        <v>911</v>
      </c>
      <c r="F378" s="193" t="s">
        <v>638</v>
      </c>
      <c r="G378" s="194" t="s">
        <v>238</v>
      </c>
      <c r="H378" s="195">
        <v>160</v>
      </c>
      <c r="I378" s="196">
        <v>70</v>
      </c>
      <c r="J378" s="197">
        <f>ROUND(I378*H378,2)</f>
        <v>11200</v>
      </c>
      <c r="K378" s="193" t="s">
        <v>22</v>
      </c>
      <c r="L378" s="60"/>
      <c r="M378" s="198" t="s">
        <v>22</v>
      </c>
      <c r="N378" s="199" t="s">
        <v>45</v>
      </c>
      <c r="O378" s="41"/>
      <c r="P378" s="200">
        <f>O378*H378</f>
        <v>0</v>
      </c>
      <c r="Q378" s="200">
        <v>3E-05</v>
      </c>
      <c r="R378" s="200">
        <f>Q378*H378</f>
        <v>0.0048000000000000004</v>
      </c>
      <c r="S378" s="200">
        <v>0</v>
      </c>
      <c r="T378" s="201">
        <f>S378*H378</f>
        <v>0</v>
      </c>
      <c r="AR378" s="23" t="s">
        <v>235</v>
      </c>
      <c r="AT378" s="23" t="s">
        <v>142</v>
      </c>
      <c r="AU378" s="23" t="s">
        <v>83</v>
      </c>
      <c r="AY378" s="23" t="s">
        <v>140</v>
      </c>
      <c r="BE378" s="202">
        <f>IF(N378="základní",J378,0)</f>
        <v>11200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23" t="s">
        <v>24</v>
      </c>
      <c r="BK378" s="202">
        <f>ROUND(I378*H378,2)</f>
        <v>11200</v>
      </c>
      <c r="BL378" s="23" t="s">
        <v>235</v>
      </c>
      <c r="BM378" s="23" t="s">
        <v>912</v>
      </c>
    </row>
    <row r="379" spans="2:51" s="11" customFormat="1" ht="13.5">
      <c r="B379" s="203"/>
      <c r="C379" s="204"/>
      <c r="D379" s="205" t="s">
        <v>149</v>
      </c>
      <c r="E379" s="206" t="s">
        <v>22</v>
      </c>
      <c r="F379" s="207" t="s">
        <v>640</v>
      </c>
      <c r="G379" s="204"/>
      <c r="H379" s="208">
        <v>160</v>
      </c>
      <c r="I379" s="209"/>
      <c r="J379" s="204"/>
      <c r="K379" s="204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149</v>
      </c>
      <c r="AU379" s="214" t="s">
        <v>83</v>
      </c>
      <c r="AV379" s="11" t="s">
        <v>83</v>
      </c>
      <c r="AW379" s="11" t="s">
        <v>38</v>
      </c>
      <c r="AX379" s="11" t="s">
        <v>74</v>
      </c>
      <c r="AY379" s="214" t="s">
        <v>140</v>
      </c>
    </row>
    <row r="380" spans="2:51" s="13" customFormat="1" ht="13.5">
      <c r="B380" s="225"/>
      <c r="C380" s="226"/>
      <c r="D380" s="205" t="s">
        <v>149</v>
      </c>
      <c r="E380" s="227" t="s">
        <v>22</v>
      </c>
      <c r="F380" s="228" t="s">
        <v>152</v>
      </c>
      <c r="G380" s="226"/>
      <c r="H380" s="229">
        <v>160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AT380" s="235" t="s">
        <v>149</v>
      </c>
      <c r="AU380" s="235" t="s">
        <v>83</v>
      </c>
      <c r="AV380" s="13" t="s">
        <v>147</v>
      </c>
      <c r="AW380" s="13" t="s">
        <v>38</v>
      </c>
      <c r="AX380" s="13" t="s">
        <v>24</v>
      </c>
      <c r="AY380" s="235" t="s">
        <v>140</v>
      </c>
    </row>
    <row r="381" spans="2:65" s="1" customFormat="1" ht="16.5" customHeight="1">
      <c r="B381" s="40"/>
      <c r="C381" s="236" t="s">
        <v>661</v>
      </c>
      <c r="D381" s="236" t="s">
        <v>212</v>
      </c>
      <c r="E381" s="237" t="s">
        <v>642</v>
      </c>
      <c r="F381" s="238" t="s">
        <v>913</v>
      </c>
      <c r="G381" s="239" t="s">
        <v>215</v>
      </c>
      <c r="H381" s="240">
        <v>0.24</v>
      </c>
      <c r="I381" s="241">
        <v>144251</v>
      </c>
      <c r="J381" s="242">
        <f>ROUND(I381*H381,2)</f>
        <v>34620.24</v>
      </c>
      <c r="K381" s="238" t="s">
        <v>146</v>
      </c>
      <c r="L381" s="243"/>
      <c r="M381" s="244" t="s">
        <v>22</v>
      </c>
      <c r="N381" s="245" t="s">
        <v>45</v>
      </c>
      <c r="O381" s="41"/>
      <c r="P381" s="200">
        <f>O381*H381</f>
        <v>0</v>
      </c>
      <c r="Q381" s="200">
        <v>1</v>
      </c>
      <c r="R381" s="200">
        <f>Q381*H381</f>
        <v>0.24</v>
      </c>
      <c r="S381" s="200">
        <v>0</v>
      </c>
      <c r="T381" s="201">
        <f>S381*H381</f>
        <v>0</v>
      </c>
      <c r="AR381" s="23" t="s">
        <v>315</v>
      </c>
      <c r="AT381" s="23" t="s">
        <v>212</v>
      </c>
      <c r="AU381" s="23" t="s">
        <v>83</v>
      </c>
      <c r="AY381" s="23" t="s">
        <v>140</v>
      </c>
      <c r="BE381" s="202">
        <f>IF(N381="základní",J381,0)</f>
        <v>34620.24</v>
      </c>
      <c r="BF381" s="202">
        <f>IF(N381="snížená",J381,0)</f>
        <v>0</v>
      </c>
      <c r="BG381" s="202">
        <f>IF(N381="zákl. přenesená",J381,0)</f>
        <v>0</v>
      </c>
      <c r="BH381" s="202">
        <f>IF(N381="sníž. přenesená",J381,0)</f>
        <v>0</v>
      </c>
      <c r="BI381" s="202">
        <f>IF(N381="nulová",J381,0)</f>
        <v>0</v>
      </c>
      <c r="BJ381" s="23" t="s">
        <v>24</v>
      </c>
      <c r="BK381" s="202">
        <f>ROUND(I381*H381,2)</f>
        <v>34620.24</v>
      </c>
      <c r="BL381" s="23" t="s">
        <v>235</v>
      </c>
      <c r="BM381" s="23" t="s">
        <v>914</v>
      </c>
    </row>
    <row r="382" spans="2:51" s="11" customFormat="1" ht="13.5">
      <c r="B382" s="203"/>
      <c r="C382" s="204"/>
      <c r="D382" s="205" t="s">
        <v>149</v>
      </c>
      <c r="E382" s="204"/>
      <c r="F382" s="207" t="s">
        <v>645</v>
      </c>
      <c r="G382" s="204"/>
      <c r="H382" s="208">
        <v>0.24</v>
      </c>
      <c r="I382" s="209"/>
      <c r="J382" s="204"/>
      <c r="K382" s="204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149</v>
      </c>
      <c r="AU382" s="214" t="s">
        <v>83</v>
      </c>
      <c r="AV382" s="11" t="s">
        <v>83</v>
      </c>
      <c r="AW382" s="11" t="s">
        <v>6</v>
      </c>
      <c r="AX382" s="11" t="s">
        <v>24</v>
      </c>
      <c r="AY382" s="214" t="s">
        <v>140</v>
      </c>
    </row>
    <row r="383" spans="2:65" s="1" customFormat="1" ht="16.5" customHeight="1">
      <c r="B383" s="40"/>
      <c r="C383" s="191" t="s">
        <v>667</v>
      </c>
      <c r="D383" s="191" t="s">
        <v>142</v>
      </c>
      <c r="E383" s="192" t="s">
        <v>647</v>
      </c>
      <c r="F383" s="193" t="s">
        <v>648</v>
      </c>
      <c r="G383" s="194" t="s">
        <v>238</v>
      </c>
      <c r="H383" s="195">
        <v>96.224</v>
      </c>
      <c r="I383" s="196">
        <v>46</v>
      </c>
      <c r="J383" s="197">
        <f>ROUND(I383*H383,2)</f>
        <v>4426.3</v>
      </c>
      <c r="K383" s="193" t="s">
        <v>146</v>
      </c>
      <c r="L383" s="60"/>
      <c r="M383" s="198" t="s">
        <v>22</v>
      </c>
      <c r="N383" s="199" t="s">
        <v>45</v>
      </c>
      <c r="O383" s="41"/>
      <c r="P383" s="200">
        <f>O383*H383</f>
        <v>0</v>
      </c>
      <c r="Q383" s="200">
        <v>0.00038</v>
      </c>
      <c r="R383" s="200">
        <f>Q383*H383</f>
        <v>0.036565120000000007</v>
      </c>
      <c r="S383" s="200">
        <v>0</v>
      </c>
      <c r="T383" s="201">
        <f>S383*H383</f>
        <v>0</v>
      </c>
      <c r="AR383" s="23" t="s">
        <v>235</v>
      </c>
      <c r="AT383" s="23" t="s">
        <v>142</v>
      </c>
      <c r="AU383" s="23" t="s">
        <v>83</v>
      </c>
      <c r="AY383" s="23" t="s">
        <v>140</v>
      </c>
      <c r="BE383" s="202">
        <f>IF(N383="základní",J383,0)</f>
        <v>4426.3</v>
      </c>
      <c r="BF383" s="202">
        <f>IF(N383="snížená",J383,0)</f>
        <v>0</v>
      </c>
      <c r="BG383" s="202">
        <f>IF(N383="zákl. přenesená",J383,0)</f>
        <v>0</v>
      </c>
      <c r="BH383" s="202">
        <f>IF(N383="sníž. přenesená",J383,0)</f>
        <v>0</v>
      </c>
      <c r="BI383" s="202">
        <f>IF(N383="nulová",J383,0)</f>
        <v>0</v>
      </c>
      <c r="BJ383" s="23" t="s">
        <v>24</v>
      </c>
      <c r="BK383" s="202">
        <f>ROUND(I383*H383,2)</f>
        <v>4426.3</v>
      </c>
      <c r="BL383" s="23" t="s">
        <v>235</v>
      </c>
      <c r="BM383" s="23" t="s">
        <v>915</v>
      </c>
    </row>
    <row r="384" spans="2:51" s="11" customFormat="1" ht="13.5">
      <c r="B384" s="203"/>
      <c r="C384" s="204"/>
      <c r="D384" s="205" t="s">
        <v>149</v>
      </c>
      <c r="E384" s="206" t="s">
        <v>22</v>
      </c>
      <c r="F384" s="207" t="s">
        <v>916</v>
      </c>
      <c r="G384" s="204"/>
      <c r="H384" s="208">
        <v>55.04</v>
      </c>
      <c r="I384" s="209"/>
      <c r="J384" s="204"/>
      <c r="K384" s="204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149</v>
      </c>
      <c r="AU384" s="214" t="s">
        <v>83</v>
      </c>
      <c r="AV384" s="11" t="s">
        <v>83</v>
      </c>
      <c r="AW384" s="11" t="s">
        <v>38</v>
      </c>
      <c r="AX384" s="11" t="s">
        <v>74</v>
      </c>
      <c r="AY384" s="214" t="s">
        <v>140</v>
      </c>
    </row>
    <row r="385" spans="2:51" s="11" customFormat="1" ht="13.5">
      <c r="B385" s="203"/>
      <c r="C385" s="204"/>
      <c r="D385" s="205" t="s">
        <v>149</v>
      </c>
      <c r="E385" s="206" t="s">
        <v>22</v>
      </c>
      <c r="F385" s="207" t="s">
        <v>908</v>
      </c>
      <c r="G385" s="204"/>
      <c r="H385" s="208">
        <v>12.384</v>
      </c>
      <c r="I385" s="209"/>
      <c r="J385" s="204"/>
      <c r="K385" s="204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149</v>
      </c>
      <c r="AU385" s="214" t="s">
        <v>83</v>
      </c>
      <c r="AV385" s="11" t="s">
        <v>83</v>
      </c>
      <c r="AW385" s="11" t="s">
        <v>38</v>
      </c>
      <c r="AX385" s="11" t="s">
        <v>74</v>
      </c>
      <c r="AY385" s="214" t="s">
        <v>140</v>
      </c>
    </row>
    <row r="386" spans="2:51" s="11" customFormat="1" ht="13.5">
      <c r="B386" s="203"/>
      <c r="C386" s="204"/>
      <c r="D386" s="205" t="s">
        <v>149</v>
      </c>
      <c r="E386" s="206" t="s">
        <v>22</v>
      </c>
      <c r="F386" s="207" t="s">
        <v>653</v>
      </c>
      <c r="G386" s="204"/>
      <c r="H386" s="208">
        <v>28.8</v>
      </c>
      <c r="I386" s="209"/>
      <c r="J386" s="204"/>
      <c r="K386" s="204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149</v>
      </c>
      <c r="AU386" s="214" t="s">
        <v>83</v>
      </c>
      <c r="AV386" s="11" t="s">
        <v>83</v>
      </c>
      <c r="AW386" s="11" t="s">
        <v>38</v>
      </c>
      <c r="AX386" s="11" t="s">
        <v>74</v>
      </c>
      <c r="AY386" s="214" t="s">
        <v>140</v>
      </c>
    </row>
    <row r="387" spans="2:51" s="13" customFormat="1" ht="13.5">
      <c r="B387" s="225"/>
      <c r="C387" s="226"/>
      <c r="D387" s="205" t="s">
        <v>149</v>
      </c>
      <c r="E387" s="227" t="s">
        <v>22</v>
      </c>
      <c r="F387" s="228" t="s">
        <v>152</v>
      </c>
      <c r="G387" s="226"/>
      <c r="H387" s="229">
        <v>96.224</v>
      </c>
      <c r="I387" s="230"/>
      <c r="J387" s="226"/>
      <c r="K387" s="226"/>
      <c r="L387" s="231"/>
      <c r="M387" s="232"/>
      <c r="N387" s="233"/>
      <c r="O387" s="233"/>
      <c r="P387" s="233"/>
      <c r="Q387" s="233"/>
      <c r="R387" s="233"/>
      <c r="S387" s="233"/>
      <c r="T387" s="234"/>
      <c r="AT387" s="235" t="s">
        <v>149</v>
      </c>
      <c r="AU387" s="235" t="s">
        <v>83</v>
      </c>
      <c r="AV387" s="13" t="s">
        <v>147</v>
      </c>
      <c r="AW387" s="13" t="s">
        <v>38</v>
      </c>
      <c r="AX387" s="13" t="s">
        <v>24</v>
      </c>
      <c r="AY387" s="235" t="s">
        <v>140</v>
      </c>
    </row>
    <row r="388" spans="2:65" s="1" customFormat="1" ht="16.5" customHeight="1">
      <c r="B388" s="40"/>
      <c r="C388" s="236" t="s">
        <v>672</v>
      </c>
      <c r="D388" s="236" t="s">
        <v>212</v>
      </c>
      <c r="E388" s="237" t="s">
        <v>657</v>
      </c>
      <c r="F388" s="238" t="s">
        <v>658</v>
      </c>
      <c r="G388" s="239" t="s">
        <v>238</v>
      </c>
      <c r="H388" s="240">
        <v>110.658</v>
      </c>
      <c r="I388" s="241">
        <v>345</v>
      </c>
      <c r="J388" s="242">
        <f>ROUND(I388*H388,2)</f>
        <v>38177.01</v>
      </c>
      <c r="K388" s="238" t="s">
        <v>22</v>
      </c>
      <c r="L388" s="243"/>
      <c r="M388" s="244" t="s">
        <v>22</v>
      </c>
      <c r="N388" s="245" t="s">
        <v>45</v>
      </c>
      <c r="O388" s="41"/>
      <c r="P388" s="200">
        <f>O388*H388</f>
        <v>0</v>
      </c>
      <c r="Q388" s="200">
        <v>0.005</v>
      </c>
      <c r="R388" s="200">
        <f>Q388*H388</f>
        <v>0.5532900000000001</v>
      </c>
      <c r="S388" s="200">
        <v>0</v>
      </c>
      <c r="T388" s="201">
        <f>S388*H388</f>
        <v>0</v>
      </c>
      <c r="AR388" s="23" t="s">
        <v>315</v>
      </c>
      <c r="AT388" s="23" t="s">
        <v>212</v>
      </c>
      <c r="AU388" s="23" t="s">
        <v>83</v>
      </c>
      <c r="AY388" s="23" t="s">
        <v>140</v>
      </c>
      <c r="BE388" s="202">
        <f>IF(N388="základní",J388,0)</f>
        <v>38177.01</v>
      </c>
      <c r="BF388" s="202">
        <f>IF(N388="snížená",J388,0)</f>
        <v>0</v>
      </c>
      <c r="BG388" s="202">
        <f>IF(N388="zákl. přenesená",J388,0)</f>
        <v>0</v>
      </c>
      <c r="BH388" s="202">
        <f>IF(N388="sníž. přenesená",J388,0)</f>
        <v>0</v>
      </c>
      <c r="BI388" s="202">
        <f>IF(N388="nulová",J388,0)</f>
        <v>0</v>
      </c>
      <c r="BJ388" s="23" t="s">
        <v>24</v>
      </c>
      <c r="BK388" s="202">
        <f>ROUND(I388*H388,2)</f>
        <v>38177.01</v>
      </c>
      <c r="BL388" s="23" t="s">
        <v>235</v>
      </c>
      <c r="BM388" s="23" t="s">
        <v>917</v>
      </c>
    </row>
    <row r="389" spans="2:51" s="11" customFormat="1" ht="13.5">
      <c r="B389" s="203"/>
      <c r="C389" s="204"/>
      <c r="D389" s="205" t="s">
        <v>149</v>
      </c>
      <c r="E389" s="204"/>
      <c r="F389" s="207" t="s">
        <v>918</v>
      </c>
      <c r="G389" s="204"/>
      <c r="H389" s="208">
        <v>110.658</v>
      </c>
      <c r="I389" s="209"/>
      <c r="J389" s="204"/>
      <c r="K389" s="204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149</v>
      </c>
      <c r="AU389" s="214" t="s">
        <v>83</v>
      </c>
      <c r="AV389" s="11" t="s">
        <v>83</v>
      </c>
      <c r="AW389" s="11" t="s">
        <v>6</v>
      </c>
      <c r="AX389" s="11" t="s">
        <v>24</v>
      </c>
      <c r="AY389" s="214" t="s">
        <v>140</v>
      </c>
    </row>
    <row r="390" spans="2:65" s="1" customFormat="1" ht="25.5" customHeight="1">
      <c r="B390" s="40"/>
      <c r="C390" s="191" t="s">
        <v>919</v>
      </c>
      <c r="D390" s="191" t="s">
        <v>142</v>
      </c>
      <c r="E390" s="192" t="s">
        <v>662</v>
      </c>
      <c r="F390" s="193" t="s">
        <v>663</v>
      </c>
      <c r="G390" s="194" t="s">
        <v>215</v>
      </c>
      <c r="H390" s="195">
        <v>1.011</v>
      </c>
      <c r="I390" s="196">
        <v>11543</v>
      </c>
      <c r="J390" s="197">
        <f>ROUND(I390*H390,2)</f>
        <v>11669.97</v>
      </c>
      <c r="K390" s="193" t="s">
        <v>146</v>
      </c>
      <c r="L390" s="60"/>
      <c r="M390" s="198" t="s">
        <v>22</v>
      </c>
      <c r="N390" s="199" t="s">
        <v>45</v>
      </c>
      <c r="O390" s="41"/>
      <c r="P390" s="200">
        <f>O390*H390</f>
        <v>0</v>
      </c>
      <c r="Q390" s="200">
        <v>0</v>
      </c>
      <c r="R390" s="200">
        <f>Q390*H390</f>
        <v>0</v>
      </c>
      <c r="S390" s="200">
        <v>0</v>
      </c>
      <c r="T390" s="201">
        <f>S390*H390</f>
        <v>0</v>
      </c>
      <c r="AR390" s="23" t="s">
        <v>235</v>
      </c>
      <c r="AT390" s="23" t="s">
        <v>142</v>
      </c>
      <c r="AU390" s="23" t="s">
        <v>83</v>
      </c>
      <c r="AY390" s="23" t="s">
        <v>140</v>
      </c>
      <c r="BE390" s="202">
        <f>IF(N390="základní",J390,0)</f>
        <v>11669.97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23" t="s">
        <v>24</v>
      </c>
      <c r="BK390" s="202">
        <f>ROUND(I390*H390,2)</f>
        <v>11669.97</v>
      </c>
      <c r="BL390" s="23" t="s">
        <v>235</v>
      </c>
      <c r="BM390" s="23" t="s">
        <v>920</v>
      </c>
    </row>
    <row r="391" spans="2:63" s="10" customFormat="1" ht="29.85" customHeight="1">
      <c r="B391" s="175"/>
      <c r="C391" s="176"/>
      <c r="D391" s="177" t="s">
        <v>73</v>
      </c>
      <c r="E391" s="189" t="s">
        <v>665</v>
      </c>
      <c r="F391" s="189" t="s">
        <v>666</v>
      </c>
      <c r="G391" s="176"/>
      <c r="H391" s="176"/>
      <c r="I391" s="179"/>
      <c r="J391" s="190">
        <f>BK391</f>
        <v>45187.33</v>
      </c>
      <c r="K391" s="176"/>
      <c r="L391" s="181"/>
      <c r="M391" s="182"/>
      <c r="N391" s="183"/>
      <c r="O391" s="183"/>
      <c r="P391" s="184">
        <f>SUM(P392:P400)</f>
        <v>0</v>
      </c>
      <c r="Q391" s="183"/>
      <c r="R391" s="184">
        <f>SUM(R392:R400)</f>
        <v>0.0826344</v>
      </c>
      <c r="S391" s="183"/>
      <c r="T391" s="185">
        <f>SUM(T392:T400)</f>
        <v>0</v>
      </c>
      <c r="AR391" s="186" t="s">
        <v>83</v>
      </c>
      <c r="AT391" s="187" t="s">
        <v>73</v>
      </c>
      <c r="AU391" s="187" t="s">
        <v>24</v>
      </c>
      <c r="AY391" s="186" t="s">
        <v>140</v>
      </c>
      <c r="BK391" s="188">
        <f>SUM(BK392:BK400)</f>
        <v>45187.33</v>
      </c>
    </row>
    <row r="392" spans="2:65" s="1" customFormat="1" ht="16.5" customHeight="1">
      <c r="B392" s="40"/>
      <c r="C392" s="191" t="s">
        <v>921</v>
      </c>
      <c r="D392" s="191" t="s">
        <v>142</v>
      </c>
      <c r="E392" s="192" t="s">
        <v>668</v>
      </c>
      <c r="F392" s="193" t="s">
        <v>922</v>
      </c>
      <c r="G392" s="194" t="s">
        <v>238</v>
      </c>
      <c r="H392" s="195">
        <v>52.052</v>
      </c>
      <c r="I392" s="196">
        <v>455</v>
      </c>
      <c r="J392" s="197">
        <f>ROUND(I392*H392,2)</f>
        <v>23683.66</v>
      </c>
      <c r="K392" s="193" t="s">
        <v>22</v>
      </c>
      <c r="L392" s="60"/>
      <c r="M392" s="198" t="s">
        <v>22</v>
      </c>
      <c r="N392" s="199" t="s">
        <v>45</v>
      </c>
      <c r="O392" s="41"/>
      <c r="P392" s="200">
        <f>O392*H392</f>
        <v>0</v>
      </c>
      <c r="Q392" s="200">
        <v>0.0006</v>
      </c>
      <c r="R392" s="200">
        <f>Q392*H392</f>
        <v>0.031231199999999997</v>
      </c>
      <c r="S392" s="200">
        <v>0</v>
      </c>
      <c r="T392" s="201">
        <f>S392*H392</f>
        <v>0</v>
      </c>
      <c r="AR392" s="23" t="s">
        <v>235</v>
      </c>
      <c r="AT392" s="23" t="s">
        <v>142</v>
      </c>
      <c r="AU392" s="23" t="s">
        <v>83</v>
      </c>
      <c r="AY392" s="23" t="s">
        <v>140</v>
      </c>
      <c r="BE392" s="202">
        <f>IF(N392="základní",J392,0)</f>
        <v>23683.66</v>
      </c>
      <c r="BF392" s="202">
        <f>IF(N392="snížená",J392,0)</f>
        <v>0</v>
      </c>
      <c r="BG392" s="202">
        <f>IF(N392="zákl. přenesená",J392,0)</f>
        <v>0</v>
      </c>
      <c r="BH392" s="202">
        <f>IF(N392="sníž. přenesená",J392,0)</f>
        <v>0</v>
      </c>
      <c r="BI392" s="202">
        <f>IF(N392="nulová",J392,0)</f>
        <v>0</v>
      </c>
      <c r="BJ392" s="23" t="s">
        <v>24</v>
      </c>
      <c r="BK392" s="202">
        <f>ROUND(I392*H392,2)</f>
        <v>23683.66</v>
      </c>
      <c r="BL392" s="23" t="s">
        <v>235</v>
      </c>
      <c r="BM392" s="23" t="s">
        <v>923</v>
      </c>
    </row>
    <row r="393" spans="2:51" s="11" customFormat="1" ht="13.5">
      <c r="B393" s="203"/>
      <c r="C393" s="204"/>
      <c r="D393" s="205" t="s">
        <v>149</v>
      </c>
      <c r="E393" s="206" t="s">
        <v>22</v>
      </c>
      <c r="F393" s="207" t="s">
        <v>924</v>
      </c>
      <c r="G393" s="204"/>
      <c r="H393" s="208">
        <v>52.052</v>
      </c>
      <c r="I393" s="209"/>
      <c r="J393" s="204"/>
      <c r="K393" s="204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149</v>
      </c>
      <c r="AU393" s="214" t="s">
        <v>83</v>
      </c>
      <c r="AV393" s="11" t="s">
        <v>83</v>
      </c>
      <c r="AW393" s="11" t="s">
        <v>38</v>
      </c>
      <c r="AX393" s="11" t="s">
        <v>74</v>
      </c>
      <c r="AY393" s="214" t="s">
        <v>140</v>
      </c>
    </row>
    <row r="394" spans="2:51" s="13" customFormat="1" ht="13.5">
      <c r="B394" s="225"/>
      <c r="C394" s="226"/>
      <c r="D394" s="205" t="s">
        <v>149</v>
      </c>
      <c r="E394" s="227" t="s">
        <v>22</v>
      </c>
      <c r="F394" s="228" t="s">
        <v>152</v>
      </c>
      <c r="G394" s="226"/>
      <c r="H394" s="229">
        <v>52.052</v>
      </c>
      <c r="I394" s="230"/>
      <c r="J394" s="226"/>
      <c r="K394" s="226"/>
      <c r="L394" s="231"/>
      <c r="M394" s="232"/>
      <c r="N394" s="233"/>
      <c r="O394" s="233"/>
      <c r="P394" s="233"/>
      <c r="Q394" s="233"/>
      <c r="R394" s="233"/>
      <c r="S394" s="233"/>
      <c r="T394" s="234"/>
      <c r="AT394" s="235" t="s">
        <v>149</v>
      </c>
      <c r="AU394" s="235" t="s">
        <v>83</v>
      </c>
      <c r="AV394" s="13" t="s">
        <v>147</v>
      </c>
      <c r="AW394" s="13" t="s">
        <v>38</v>
      </c>
      <c r="AX394" s="13" t="s">
        <v>24</v>
      </c>
      <c r="AY394" s="235" t="s">
        <v>140</v>
      </c>
    </row>
    <row r="395" spans="2:65" s="1" customFormat="1" ht="16.5" customHeight="1">
      <c r="B395" s="40"/>
      <c r="C395" s="191" t="s">
        <v>925</v>
      </c>
      <c r="D395" s="191" t="s">
        <v>142</v>
      </c>
      <c r="E395" s="192" t="s">
        <v>673</v>
      </c>
      <c r="F395" s="193" t="s">
        <v>926</v>
      </c>
      <c r="G395" s="194" t="s">
        <v>238</v>
      </c>
      <c r="H395" s="195">
        <v>85.672</v>
      </c>
      <c r="I395" s="196">
        <v>251</v>
      </c>
      <c r="J395" s="197">
        <f>ROUND(I395*H395,2)</f>
        <v>21503.67</v>
      </c>
      <c r="K395" s="193" t="s">
        <v>22</v>
      </c>
      <c r="L395" s="60"/>
      <c r="M395" s="198" t="s">
        <v>22</v>
      </c>
      <c r="N395" s="199" t="s">
        <v>45</v>
      </c>
      <c r="O395" s="41"/>
      <c r="P395" s="200">
        <f>O395*H395</f>
        <v>0</v>
      </c>
      <c r="Q395" s="200">
        <v>0.0006</v>
      </c>
      <c r="R395" s="200">
        <f>Q395*H395</f>
        <v>0.051403199999999996</v>
      </c>
      <c r="S395" s="200">
        <v>0</v>
      </c>
      <c r="T395" s="201">
        <f>S395*H395</f>
        <v>0</v>
      </c>
      <c r="AR395" s="23" t="s">
        <v>147</v>
      </c>
      <c r="AT395" s="23" t="s">
        <v>142</v>
      </c>
      <c r="AU395" s="23" t="s">
        <v>83</v>
      </c>
      <c r="AY395" s="23" t="s">
        <v>140</v>
      </c>
      <c r="BE395" s="202">
        <f>IF(N395="základní",J395,0)</f>
        <v>21503.67</v>
      </c>
      <c r="BF395" s="202">
        <f>IF(N395="snížená",J395,0)</f>
        <v>0</v>
      </c>
      <c r="BG395" s="202">
        <f>IF(N395="zákl. přenesená",J395,0)</f>
        <v>0</v>
      </c>
      <c r="BH395" s="202">
        <f>IF(N395="sníž. přenesená",J395,0)</f>
        <v>0</v>
      </c>
      <c r="BI395" s="202">
        <f>IF(N395="nulová",J395,0)</f>
        <v>0</v>
      </c>
      <c r="BJ395" s="23" t="s">
        <v>24</v>
      </c>
      <c r="BK395" s="202">
        <f>ROUND(I395*H395,2)</f>
        <v>21503.67</v>
      </c>
      <c r="BL395" s="23" t="s">
        <v>147</v>
      </c>
      <c r="BM395" s="23" t="s">
        <v>927</v>
      </c>
    </row>
    <row r="396" spans="2:51" s="11" customFormat="1" ht="13.5">
      <c r="B396" s="203"/>
      <c r="C396" s="204"/>
      <c r="D396" s="205" t="s">
        <v>149</v>
      </c>
      <c r="E396" s="206" t="s">
        <v>22</v>
      </c>
      <c r="F396" s="207" t="s">
        <v>928</v>
      </c>
      <c r="G396" s="204"/>
      <c r="H396" s="208">
        <v>41.912</v>
      </c>
      <c r="I396" s="209"/>
      <c r="J396" s="204"/>
      <c r="K396" s="204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149</v>
      </c>
      <c r="AU396" s="214" t="s">
        <v>83</v>
      </c>
      <c r="AV396" s="11" t="s">
        <v>83</v>
      </c>
      <c r="AW396" s="11" t="s">
        <v>38</v>
      </c>
      <c r="AX396" s="11" t="s">
        <v>74</v>
      </c>
      <c r="AY396" s="214" t="s">
        <v>140</v>
      </c>
    </row>
    <row r="397" spans="2:51" s="12" customFormat="1" ht="13.5">
      <c r="B397" s="215"/>
      <c r="C397" s="216"/>
      <c r="D397" s="205" t="s">
        <v>149</v>
      </c>
      <c r="E397" s="217" t="s">
        <v>22</v>
      </c>
      <c r="F397" s="218" t="s">
        <v>929</v>
      </c>
      <c r="G397" s="216"/>
      <c r="H397" s="217" t="s">
        <v>22</v>
      </c>
      <c r="I397" s="219"/>
      <c r="J397" s="216"/>
      <c r="K397" s="216"/>
      <c r="L397" s="220"/>
      <c r="M397" s="221"/>
      <c r="N397" s="222"/>
      <c r="O397" s="222"/>
      <c r="P397" s="222"/>
      <c r="Q397" s="222"/>
      <c r="R397" s="222"/>
      <c r="S397" s="222"/>
      <c r="T397" s="223"/>
      <c r="AT397" s="224" t="s">
        <v>149</v>
      </c>
      <c r="AU397" s="224" t="s">
        <v>83</v>
      </c>
      <c r="AV397" s="12" t="s">
        <v>24</v>
      </c>
      <c r="AW397" s="12" t="s">
        <v>38</v>
      </c>
      <c r="AX397" s="12" t="s">
        <v>74</v>
      </c>
      <c r="AY397" s="224" t="s">
        <v>140</v>
      </c>
    </row>
    <row r="398" spans="2:51" s="11" customFormat="1" ht="13.5">
      <c r="B398" s="203"/>
      <c r="C398" s="204"/>
      <c r="D398" s="205" t="s">
        <v>149</v>
      </c>
      <c r="E398" s="206" t="s">
        <v>22</v>
      </c>
      <c r="F398" s="207" t="s">
        <v>930</v>
      </c>
      <c r="G398" s="204"/>
      <c r="H398" s="208">
        <v>43.76</v>
      </c>
      <c r="I398" s="209"/>
      <c r="J398" s="204"/>
      <c r="K398" s="204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149</v>
      </c>
      <c r="AU398" s="214" t="s">
        <v>83</v>
      </c>
      <c r="AV398" s="11" t="s">
        <v>83</v>
      </c>
      <c r="AW398" s="11" t="s">
        <v>38</v>
      </c>
      <c r="AX398" s="11" t="s">
        <v>74</v>
      </c>
      <c r="AY398" s="214" t="s">
        <v>140</v>
      </c>
    </row>
    <row r="399" spans="2:51" s="12" customFormat="1" ht="13.5">
      <c r="B399" s="215"/>
      <c r="C399" s="216"/>
      <c r="D399" s="205" t="s">
        <v>149</v>
      </c>
      <c r="E399" s="217" t="s">
        <v>22</v>
      </c>
      <c r="F399" s="218" t="s">
        <v>931</v>
      </c>
      <c r="G399" s="216"/>
      <c r="H399" s="217" t="s">
        <v>22</v>
      </c>
      <c r="I399" s="219"/>
      <c r="J399" s="216"/>
      <c r="K399" s="216"/>
      <c r="L399" s="220"/>
      <c r="M399" s="221"/>
      <c r="N399" s="222"/>
      <c r="O399" s="222"/>
      <c r="P399" s="222"/>
      <c r="Q399" s="222"/>
      <c r="R399" s="222"/>
      <c r="S399" s="222"/>
      <c r="T399" s="223"/>
      <c r="AT399" s="224" t="s">
        <v>149</v>
      </c>
      <c r="AU399" s="224" t="s">
        <v>83</v>
      </c>
      <c r="AV399" s="12" t="s">
        <v>24</v>
      </c>
      <c r="AW399" s="12" t="s">
        <v>38</v>
      </c>
      <c r="AX399" s="12" t="s">
        <v>74</v>
      </c>
      <c r="AY399" s="224" t="s">
        <v>140</v>
      </c>
    </row>
    <row r="400" spans="2:51" s="13" customFormat="1" ht="13.5">
      <c r="B400" s="225"/>
      <c r="C400" s="226"/>
      <c r="D400" s="205" t="s">
        <v>149</v>
      </c>
      <c r="E400" s="227" t="s">
        <v>22</v>
      </c>
      <c r="F400" s="228" t="s">
        <v>152</v>
      </c>
      <c r="G400" s="226"/>
      <c r="H400" s="229">
        <v>85.672</v>
      </c>
      <c r="I400" s="230"/>
      <c r="J400" s="226"/>
      <c r="K400" s="226"/>
      <c r="L400" s="231"/>
      <c r="M400" s="248"/>
      <c r="N400" s="249"/>
      <c r="O400" s="249"/>
      <c r="P400" s="249"/>
      <c r="Q400" s="249"/>
      <c r="R400" s="249"/>
      <c r="S400" s="249"/>
      <c r="T400" s="250"/>
      <c r="AT400" s="235" t="s">
        <v>149</v>
      </c>
      <c r="AU400" s="235" t="s">
        <v>83</v>
      </c>
      <c r="AV400" s="13" t="s">
        <v>147</v>
      </c>
      <c r="AW400" s="13" t="s">
        <v>38</v>
      </c>
      <c r="AX400" s="13" t="s">
        <v>24</v>
      </c>
      <c r="AY400" s="235" t="s">
        <v>140</v>
      </c>
    </row>
    <row r="401" spans="2:12" s="1" customFormat="1" ht="6.95" customHeight="1">
      <c r="B401" s="55"/>
      <c r="C401" s="56"/>
      <c r="D401" s="56"/>
      <c r="E401" s="56"/>
      <c r="F401" s="56"/>
      <c r="G401" s="56"/>
      <c r="H401" s="56"/>
      <c r="I401" s="138"/>
      <c r="J401" s="56"/>
      <c r="K401" s="56"/>
      <c r="L401" s="60"/>
    </row>
  </sheetData>
  <sheetProtection algorithmName="SHA-512" hashValue="QiA3gYMhZEF0pBaghzFx6uohy6xV47SXV0DVExcvOMU06jGWew/ZXWcxGDuA9muAD/wG4QuQhj8YoOF2NvE7KQ==" saltValue="0g5WW0mOQsM4R07uxHEZC04iTJO0jJwVSQVL9RvceXciZAeCsPoeyteV9qy8GgthcJ6IPWdBumQu71gV2n+o3w==" spinCount="100000" sheet="1" objects="1" scenarios="1" formatColumns="0" formatRows="0" autoFilter="0"/>
  <autoFilter ref="C87:K400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4"/>
  <sheetViews>
    <sheetView showGridLines="0" workbookViewId="0" topLeftCell="A1">
      <pane ySplit="1" topLeftCell="A11" activePane="bottomLeft" state="frozen"/>
      <selection pane="bottomLeft" activeCell="AA421" sqref="AA420:AA4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99</v>
      </c>
      <c r="G1" s="375" t="s">
        <v>100</v>
      </c>
      <c r="H1" s="375"/>
      <c r="I1" s="114"/>
      <c r="J1" s="113" t="s">
        <v>101</v>
      </c>
      <c r="K1" s="112" t="s">
        <v>102</v>
      </c>
      <c r="L1" s="113" t="s">
        <v>103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Mosty ev.č.11725-3 a 11725-4 , Skořice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105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932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9. 9. 2016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>42196868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M - SILNICE a.s.</v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>CZ42196868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ROUND(J88,2)</f>
        <v>4019873.63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ROUND(SUM(BE88:BE423),2)</f>
        <v>4019873.63</v>
      </c>
      <c r="G30" s="41"/>
      <c r="H30" s="41"/>
      <c r="I30" s="130">
        <v>0.21</v>
      </c>
      <c r="J30" s="129">
        <f>ROUND(ROUND((SUM(BE88:BE423)),2)*I30,2)</f>
        <v>844173.46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ROUND(SUM(BF88:BF423),2)</f>
        <v>0</v>
      </c>
      <c r="G31" s="41"/>
      <c r="H31" s="41"/>
      <c r="I31" s="130">
        <v>0.15</v>
      </c>
      <c r="J31" s="129">
        <f>ROUND(ROUND((SUM(BF88:BF423)),2)*I31,2)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ROUND(SUM(BG88:BG423),2)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ROUND(SUM(BH88:BH423),2)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ROUND(SUM(BI88:BI423),2)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4864047.09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107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Mosty ev.č.11725-3 a 11725-4 , Skořice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105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SKU1803 - SO 101 Komunikace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18" t="s">
        <v>27</v>
      </c>
      <c r="J49" s="119" t="str">
        <f>IF(J12="","",J12)</f>
        <v>9. 9. 2016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SÚS PK ,příspěvková organizace</v>
      </c>
      <c r="G51" s="41"/>
      <c r="H51" s="41"/>
      <c r="I51" s="118" t="s">
        <v>36</v>
      </c>
      <c r="J51" s="367" t="str">
        <f>E21</f>
        <v>Projekční kancelář Ing.Škubalová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>M - SILNICE a.s.</v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108</v>
      </c>
      <c r="D54" s="131"/>
      <c r="E54" s="131"/>
      <c r="F54" s="131"/>
      <c r="G54" s="131"/>
      <c r="H54" s="131"/>
      <c r="I54" s="144"/>
      <c r="J54" s="145" t="s">
        <v>109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110</v>
      </c>
      <c r="D56" s="41"/>
      <c r="E56" s="41"/>
      <c r="F56" s="41"/>
      <c r="G56" s="41"/>
      <c r="H56" s="41"/>
      <c r="I56" s="117"/>
      <c r="J56" s="127">
        <f>J88</f>
        <v>4019873.630000001</v>
      </c>
      <c r="K56" s="44"/>
      <c r="AU56" s="23" t="s">
        <v>111</v>
      </c>
    </row>
    <row r="57" spans="2:11" s="7" customFormat="1" ht="24.95" customHeight="1">
      <c r="B57" s="148"/>
      <c r="C57" s="149"/>
      <c r="D57" s="150" t="s">
        <v>112</v>
      </c>
      <c r="E57" s="151"/>
      <c r="F57" s="151"/>
      <c r="G57" s="151"/>
      <c r="H57" s="151"/>
      <c r="I57" s="152"/>
      <c r="J57" s="153">
        <f>J89</f>
        <v>3980781.2800000007</v>
      </c>
      <c r="K57" s="154"/>
    </row>
    <row r="58" spans="2:11" s="8" customFormat="1" ht="19.9" customHeight="1">
      <c r="B58" s="155"/>
      <c r="C58" s="156"/>
      <c r="D58" s="157" t="s">
        <v>113</v>
      </c>
      <c r="E58" s="158"/>
      <c r="F58" s="158"/>
      <c r="G58" s="158"/>
      <c r="H58" s="158"/>
      <c r="I58" s="159"/>
      <c r="J58" s="160">
        <f>J90</f>
        <v>633272.7200000001</v>
      </c>
      <c r="K58" s="161"/>
    </row>
    <row r="59" spans="2:11" s="8" customFormat="1" ht="19.9" customHeight="1">
      <c r="B59" s="155"/>
      <c r="C59" s="156"/>
      <c r="D59" s="157" t="s">
        <v>114</v>
      </c>
      <c r="E59" s="158"/>
      <c r="F59" s="158"/>
      <c r="G59" s="158"/>
      <c r="H59" s="158"/>
      <c r="I59" s="159"/>
      <c r="J59" s="160">
        <f>J197</f>
        <v>128825.09000000001</v>
      </c>
      <c r="K59" s="161"/>
    </row>
    <row r="60" spans="2:11" s="8" customFormat="1" ht="19.9" customHeight="1">
      <c r="B60" s="155"/>
      <c r="C60" s="156"/>
      <c r="D60" s="157" t="s">
        <v>115</v>
      </c>
      <c r="E60" s="158"/>
      <c r="F60" s="158"/>
      <c r="G60" s="158"/>
      <c r="H60" s="158"/>
      <c r="I60" s="159"/>
      <c r="J60" s="160">
        <f>J213</f>
        <v>341679.56</v>
      </c>
      <c r="K60" s="161"/>
    </row>
    <row r="61" spans="2:11" s="8" customFormat="1" ht="19.9" customHeight="1">
      <c r="B61" s="155"/>
      <c r="C61" s="156"/>
      <c r="D61" s="157" t="s">
        <v>116</v>
      </c>
      <c r="E61" s="158"/>
      <c r="F61" s="158"/>
      <c r="G61" s="158"/>
      <c r="H61" s="158"/>
      <c r="I61" s="159"/>
      <c r="J61" s="160">
        <f>J251</f>
        <v>492616.16000000003</v>
      </c>
      <c r="K61" s="161"/>
    </row>
    <row r="62" spans="2:11" s="8" customFormat="1" ht="19.9" customHeight="1">
      <c r="B62" s="155"/>
      <c r="C62" s="156"/>
      <c r="D62" s="157" t="s">
        <v>933</v>
      </c>
      <c r="E62" s="158"/>
      <c r="F62" s="158"/>
      <c r="G62" s="158"/>
      <c r="H62" s="158"/>
      <c r="I62" s="159"/>
      <c r="J62" s="160">
        <f>J277</f>
        <v>1514652.5700000003</v>
      </c>
      <c r="K62" s="161"/>
    </row>
    <row r="63" spans="2:11" s="8" customFormat="1" ht="19.9" customHeight="1">
      <c r="B63" s="155"/>
      <c r="C63" s="156"/>
      <c r="D63" s="157" t="s">
        <v>118</v>
      </c>
      <c r="E63" s="158"/>
      <c r="F63" s="158"/>
      <c r="G63" s="158"/>
      <c r="H63" s="158"/>
      <c r="I63" s="159"/>
      <c r="J63" s="160">
        <f>J316</f>
        <v>543220.0900000001</v>
      </c>
      <c r="K63" s="161"/>
    </row>
    <row r="64" spans="2:11" s="8" customFormat="1" ht="19.9" customHeight="1">
      <c r="B64" s="155"/>
      <c r="C64" s="156"/>
      <c r="D64" s="157" t="s">
        <v>119</v>
      </c>
      <c r="E64" s="158"/>
      <c r="F64" s="158"/>
      <c r="G64" s="158"/>
      <c r="H64" s="158"/>
      <c r="I64" s="159"/>
      <c r="J64" s="160">
        <f>J360</f>
        <v>286708.03</v>
      </c>
      <c r="K64" s="161"/>
    </row>
    <row r="65" spans="2:11" s="8" customFormat="1" ht="19.9" customHeight="1">
      <c r="B65" s="155"/>
      <c r="C65" s="156"/>
      <c r="D65" s="157" t="s">
        <v>120</v>
      </c>
      <c r="E65" s="158"/>
      <c r="F65" s="158"/>
      <c r="G65" s="158"/>
      <c r="H65" s="158"/>
      <c r="I65" s="159"/>
      <c r="J65" s="160">
        <f>J393</f>
        <v>39807.06</v>
      </c>
      <c r="K65" s="161"/>
    </row>
    <row r="66" spans="2:11" s="7" customFormat="1" ht="24.95" customHeight="1">
      <c r="B66" s="148"/>
      <c r="C66" s="149"/>
      <c r="D66" s="150" t="s">
        <v>121</v>
      </c>
      <c r="E66" s="151"/>
      <c r="F66" s="151"/>
      <c r="G66" s="151"/>
      <c r="H66" s="151"/>
      <c r="I66" s="152"/>
      <c r="J66" s="153">
        <f>J395</f>
        <v>39092.350000000006</v>
      </c>
      <c r="K66" s="154"/>
    </row>
    <row r="67" spans="2:11" s="8" customFormat="1" ht="19.9" customHeight="1">
      <c r="B67" s="155"/>
      <c r="C67" s="156"/>
      <c r="D67" s="157" t="s">
        <v>122</v>
      </c>
      <c r="E67" s="158"/>
      <c r="F67" s="158"/>
      <c r="G67" s="158"/>
      <c r="H67" s="158"/>
      <c r="I67" s="159"/>
      <c r="J67" s="160">
        <f>J396</f>
        <v>14444.150000000001</v>
      </c>
      <c r="K67" s="161"/>
    </row>
    <row r="68" spans="2:11" s="8" customFormat="1" ht="19.9" customHeight="1">
      <c r="B68" s="155"/>
      <c r="C68" s="156"/>
      <c r="D68" s="157" t="s">
        <v>123</v>
      </c>
      <c r="E68" s="158"/>
      <c r="F68" s="158"/>
      <c r="G68" s="158"/>
      <c r="H68" s="158"/>
      <c r="I68" s="159"/>
      <c r="J68" s="160">
        <f>J413</f>
        <v>24648.2</v>
      </c>
      <c r="K68" s="161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" customHeight="1">
      <c r="B75" s="40"/>
      <c r="C75" s="61" t="s">
        <v>124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6.5" customHeight="1">
      <c r="B78" s="40"/>
      <c r="C78" s="62"/>
      <c r="D78" s="62"/>
      <c r="E78" s="372" t="str">
        <f>E7</f>
        <v>Mosty ev.č.11725-3 a 11725-4 , Skořice</v>
      </c>
      <c r="F78" s="373"/>
      <c r="G78" s="373"/>
      <c r="H78" s="373"/>
      <c r="I78" s="162"/>
      <c r="J78" s="62"/>
      <c r="K78" s="62"/>
      <c r="L78" s="60"/>
    </row>
    <row r="79" spans="2:12" s="1" customFormat="1" ht="14.45" customHeight="1">
      <c r="B79" s="40"/>
      <c r="C79" s="64" t="s">
        <v>105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7.25" customHeight="1">
      <c r="B80" s="40"/>
      <c r="C80" s="62"/>
      <c r="D80" s="62"/>
      <c r="E80" s="339" t="str">
        <f>E9</f>
        <v>SKU1803 - SO 101 Komunikace</v>
      </c>
      <c r="F80" s="374"/>
      <c r="G80" s="374"/>
      <c r="H80" s="374"/>
      <c r="I80" s="162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8" customHeight="1">
      <c r="B82" s="40"/>
      <c r="C82" s="64" t="s">
        <v>25</v>
      </c>
      <c r="D82" s="62"/>
      <c r="E82" s="62"/>
      <c r="F82" s="163" t="str">
        <f>F12</f>
        <v xml:space="preserve"> </v>
      </c>
      <c r="G82" s="62"/>
      <c r="H82" s="62"/>
      <c r="I82" s="164" t="s">
        <v>27</v>
      </c>
      <c r="J82" s="72" t="str">
        <f>IF(J12="","",J12)</f>
        <v>9. 9. 2016</v>
      </c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15">
      <c r="B84" s="40"/>
      <c r="C84" s="64" t="s">
        <v>31</v>
      </c>
      <c r="D84" s="62"/>
      <c r="E84" s="62"/>
      <c r="F84" s="163" t="str">
        <f>E15</f>
        <v>SÚS PK ,příspěvková organizace</v>
      </c>
      <c r="G84" s="62"/>
      <c r="H84" s="62"/>
      <c r="I84" s="164" t="s">
        <v>36</v>
      </c>
      <c r="J84" s="163" t="str">
        <f>E21</f>
        <v>Projekční kancelář Ing.Škubalová</v>
      </c>
      <c r="K84" s="62"/>
      <c r="L84" s="60"/>
    </row>
    <row r="85" spans="2:12" s="1" customFormat="1" ht="14.45" customHeight="1">
      <c r="B85" s="40"/>
      <c r="C85" s="64" t="s">
        <v>35</v>
      </c>
      <c r="D85" s="62"/>
      <c r="E85" s="62"/>
      <c r="F85" s="163" t="str">
        <f>IF(E18="","",E18)</f>
        <v>M - SILNICE a.s.</v>
      </c>
      <c r="G85" s="62"/>
      <c r="H85" s="62"/>
      <c r="I85" s="162"/>
      <c r="J85" s="62"/>
      <c r="K85" s="62"/>
      <c r="L85" s="60"/>
    </row>
    <row r="86" spans="2:12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20" s="9" customFormat="1" ht="29.25" customHeight="1">
      <c r="B87" s="165"/>
      <c r="C87" s="166" t="s">
        <v>125</v>
      </c>
      <c r="D87" s="167" t="s">
        <v>59</v>
      </c>
      <c r="E87" s="167" t="s">
        <v>55</v>
      </c>
      <c r="F87" s="167" t="s">
        <v>126</v>
      </c>
      <c r="G87" s="167" t="s">
        <v>127</v>
      </c>
      <c r="H87" s="167" t="s">
        <v>128</v>
      </c>
      <c r="I87" s="168" t="s">
        <v>129</v>
      </c>
      <c r="J87" s="167" t="s">
        <v>109</v>
      </c>
      <c r="K87" s="169" t="s">
        <v>130</v>
      </c>
      <c r="L87" s="170"/>
      <c r="M87" s="80" t="s">
        <v>131</v>
      </c>
      <c r="N87" s="81" t="s">
        <v>44</v>
      </c>
      <c r="O87" s="81" t="s">
        <v>132</v>
      </c>
      <c r="P87" s="81" t="s">
        <v>133</v>
      </c>
      <c r="Q87" s="81" t="s">
        <v>134</v>
      </c>
      <c r="R87" s="81" t="s">
        <v>135</v>
      </c>
      <c r="S87" s="81" t="s">
        <v>136</v>
      </c>
      <c r="T87" s="82" t="s">
        <v>137</v>
      </c>
    </row>
    <row r="88" spans="2:63" s="1" customFormat="1" ht="29.25" customHeight="1">
      <c r="B88" s="40"/>
      <c r="C88" s="86" t="s">
        <v>110</v>
      </c>
      <c r="D88" s="62"/>
      <c r="E88" s="62"/>
      <c r="F88" s="62"/>
      <c r="G88" s="62"/>
      <c r="H88" s="62"/>
      <c r="I88" s="162"/>
      <c r="J88" s="171">
        <f>BK88</f>
        <v>4019873.630000001</v>
      </c>
      <c r="K88" s="62"/>
      <c r="L88" s="60"/>
      <c r="M88" s="83"/>
      <c r="N88" s="84"/>
      <c r="O88" s="84"/>
      <c r="P88" s="172">
        <f>P89+P395</f>
        <v>0</v>
      </c>
      <c r="Q88" s="84"/>
      <c r="R88" s="172">
        <f>R89+R395</f>
        <v>971.2605516499999</v>
      </c>
      <c r="S88" s="84"/>
      <c r="T88" s="173">
        <f>T89+T395</f>
        <v>1121.21666</v>
      </c>
      <c r="AT88" s="23" t="s">
        <v>73</v>
      </c>
      <c r="AU88" s="23" t="s">
        <v>111</v>
      </c>
      <c r="BK88" s="174">
        <f>BK89+BK395</f>
        <v>4019873.630000001</v>
      </c>
    </row>
    <row r="89" spans="2:63" s="10" customFormat="1" ht="37.35" customHeight="1">
      <c r="B89" s="175"/>
      <c r="C89" s="176"/>
      <c r="D89" s="177" t="s">
        <v>73</v>
      </c>
      <c r="E89" s="178" t="s">
        <v>138</v>
      </c>
      <c r="F89" s="178" t="s">
        <v>139</v>
      </c>
      <c r="G89" s="176"/>
      <c r="H89" s="176"/>
      <c r="I89" s="179"/>
      <c r="J89" s="180">
        <f>BK89</f>
        <v>3980781.2800000007</v>
      </c>
      <c r="K89" s="176"/>
      <c r="L89" s="181"/>
      <c r="M89" s="182"/>
      <c r="N89" s="183"/>
      <c r="O89" s="183"/>
      <c r="P89" s="184">
        <f>P90+P197+P213+P251+P277+P316+P360+P393</f>
        <v>0</v>
      </c>
      <c r="Q89" s="183"/>
      <c r="R89" s="184">
        <f>R90+R197+R213+R251+R277+R316+R360+R393</f>
        <v>970.9043252499999</v>
      </c>
      <c r="S89" s="183"/>
      <c r="T89" s="185">
        <f>T90+T197+T213+T251+T277+T316+T360+T393</f>
        <v>1121.21666</v>
      </c>
      <c r="AR89" s="186" t="s">
        <v>24</v>
      </c>
      <c r="AT89" s="187" t="s">
        <v>73</v>
      </c>
      <c r="AU89" s="187" t="s">
        <v>74</v>
      </c>
      <c r="AY89" s="186" t="s">
        <v>140</v>
      </c>
      <c r="BK89" s="188">
        <f>BK90+BK197+BK213+BK251+BK277+BK316+BK360+BK393</f>
        <v>3980781.2800000007</v>
      </c>
    </row>
    <row r="90" spans="2:63" s="10" customFormat="1" ht="19.9" customHeight="1">
      <c r="B90" s="175"/>
      <c r="C90" s="176"/>
      <c r="D90" s="177" t="s">
        <v>73</v>
      </c>
      <c r="E90" s="189" t="s">
        <v>24</v>
      </c>
      <c r="F90" s="189" t="s">
        <v>141</v>
      </c>
      <c r="G90" s="176"/>
      <c r="H90" s="176"/>
      <c r="I90" s="179"/>
      <c r="J90" s="190">
        <f>BK90</f>
        <v>633272.7200000001</v>
      </c>
      <c r="K90" s="176"/>
      <c r="L90" s="181"/>
      <c r="M90" s="182"/>
      <c r="N90" s="183"/>
      <c r="O90" s="183"/>
      <c r="P90" s="184">
        <f>SUM(P91:P196)</f>
        <v>0</v>
      </c>
      <c r="Q90" s="183"/>
      <c r="R90" s="184">
        <f>SUM(R91:R196)</f>
        <v>0.604143</v>
      </c>
      <c r="S90" s="183"/>
      <c r="T90" s="185">
        <f>SUM(T91:T196)</f>
        <v>1008.24551</v>
      </c>
      <c r="AR90" s="186" t="s">
        <v>24</v>
      </c>
      <c r="AT90" s="187" t="s">
        <v>73</v>
      </c>
      <c r="AU90" s="187" t="s">
        <v>24</v>
      </c>
      <c r="AY90" s="186" t="s">
        <v>140</v>
      </c>
      <c r="BK90" s="188">
        <f>SUM(BK91:BK196)</f>
        <v>633272.7200000001</v>
      </c>
    </row>
    <row r="91" spans="2:65" s="1" customFormat="1" ht="16.5" customHeight="1">
      <c r="B91" s="40"/>
      <c r="C91" s="191" t="s">
        <v>24</v>
      </c>
      <c r="D91" s="191" t="s">
        <v>142</v>
      </c>
      <c r="E91" s="192" t="s">
        <v>934</v>
      </c>
      <c r="F91" s="193" t="s">
        <v>935</v>
      </c>
      <c r="G91" s="194" t="s">
        <v>238</v>
      </c>
      <c r="H91" s="195">
        <v>976.1</v>
      </c>
      <c r="I91" s="196">
        <v>34</v>
      </c>
      <c r="J91" s="197">
        <f>ROUND(I91*H91,2)</f>
        <v>33187.4</v>
      </c>
      <c r="K91" s="193" t="s">
        <v>146</v>
      </c>
      <c r="L91" s="60"/>
      <c r="M91" s="198" t="s">
        <v>22</v>
      </c>
      <c r="N91" s="199" t="s">
        <v>45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0.4</v>
      </c>
      <c r="T91" s="201">
        <f>S91*H91</f>
        <v>390.44000000000005</v>
      </c>
      <c r="AR91" s="23" t="s">
        <v>147</v>
      </c>
      <c r="AT91" s="23" t="s">
        <v>142</v>
      </c>
      <c r="AU91" s="23" t="s">
        <v>83</v>
      </c>
      <c r="AY91" s="23" t="s">
        <v>140</v>
      </c>
      <c r="BE91" s="202">
        <f>IF(N91="základní",J91,0)</f>
        <v>33187.4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24</v>
      </c>
      <c r="BK91" s="202">
        <f>ROUND(I91*H91,2)</f>
        <v>33187.4</v>
      </c>
      <c r="BL91" s="23" t="s">
        <v>147</v>
      </c>
      <c r="BM91" s="23" t="s">
        <v>936</v>
      </c>
    </row>
    <row r="92" spans="2:51" s="11" customFormat="1" ht="13.5">
      <c r="B92" s="203"/>
      <c r="C92" s="204"/>
      <c r="D92" s="205" t="s">
        <v>149</v>
      </c>
      <c r="E92" s="206" t="s">
        <v>22</v>
      </c>
      <c r="F92" s="207" t="s">
        <v>937</v>
      </c>
      <c r="G92" s="204"/>
      <c r="H92" s="208">
        <v>976.1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149</v>
      </c>
      <c r="AU92" s="214" t="s">
        <v>83</v>
      </c>
      <c r="AV92" s="11" t="s">
        <v>83</v>
      </c>
      <c r="AW92" s="11" t="s">
        <v>38</v>
      </c>
      <c r="AX92" s="11" t="s">
        <v>74</v>
      </c>
      <c r="AY92" s="214" t="s">
        <v>140</v>
      </c>
    </row>
    <row r="93" spans="2:51" s="12" customFormat="1" ht="13.5">
      <c r="B93" s="215"/>
      <c r="C93" s="216"/>
      <c r="D93" s="205" t="s">
        <v>149</v>
      </c>
      <c r="E93" s="217" t="s">
        <v>22</v>
      </c>
      <c r="F93" s="218" t="s">
        <v>151</v>
      </c>
      <c r="G93" s="216"/>
      <c r="H93" s="217" t="s">
        <v>22</v>
      </c>
      <c r="I93" s="219"/>
      <c r="J93" s="216"/>
      <c r="K93" s="216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149</v>
      </c>
      <c r="AU93" s="224" t="s">
        <v>83</v>
      </c>
      <c r="AV93" s="12" t="s">
        <v>24</v>
      </c>
      <c r="AW93" s="12" t="s">
        <v>38</v>
      </c>
      <c r="AX93" s="12" t="s">
        <v>74</v>
      </c>
      <c r="AY93" s="224" t="s">
        <v>140</v>
      </c>
    </row>
    <row r="94" spans="2:51" s="13" customFormat="1" ht="13.5">
      <c r="B94" s="225"/>
      <c r="C94" s="226"/>
      <c r="D94" s="205" t="s">
        <v>149</v>
      </c>
      <c r="E94" s="227" t="s">
        <v>22</v>
      </c>
      <c r="F94" s="228" t="s">
        <v>152</v>
      </c>
      <c r="G94" s="226"/>
      <c r="H94" s="229">
        <v>976.1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149</v>
      </c>
      <c r="AU94" s="235" t="s">
        <v>83</v>
      </c>
      <c r="AV94" s="13" t="s">
        <v>147</v>
      </c>
      <c r="AW94" s="13" t="s">
        <v>38</v>
      </c>
      <c r="AX94" s="13" t="s">
        <v>24</v>
      </c>
      <c r="AY94" s="235" t="s">
        <v>140</v>
      </c>
    </row>
    <row r="95" spans="2:65" s="1" customFormat="1" ht="16.5" customHeight="1">
      <c r="B95" s="40"/>
      <c r="C95" s="191" t="s">
        <v>83</v>
      </c>
      <c r="D95" s="191" t="s">
        <v>142</v>
      </c>
      <c r="E95" s="192" t="s">
        <v>938</v>
      </c>
      <c r="F95" s="193" t="s">
        <v>939</v>
      </c>
      <c r="G95" s="194" t="s">
        <v>238</v>
      </c>
      <c r="H95" s="195">
        <v>976.01</v>
      </c>
      <c r="I95" s="196">
        <v>27</v>
      </c>
      <c r="J95" s="197">
        <f>ROUND(I95*H95,2)</f>
        <v>26352.27</v>
      </c>
      <c r="K95" s="193" t="s">
        <v>146</v>
      </c>
      <c r="L95" s="60"/>
      <c r="M95" s="198" t="s">
        <v>22</v>
      </c>
      <c r="N95" s="199" t="s">
        <v>45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0.181</v>
      </c>
      <c r="T95" s="201">
        <f>S95*H95</f>
        <v>176.65780999999998</v>
      </c>
      <c r="AR95" s="23" t="s">
        <v>147</v>
      </c>
      <c r="AT95" s="23" t="s">
        <v>142</v>
      </c>
      <c r="AU95" s="23" t="s">
        <v>83</v>
      </c>
      <c r="AY95" s="23" t="s">
        <v>140</v>
      </c>
      <c r="BE95" s="202">
        <f>IF(N95="základní",J95,0)</f>
        <v>26352.27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24</v>
      </c>
      <c r="BK95" s="202">
        <f>ROUND(I95*H95,2)</f>
        <v>26352.27</v>
      </c>
      <c r="BL95" s="23" t="s">
        <v>147</v>
      </c>
      <c r="BM95" s="23" t="s">
        <v>940</v>
      </c>
    </row>
    <row r="96" spans="2:51" s="11" customFormat="1" ht="13.5">
      <c r="B96" s="203"/>
      <c r="C96" s="204"/>
      <c r="D96" s="205" t="s">
        <v>149</v>
      </c>
      <c r="E96" s="206" t="s">
        <v>22</v>
      </c>
      <c r="F96" s="207" t="s">
        <v>941</v>
      </c>
      <c r="G96" s="204"/>
      <c r="H96" s="208">
        <v>976.01</v>
      </c>
      <c r="I96" s="209"/>
      <c r="J96" s="204"/>
      <c r="K96" s="204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149</v>
      </c>
      <c r="AU96" s="214" t="s">
        <v>83</v>
      </c>
      <c r="AV96" s="11" t="s">
        <v>83</v>
      </c>
      <c r="AW96" s="11" t="s">
        <v>38</v>
      </c>
      <c r="AX96" s="11" t="s">
        <v>74</v>
      </c>
      <c r="AY96" s="214" t="s">
        <v>140</v>
      </c>
    </row>
    <row r="97" spans="2:51" s="12" customFormat="1" ht="13.5">
      <c r="B97" s="215"/>
      <c r="C97" s="216"/>
      <c r="D97" s="205" t="s">
        <v>149</v>
      </c>
      <c r="E97" s="217" t="s">
        <v>22</v>
      </c>
      <c r="F97" s="218" t="s">
        <v>151</v>
      </c>
      <c r="G97" s="216"/>
      <c r="H97" s="217" t="s">
        <v>22</v>
      </c>
      <c r="I97" s="219"/>
      <c r="J97" s="216"/>
      <c r="K97" s="216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149</v>
      </c>
      <c r="AU97" s="224" t="s">
        <v>83</v>
      </c>
      <c r="AV97" s="12" t="s">
        <v>24</v>
      </c>
      <c r="AW97" s="12" t="s">
        <v>38</v>
      </c>
      <c r="AX97" s="12" t="s">
        <v>74</v>
      </c>
      <c r="AY97" s="224" t="s">
        <v>140</v>
      </c>
    </row>
    <row r="98" spans="2:51" s="13" customFormat="1" ht="13.5">
      <c r="B98" s="225"/>
      <c r="C98" s="226"/>
      <c r="D98" s="205" t="s">
        <v>149</v>
      </c>
      <c r="E98" s="227" t="s">
        <v>22</v>
      </c>
      <c r="F98" s="228" t="s">
        <v>152</v>
      </c>
      <c r="G98" s="226"/>
      <c r="H98" s="229">
        <v>976.01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149</v>
      </c>
      <c r="AU98" s="235" t="s">
        <v>83</v>
      </c>
      <c r="AV98" s="13" t="s">
        <v>147</v>
      </c>
      <c r="AW98" s="13" t="s">
        <v>38</v>
      </c>
      <c r="AX98" s="13" t="s">
        <v>24</v>
      </c>
      <c r="AY98" s="235" t="s">
        <v>140</v>
      </c>
    </row>
    <row r="99" spans="2:65" s="1" customFormat="1" ht="16.5" customHeight="1">
      <c r="B99" s="40"/>
      <c r="C99" s="191" t="s">
        <v>157</v>
      </c>
      <c r="D99" s="191" t="s">
        <v>142</v>
      </c>
      <c r="E99" s="192" t="s">
        <v>938</v>
      </c>
      <c r="F99" s="193" t="s">
        <v>939</v>
      </c>
      <c r="G99" s="194" t="s">
        <v>238</v>
      </c>
      <c r="H99" s="195">
        <v>976.1</v>
      </c>
      <c r="I99" s="196">
        <v>27</v>
      </c>
      <c r="J99" s="197">
        <f>ROUND(I99*H99,2)</f>
        <v>26354.7</v>
      </c>
      <c r="K99" s="193" t="s">
        <v>146</v>
      </c>
      <c r="L99" s="60"/>
      <c r="M99" s="198" t="s">
        <v>22</v>
      </c>
      <c r="N99" s="199" t="s">
        <v>45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0.181</v>
      </c>
      <c r="T99" s="201">
        <f>S99*H99</f>
        <v>176.6741</v>
      </c>
      <c r="AR99" s="23" t="s">
        <v>147</v>
      </c>
      <c r="AT99" s="23" t="s">
        <v>142</v>
      </c>
      <c r="AU99" s="23" t="s">
        <v>83</v>
      </c>
      <c r="AY99" s="23" t="s">
        <v>140</v>
      </c>
      <c r="BE99" s="202">
        <f>IF(N99="základní",J99,0)</f>
        <v>26354.7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24</v>
      </c>
      <c r="BK99" s="202">
        <f>ROUND(I99*H99,2)</f>
        <v>26354.7</v>
      </c>
      <c r="BL99" s="23" t="s">
        <v>147</v>
      </c>
      <c r="BM99" s="23" t="s">
        <v>942</v>
      </c>
    </row>
    <row r="100" spans="2:51" s="11" customFormat="1" ht="13.5">
      <c r="B100" s="203"/>
      <c r="C100" s="204"/>
      <c r="D100" s="205" t="s">
        <v>149</v>
      </c>
      <c r="E100" s="206" t="s">
        <v>22</v>
      </c>
      <c r="F100" s="207" t="s">
        <v>937</v>
      </c>
      <c r="G100" s="204"/>
      <c r="H100" s="208">
        <v>976.1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149</v>
      </c>
      <c r="AU100" s="214" t="s">
        <v>83</v>
      </c>
      <c r="AV100" s="11" t="s">
        <v>83</v>
      </c>
      <c r="AW100" s="11" t="s">
        <v>38</v>
      </c>
      <c r="AX100" s="11" t="s">
        <v>74</v>
      </c>
      <c r="AY100" s="214" t="s">
        <v>140</v>
      </c>
    </row>
    <row r="101" spans="2:51" s="12" customFormat="1" ht="13.5">
      <c r="B101" s="215"/>
      <c r="C101" s="216"/>
      <c r="D101" s="205" t="s">
        <v>149</v>
      </c>
      <c r="E101" s="217" t="s">
        <v>22</v>
      </c>
      <c r="F101" s="218" t="s">
        <v>151</v>
      </c>
      <c r="G101" s="216"/>
      <c r="H101" s="217" t="s">
        <v>22</v>
      </c>
      <c r="I101" s="219"/>
      <c r="J101" s="216"/>
      <c r="K101" s="216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149</v>
      </c>
      <c r="AU101" s="224" t="s">
        <v>83</v>
      </c>
      <c r="AV101" s="12" t="s">
        <v>24</v>
      </c>
      <c r="AW101" s="12" t="s">
        <v>38</v>
      </c>
      <c r="AX101" s="12" t="s">
        <v>74</v>
      </c>
      <c r="AY101" s="224" t="s">
        <v>140</v>
      </c>
    </row>
    <row r="102" spans="2:51" s="13" customFormat="1" ht="13.5">
      <c r="B102" s="225"/>
      <c r="C102" s="226"/>
      <c r="D102" s="205" t="s">
        <v>149</v>
      </c>
      <c r="E102" s="227" t="s">
        <v>22</v>
      </c>
      <c r="F102" s="228" t="s">
        <v>152</v>
      </c>
      <c r="G102" s="226"/>
      <c r="H102" s="229">
        <v>976.1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AT102" s="235" t="s">
        <v>149</v>
      </c>
      <c r="AU102" s="235" t="s">
        <v>83</v>
      </c>
      <c r="AV102" s="13" t="s">
        <v>147</v>
      </c>
      <c r="AW102" s="13" t="s">
        <v>38</v>
      </c>
      <c r="AX102" s="13" t="s">
        <v>24</v>
      </c>
      <c r="AY102" s="235" t="s">
        <v>140</v>
      </c>
    </row>
    <row r="103" spans="2:65" s="1" customFormat="1" ht="25.5" customHeight="1">
      <c r="B103" s="40"/>
      <c r="C103" s="191" t="s">
        <v>147</v>
      </c>
      <c r="D103" s="191" t="s">
        <v>142</v>
      </c>
      <c r="E103" s="192" t="s">
        <v>943</v>
      </c>
      <c r="F103" s="193" t="s">
        <v>944</v>
      </c>
      <c r="G103" s="194" t="s">
        <v>238</v>
      </c>
      <c r="H103" s="195">
        <v>57</v>
      </c>
      <c r="I103" s="196">
        <v>71</v>
      </c>
      <c r="J103" s="197">
        <f>ROUND(I103*H103,2)</f>
        <v>4047</v>
      </c>
      <c r="K103" s="193" t="s">
        <v>146</v>
      </c>
      <c r="L103" s="60"/>
      <c r="M103" s="198" t="s">
        <v>22</v>
      </c>
      <c r="N103" s="199" t="s">
        <v>45</v>
      </c>
      <c r="O103" s="41"/>
      <c r="P103" s="200">
        <f>O103*H103</f>
        <v>0</v>
      </c>
      <c r="Q103" s="200">
        <v>0.00013</v>
      </c>
      <c r="R103" s="200">
        <f>Q103*H103</f>
        <v>0.007409999999999999</v>
      </c>
      <c r="S103" s="200">
        <v>0.256</v>
      </c>
      <c r="T103" s="201">
        <f>S103*H103</f>
        <v>14.592</v>
      </c>
      <c r="AR103" s="23" t="s">
        <v>147</v>
      </c>
      <c r="AT103" s="23" t="s">
        <v>142</v>
      </c>
      <c r="AU103" s="23" t="s">
        <v>83</v>
      </c>
      <c r="AY103" s="23" t="s">
        <v>140</v>
      </c>
      <c r="BE103" s="202">
        <f>IF(N103="základní",J103,0)</f>
        <v>4047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24</v>
      </c>
      <c r="BK103" s="202">
        <f>ROUND(I103*H103,2)</f>
        <v>4047</v>
      </c>
      <c r="BL103" s="23" t="s">
        <v>147</v>
      </c>
      <c r="BM103" s="23" t="s">
        <v>945</v>
      </c>
    </row>
    <row r="104" spans="2:51" s="11" customFormat="1" ht="13.5">
      <c r="B104" s="203"/>
      <c r="C104" s="204"/>
      <c r="D104" s="205" t="s">
        <v>149</v>
      </c>
      <c r="E104" s="206" t="s">
        <v>22</v>
      </c>
      <c r="F104" s="207" t="s">
        <v>457</v>
      </c>
      <c r="G104" s="204"/>
      <c r="H104" s="208">
        <v>57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149</v>
      </c>
      <c r="AU104" s="214" t="s">
        <v>83</v>
      </c>
      <c r="AV104" s="11" t="s">
        <v>83</v>
      </c>
      <c r="AW104" s="11" t="s">
        <v>38</v>
      </c>
      <c r="AX104" s="11" t="s">
        <v>74</v>
      </c>
      <c r="AY104" s="214" t="s">
        <v>140</v>
      </c>
    </row>
    <row r="105" spans="2:51" s="12" customFormat="1" ht="13.5">
      <c r="B105" s="215"/>
      <c r="C105" s="216"/>
      <c r="D105" s="205" t="s">
        <v>149</v>
      </c>
      <c r="E105" s="217" t="s">
        <v>22</v>
      </c>
      <c r="F105" s="218" t="s">
        <v>946</v>
      </c>
      <c r="G105" s="216"/>
      <c r="H105" s="217" t="s">
        <v>22</v>
      </c>
      <c r="I105" s="219"/>
      <c r="J105" s="216"/>
      <c r="K105" s="216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149</v>
      </c>
      <c r="AU105" s="224" t="s">
        <v>83</v>
      </c>
      <c r="AV105" s="12" t="s">
        <v>24</v>
      </c>
      <c r="AW105" s="12" t="s">
        <v>38</v>
      </c>
      <c r="AX105" s="12" t="s">
        <v>74</v>
      </c>
      <c r="AY105" s="224" t="s">
        <v>140</v>
      </c>
    </row>
    <row r="106" spans="2:51" s="13" customFormat="1" ht="13.5">
      <c r="B106" s="225"/>
      <c r="C106" s="226"/>
      <c r="D106" s="205" t="s">
        <v>149</v>
      </c>
      <c r="E106" s="227" t="s">
        <v>22</v>
      </c>
      <c r="F106" s="228" t="s">
        <v>152</v>
      </c>
      <c r="G106" s="226"/>
      <c r="H106" s="229">
        <v>57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149</v>
      </c>
      <c r="AU106" s="235" t="s">
        <v>83</v>
      </c>
      <c r="AV106" s="13" t="s">
        <v>147</v>
      </c>
      <c r="AW106" s="13" t="s">
        <v>38</v>
      </c>
      <c r="AX106" s="13" t="s">
        <v>24</v>
      </c>
      <c r="AY106" s="235" t="s">
        <v>140</v>
      </c>
    </row>
    <row r="107" spans="2:65" s="1" customFormat="1" ht="25.5" customHeight="1">
      <c r="B107" s="40"/>
      <c r="C107" s="191" t="s">
        <v>171</v>
      </c>
      <c r="D107" s="191" t="s">
        <v>142</v>
      </c>
      <c r="E107" s="192" t="s">
        <v>943</v>
      </c>
      <c r="F107" s="193" t="s">
        <v>944</v>
      </c>
      <c r="G107" s="194" t="s">
        <v>238</v>
      </c>
      <c r="H107" s="195">
        <v>976.1</v>
      </c>
      <c r="I107" s="196">
        <v>71</v>
      </c>
      <c r="J107" s="197">
        <f>ROUND(I107*H107,2)</f>
        <v>69303.1</v>
      </c>
      <c r="K107" s="193" t="s">
        <v>146</v>
      </c>
      <c r="L107" s="60"/>
      <c r="M107" s="198" t="s">
        <v>22</v>
      </c>
      <c r="N107" s="199" t="s">
        <v>45</v>
      </c>
      <c r="O107" s="41"/>
      <c r="P107" s="200">
        <f>O107*H107</f>
        <v>0</v>
      </c>
      <c r="Q107" s="200">
        <v>0.00013</v>
      </c>
      <c r="R107" s="200">
        <f>Q107*H107</f>
        <v>0.12689299999999998</v>
      </c>
      <c r="S107" s="200">
        <v>0.256</v>
      </c>
      <c r="T107" s="201">
        <f>S107*H107</f>
        <v>249.88160000000002</v>
      </c>
      <c r="AR107" s="23" t="s">
        <v>147</v>
      </c>
      <c r="AT107" s="23" t="s">
        <v>142</v>
      </c>
      <c r="AU107" s="23" t="s">
        <v>83</v>
      </c>
      <c r="AY107" s="23" t="s">
        <v>140</v>
      </c>
      <c r="BE107" s="202">
        <f>IF(N107="základní",J107,0)</f>
        <v>69303.1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24</v>
      </c>
      <c r="BK107" s="202">
        <f>ROUND(I107*H107,2)</f>
        <v>69303.1</v>
      </c>
      <c r="BL107" s="23" t="s">
        <v>147</v>
      </c>
      <c r="BM107" s="23" t="s">
        <v>947</v>
      </c>
    </row>
    <row r="108" spans="2:51" s="11" customFormat="1" ht="13.5">
      <c r="B108" s="203"/>
      <c r="C108" s="204"/>
      <c r="D108" s="205" t="s">
        <v>149</v>
      </c>
      <c r="E108" s="206" t="s">
        <v>22</v>
      </c>
      <c r="F108" s="207" t="s">
        <v>937</v>
      </c>
      <c r="G108" s="204"/>
      <c r="H108" s="208">
        <v>976.1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149</v>
      </c>
      <c r="AU108" s="214" t="s">
        <v>83</v>
      </c>
      <c r="AV108" s="11" t="s">
        <v>83</v>
      </c>
      <c r="AW108" s="11" t="s">
        <v>38</v>
      </c>
      <c r="AX108" s="11" t="s">
        <v>74</v>
      </c>
      <c r="AY108" s="214" t="s">
        <v>140</v>
      </c>
    </row>
    <row r="109" spans="2:51" s="12" customFormat="1" ht="13.5">
      <c r="B109" s="215"/>
      <c r="C109" s="216"/>
      <c r="D109" s="205" t="s">
        <v>149</v>
      </c>
      <c r="E109" s="217" t="s">
        <v>22</v>
      </c>
      <c r="F109" s="218" t="s">
        <v>948</v>
      </c>
      <c r="G109" s="216"/>
      <c r="H109" s="217" t="s">
        <v>22</v>
      </c>
      <c r="I109" s="219"/>
      <c r="J109" s="216"/>
      <c r="K109" s="216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149</v>
      </c>
      <c r="AU109" s="224" t="s">
        <v>83</v>
      </c>
      <c r="AV109" s="12" t="s">
        <v>24</v>
      </c>
      <c r="AW109" s="12" t="s">
        <v>38</v>
      </c>
      <c r="AX109" s="12" t="s">
        <v>74</v>
      </c>
      <c r="AY109" s="224" t="s">
        <v>140</v>
      </c>
    </row>
    <row r="110" spans="2:51" s="13" customFormat="1" ht="13.5">
      <c r="B110" s="225"/>
      <c r="C110" s="226"/>
      <c r="D110" s="205" t="s">
        <v>149</v>
      </c>
      <c r="E110" s="227" t="s">
        <v>22</v>
      </c>
      <c r="F110" s="228" t="s">
        <v>152</v>
      </c>
      <c r="G110" s="226"/>
      <c r="H110" s="229">
        <v>976.1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AT110" s="235" t="s">
        <v>149</v>
      </c>
      <c r="AU110" s="235" t="s">
        <v>83</v>
      </c>
      <c r="AV110" s="13" t="s">
        <v>147</v>
      </c>
      <c r="AW110" s="13" t="s">
        <v>38</v>
      </c>
      <c r="AX110" s="13" t="s">
        <v>24</v>
      </c>
      <c r="AY110" s="235" t="s">
        <v>140</v>
      </c>
    </row>
    <row r="111" spans="2:65" s="1" customFormat="1" ht="16.5" customHeight="1">
      <c r="B111" s="40"/>
      <c r="C111" s="191" t="s">
        <v>176</v>
      </c>
      <c r="D111" s="191" t="s">
        <v>142</v>
      </c>
      <c r="E111" s="192" t="s">
        <v>949</v>
      </c>
      <c r="F111" s="193" t="s">
        <v>950</v>
      </c>
      <c r="G111" s="194" t="s">
        <v>145</v>
      </c>
      <c r="H111" s="195">
        <v>14</v>
      </c>
      <c r="I111" s="196">
        <v>524</v>
      </c>
      <c r="J111" s="197">
        <f>ROUND(I111*H111,2)</f>
        <v>7336</v>
      </c>
      <c r="K111" s="193" t="s">
        <v>146</v>
      </c>
      <c r="L111" s="60"/>
      <c r="M111" s="198" t="s">
        <v>22</v>
      </c>
      <c r="N111" s="199" t="s">
        <v>45</v>
      </c>
      <c r="O111" s="41"/>
      <c r="P111" s="200">
        <f>O111*H111</f>
        <v>0</v>
      </c>
      <c r="Q111" s="200">
        <v>0.01559</v>
      </c>
      <c r="R111" s="200">
        <f>Q111*H111</f>
        <v>0.21826</v>
      </c>
      <c r="S111" s="200">
        <v>0</v>
      </c>
      <c r="T111" s="201">
        <f>S111*H111</f>
        <v>0</v>
      </c>
      <c r="AR111" s="23" t="s">
        <v>147</v>
      </c>
      <c r="AT111" s="23" t="s">
        <v>142</v>
      </c>
      <c r="AU111" s="23" t="s">
        <v>83</v>
      </c>
      <c r="AY111" s="23" t="s">
        <v>140</v>
      </c>
      <c r="BE111" s="202">
        <f>IF(N111="základní",J111,0)</f>
        <v>7336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24</v>
      </c>
      <c r="BK111" s="202">
        <f>ROUND(I111*H111,2)</f>
        <v>7336</v>
      </c>
      <c r="BL111" s="23" t="s">
        <v>147</v>
      </c>
      <c r="BM111" s="23" t="s">
        <v>951</v>
      </c>
    </row>
    <row r="112" spans="2:51" s="11" customFormat="1" ht="13.5">
      <c r="B112" s="203"/>
      <c r="C112" s="204"/>
      <c r="D112" s="205" t="s">
        <v>149</v>
      </c>
      <c r="E112" s="206" t="s">
        <v>22</v>
      </c>
      <c r="F112" s="207" t="s">
        <v>223</v>
      </c>
      <c r="G112" s="204"/>
      <c r="H112" s="208">
        <v>14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149</v>
      </c>
      <c r="AU112" s="214" t="s">
        <v>83</v>
      </c>
      <c r="AV112" s="11" t="s">
        <v>83</v>
      </c>
      <c r="AW112" s="11" t="s">
        <v>38</v>
      </c>
      <c r="AX112" s="11" t="s">
        <v>74</v>
      </c>
      <c r="AY112" s="214" t="s">
        <v>140</v>
      </c>
    </row>
    <row r="113" spans="2:51" s="12" customFormat="1" ht="13.5">
      <c r="B113" s="215"/>
      <c r="C113" s="216"/>
      <c r="D113" s="205" t="s">
        <v>149</v>
      </c>
      <c r="E113" s="217" t="s">
        <v>22</v>
      </c>
      <c r="F113" s="218" t="s">
        <v>151</v>
      </c>
      <c r="G113" s="216"/>
      <c r="H113" s="217" t="s">
        <v>22</v>
      </c>
      <c r="I113" s="219"/>
      <c r="J113" s="216"/>
      <c r="K113" s="216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149</v>
      </c>
      <c r="AU113" s="224" t="s">
        <v>83</v>
      </c>
      <c r="AV113" s="12" t="s">
        <v>24</v>
      </c>
      <c r="AW113" s="12" t="s">
        <v>38</v>
      </c>
      <c r="AX113" s="12" t="s">
        <v>74</v>
      </c>
      <c r="AY113" s="224" t="s">
        <v>140</v>
      </c>
    </row>
    <row r="114" spans="2:51" s="13" customFormat="1" ht="13.5">
      <c r="B114" s="225"/>
      <c r="C114" s="226"/>
      <c r="D114" s="205" t="s">
        <v>149</v>
      </c>
      <c r="E114" s="227" t="s">
        <v>22</v>
      </c>
      <c r="F114" s="228" t="s">
        <v>152</v>
      </c>
      <c r="G114" s="226"/>
      <c r="H114" s="229">
        <v>14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149</v>
      </c>
      <c r="AU114" s="235" t="s">
        <v>83</v>
      </c>
      <c r="AV114" s="13" t="s">
        <v>147</v>
      </c>
      <c r="AW114" s="13" t="s">
        <v>38</v>
      </c>
      <c r="AX114" s="13" t="s">
        <v>24</v>
      </c>
      <c r="AY114" s="235" t="s">
        <v>140</v>
      </c>
    </row>
    <row r="115" spans="2:65" s="1" customFormat="1" ht="16.5" customHeight="1">
      <c r="B115" s="40"/>
      <c r="C115" s="191" t="s">
        <v>182</v>
      </c>
      <c r="D115" s="191" t="s">
        <v>142</v>
      </c>
      <c r="E115" s="192" t="s">
        <v>952</v>
      </c>
      <c r="F115" s="193" t="s">
        <v>953</v>
      </c>
      <c r="G115" s="194" t="s">
        <v>145</v>
      </c>
      <c r="H115" s="195">
        <v>14</v>
      </c>
      <c r="I115" s="196">
        <v>778</v>
      </c>
      <c r="J115" s="197">
        <f>ROUND(I115*H115,2)</f>
        <v>10892</v>
      </c>
      <c r="K115" s="193" t="s">
        <v>22</v>
      </c>
      <c r="L115" s="60"/>
      <c r="M115" s="198" t="s">
        <v>22</v>
      </c>
      <c r="N115" s="199" t="s">
        <v>45</v>
      </c>
      <c r="O115" s="41"/>
      <c r="P115" s="200">
        <f>O115*H115</f>
        <v>0</v>
      </c>
      <c r="Q115" s="200">
        <v>0.01797</v>
      </c>
      <c r="R115" s="200">
        <f>Q115*H115</f>
        <v>0.25158</v>
      </c>
      <c r="S115" s="200">
        <v>0</v>
      </c>
      <c r="T115" s="201">
        <f>S115*H115</f>
        <v>0</v>
      </c>
      <c r="AR115" s="23" t="s">
        <v>147</v>
      </c>
      <c r="AT115" s="23" t="s">
        <v>142</v>
      </c>
      <c r="AU115" s="23" t="s">
        <v>83</v>
      </c>
      <c r="AY115" s="23" t="s">
        <v>140</v>
      </c>
      <c r="BE115" s="202">
        <f>IF(N115="základní",J115,0)</f>
        <v>10892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24</v>
      </c>
      <c r="BK115" s="202">
        <f>ROUND(I115*H115,2)</f>
        <v>10892</v>
      </c>
      <c r="BL115" s="23" t="s">
        <v>147</v>
      </c>
      <c r="BM115" s="23" t="s">
        <v>954</v>
      </c>
    </row>
    <row r="116" spans="2:51" s="11" customFormat="1" ht="13.5">
      <c r="B116" s="203"/>
      <c r="C116" s="204"/>
      <c r="D116" s="205" t="s">
        <v>149</v>
      </c>
      <c r="E116" s="206" t="s">
        <v>22</v>
      </c>
      <c r="F116" s="207" t="s">
        <v>223</v>
      </c>
      <c r="G116" s="204"/>
      <c r="H116" s="208">
        <v>14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149</v>
      </c>
      <c r="AU116" s="214" t="s">
        <v>83</v>
      </c>
      <c r="AV116" s="11" t="s">
        <v>83</v>
      </c>
      <c r="AW116" s="11" t="s">
        <v>38</v>
      </c>
      <c r="AX116" s="11" t="s">
        <v>74</v>
      </c>
      <c r="AY116" s="214" t="s">
        <v>140</v>
      </c>
    </row>
    <row r="117" spans="2:51" s="12" customFormat="1" ht="13.5">
      <c r="B117" s="215"/>
      <c r="C117" s="216"/>
      <c r="D117" s="205" t="s">
        <v>149</v>
      </c>
      <c r="E117" s="217" t="s">
        <v>22</v>
      </c>
      <c r="F117" s="218" t="s">
        <v>151</v>
      </c>
      <c r="G117" s="216"/>
      <c r="H117" s="217" t="s">
        <v>22</v>
      </c>
      <c r="I117" s="219"/>
      <c r="J117" s="216"/>
      <c r="K117" s="216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149</v>
      </c>
      <c r="AU117" s="224" t="s">
        <v>83</v>
      </c>
      <c r="AV117" s="12" t="s">
        <v>24</v>
      </c>
      <c r="AW117" s="12" t="s">
        <v>38</v>
      </c>
      <c r="AX117" s="12" t="s">
        <v>74</v>
      </c>
      <c r="AY117" s="224" t="s">
        <v>140</v>
      </c>
    </row>
    <row r="118" spans="2:51" s="13" customFormat="1" ht="13.5">
      <c r="B118" s="225"/>
      <c r="C118" s="226"/>
      <c r="D118" s="205" t="s">
        <v>149</v>
      </c>
      <c r="E118" s="227" t="s">
        <v>22</v>
      </c>
      <c r="F118" s="228" t="s">
        <v>152</v>
      </c>
      <c r="G118" s="226"/>
      <c r="H118" s="229">
        <v>14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149</v>
      </c>
      <c r="AU118" s="235" t="s">
        <v>83</v>
      </c>
      <c r="AV118" s="13" t="s">
        <v>147</v>
      </c>
      <c r="AW118" s="13" t="s">
        <v>38</v>
      </c>
      <c r="AX118" s="13" t="s">
        <v>24</v>
      </c>
      <c r="AY118" s="235" t="s">
        <v>140</v>
      </c>
    </row>
    <row r="119" spans="2:65" s="1" customFormat="1" ht="16.5" customHeight="1">
      <c r="B119" s="40"/>
      <c r="C119" s="191" t="s">
        <v>187</v>
      </c>
      <c r="D119" s="191" t="s">
        <v>142</v>
      </c>
      <c r="E119" s="192" t="s">
        <v>153</v>
      </c>
      <c r="F119" s="193" t="s">
        <v>154</v>
      </c>
      <c r="G119" s="194" t="s">
        <v>155</v>
      </c>
      <c r="H119" s="195">
        <v>240</v>
      </c>
      <c r="I119" s="196">
        <v>154</v>
      </c>
      <c r="J119" s="197">
        <f>ROUND(I119*H119,2)</f>
        <v>36960</v>
      </c>
      <c r="K119" s="193" t="s">
        <v>146</v>
      </c>
      <c r="L119" s="60"/>
      <c r="M119" s="198" t="s">
        <v>22</v>
      </c>
      <c r="N119" s="199" t="s">
        <v>45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147</v>
      </c>
      <c r="AT119" s="23" t="s">
        <v>142</v>
      </c>
      <c r="AU119" s="23" t="s">
        <v>83</v>
      </c>
      <c r="AY119" s="23" t="s">
        <v>140</v>
      </c>
      <c r="BE119" s="202">
        <f>IF(N119="základní",J119,0)</f>
        <v>36960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24</v>
      </c>
      <c r="BK119" s="202">
        <f>ROUND(I119*H119,2)</f>
        <v>36960</v>
      </c>
      <c r="BL119" s="23" t="s">
        <v>147</v>
      </c>
      <c r="BM119" s="23" t="s">
        <v>955</v>
      </c>
    </row>
    <row r="120" spans="2:51" s="11" customFormat="1" ht="13.5">
      <c r="B120" s="203"/>
      <c r="C120" s="204"/>
      <c r="D120" s="205" t="s">
        <v>149</v>
      </c>
      <c r="E120" s="206" t="s">
        <v>22</v>
      </c>
      <c r="F120" s="207" t="s">
        <v>682</v>
      </c>
      <c r="G120" s="204"/>
      <c r="H120" s="208">
        <v>240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149</v>
      </c>
      <c r="AU120" s="214" t="s">
        <v>83</v>
      </c>
      <c r="AV120" s="11" t="s">
        <v>83</v>
      </c>
      <c r="AW120" s="11" t="s">
        <v>38</v>
      </c>
      <c r="AX120" s="11" t="s">
        <v>74</v>
      </c>
      <c r="AY120" s="214" t="s">
        <v>140</v>
      </c>
    </row>
    <row r="121" spans="2:51" s="12" customFormat="1" ht="13.5">
      <c r="B121" s="215"/>
      <c r="C121" s="216"/>
      <c r="D121" s="205" t="s">
        <v>149</v>
      </c>
      <c r="E121" s="217" t="s">
        <v>22</v>
      </c>
      <c r="F121" s="218" t="s">
        <v>151</v>
      </c>
      <c r="G121" s="216"/>
      <c r="H121" s="217" t="s">
        <v>22</v>
      </c>
      <c r="I121" s="219"/>
      <c r="J121" s="216"/>
      <c r="K121" s="216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149</v>
      </c>
      <c r="AU121" s="224" t="s">
        <v>83</v>
      </c>
      <c r="AV121" s="12" t="s">
        <v>24</v>
      </c>
      <c r="AW121" s="12" t="s">
        <v>38</v>
      </c>
      <c r="AX121" s="12" t="s">
        <v>74</v>
      </c>
      <c r="AY121" s="224" t="s">
        <v>140</v>
      </c>
    </row>
    <row r="122" spans="2:51" s="13" customFormat="1" ht="13.5">
      <c r="B122" s="225"/>
      <c r="C122" s="226"/>
      <c r="D122" s="205" t="s">
        <v>149</v>
      </c>
      <c r="E122" s="227" t="s">
        <v>22</v>
      </c>
      <c r="F122" s="228" t="s">
        <v>152</v>
      </c>
      <c r="G122" s="226"/>
      <c r="H122" s="229">
        <v>240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149</v>
      </c>
      <c r="AU122" s="235" t="s">
        <v>83</v>
      </c>
      <c r="AV122" s="13" t="s">
        <v>147</v>
      </c>
      <c r="AW122" s="13" t="s">
        <v>38</v>
      </c>
      <c r="AX122" s="13" t="s">
        <v>24</v>
      </c>
      <c r="AY122" s="235" t="s">
        <v>140</v>
      </c>
    </row>
    <row r="123" spans="2:65" s="1" customFormat="1" ht="25.5" customHeight="1">
      <c r="B123" s="40"/>
      <c r="C123" s="191" t="s">
        <v>197</v>
      </c>
      <c r="D123" s="191" t="s">
        <v>142</v>
      </c>
      <c r="E123" s="192" t="s">
        <v>158</v>
      </c>
      <c r="F123" s="193" t="s">
        <v>159</v>
      </c>
      <c r="G123" s="194" t="s">
        <v>160</v>
      </c>
      <c r="H123" s="195">
        <v>30</v>
      </c>
      <c r="I123" s="196">
        <v>32</v>
      </c>
      <c r="J123" s="197">
        <f>ROUND(I123*H123,2)</f>
        <v>960</v>
      </c>
      <c r="K123" s="193" t="s">
        <v>146</v>
      </c>
      <c r="L123" s="60"/>
      <c r="M123" s="198" t="s">
        <v>22</v>
      </c>
      <c r="N123" s="199" t="s">
        <v>45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3" t="s">
        <v>147</v>
      </c>
      <c r="AT123" s="23" t="s">
        <v>142</v>
      </c>
      <c r="AU123" s="23" t="s">
        <v>83</v>
      </c>
      <c r="AY123" s="23" t="s">
        <v>140</v>
      </c>
      <c r="BE123" s="202">
        <f>IF(N123="základní",J123,0)</f>
        <v>960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24</v>
      </c>
      <c r="BK123" s="202">
        <f>ROUND(I123*H123,2)</f>
        <v>960</v>
      </c>
      <c r="BL123" s="23" t="s">
        <v>147</v>
      </c>
      <c r="BM123" s="23" t="s">
        <v>956</v>
      </c>
    </row>
    <row r="124" spans="2:65" s="1" customFormat="1" ht="16.5" customHeight="1">
      <c r="B124" s="40"/>
      <c r="C124" s="191" t="s">
        <v>29</v>
      </c>
      <c r="D124" s="191" t="s">
        <v>142</v>
      </c>
      <c r="E124" s="192" t="s">
        <v>957</v>
      </c>
      <c r="F124" s="193" t="s">
        <v>958</v>
      </c>
      <c r="G124" s="194" t="s">
        <v>164</v>
      </c>
      <c r="H124" s="195">
        <v>707.447</v>
      </c>
      <c r="I124" s="196">
        <v>47</v>
      </c>
      <c r="J124" s="197">
        <f>ROUND(I124*H124,2)</f>
        <v>33250.01</v>
      </c>
      <c r="K124" s="193" t="s">
        <v>146</v>
      </c>
      <c r="L124" s="60"/>
      <c r="M124" s="198" t="s">
        <v>22</v>
      </c>
      <c r="N124" s="199" t="s">
        <v>45</v>
      </c>
      <c r="O124" s="4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3" t="s">
        <v>147</v>
      </c>
      <c r="AT124" s="23" t="s">
        <v>142</v>
      </c>
      <c r="AU124" s="23" t="s">
        <v>83</v>
      </c>
      <c r="AY124" s="23" t="s">
        <v>140</v>
      </c>
      <c r="BE124" s="202">
        <f>IF(N124="základní",J124,0)</f>
        <v>33250.01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24</v>
      </c>
      <c r="BK124" s="202">
        <f>ROUND(I124*H124,2)</f>
        <v>33250.01</v>
      </c>
      <c r="BL124" s="23" t="s">
        <v>147</v>
      </c>
      <c r="BM124" s="23" t="s">
        <v>959</v>
      </c>
    </row>
    <row r="125" spans="2:51" s="11" customFormat="1" ht="13.5">
      <c r="B125" s="203"/>
      <c r="C125" s="204"/>
      <c r="D125" s="205" t="s">
        <v>149</v>
      </c>
      <c r="E125" s="206" t="s">
        <v>22</v>
      </c>
      <c r="F125" s="207" t="s">
        <v>960</v>
      </c>
      <c r="G125" s="204"/>
      <c r="H125" s="208">
        <v>171.502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149</v>
      </c>
      <c r="AU125" s="214" t="s">
        <v>83</v>
      </c>
      <c r="AV125" s="11" t="s">
        <v>83</v>
      </c>
      <c r="AW125" s="11" t="s">
        <v>38</v>
      </c>
      <c r="AX125" s="11" t="s">
        <v>74</v>
      </c>
      <c r="AY125" s="214" t="s">
        <v>140</v>
      </c>
    </row>
    <row r="126" spans="2:51" s="12" customFormat="1" ht="13.5">
      <c r="B126" s="215"/>
      <c r="C126" s="216"/>
      <c r="D126" s="205" t="s">
        <v>149</v>
      </c>
      <c r="E126" s="217" t="s">
        <v>22</v>
      </c>
      <c r="F126" s="218" t="s">
        <v>961</v>
      </c>
      <c r="G126" s="216"/>
      <c r="H126" s="217" t="s">
        <v>22</v>
      </c>
      <c r="I126" s="219"/>
      <c r="J126" s="216"/>
      <c r="K126" s="216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149</v>
      </c>
      <c r="AU126" s="224" t="s">
        <v>83</v>
      </c>
      <c r="AV126" s="12" t="s">
        <v>24</v>
      </c>
      <c r="AW126" s="12" t="s">
        <v>38</v>
      </c>
      <c r="AX126" s="12" t="s">
        <v>74</v>
      </c>
      <c r="AY126" s="224" t="s">
        <v>140</v>
      </c>
    </row>
    <row r="127" spans="2:51" s="11" customFormat="1" ht="13.5">
      <c r="B127" s="203"/>
      <c r="C127" s="204"/>
      <c r="D127" s="205" t="s">
        <v>149</v>
      </c>
      <c r="E127" s="206" t="s">
        <v>22</v>
      </c>
      <c r="F127" s="207" t="s">
        <v>962</v>
      </c>
      <c r="G127" s="204"/>
      <c r="H127" s="208">
        <v>535.945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149</v>
      </c>
      <c r="AU127" s="214" t="s">
        <v>83</v>
      </c>
      <c r="AV127" s="11" t="s">
        <v>83</v>
      </c>
      <c r="AW127" s="11" t="s">
        <v>38</v>
      </c>
      <c r="AX127" s="11" t="s">
        <v>74</v>
      </c>
      <c r="AY127" s="214" t="s">
        <v>140</v>
      </c>
    </row>
    <row r="128" spans="2:51" s="12" customFormat="1" ht="13.5">
      <c r="B128" s="215"/>
      <c r="C128" s="216"/>
      <c r="D128" s="205" t="s">
        <v>149</v>
      </c>
      <c r="E128" s="217" t="s">
        <v>22</v>
      </c>
      <c r="F128" s="218" t="s">
        <v>963</v>
      </c>
      <c r="G128" s="216"/>
      <c r="H128" s="217" t="s">
        <v>22</v>
      </c>
      <c r="I128" s="219"/>
      <c r="J128" s="216"/>
      <c r="K128" s="216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149</v>
      </c>
      <c r="AU128" s="224" t="s">
        <v>83</v>
      </c>
      <c r="AV128" s="12" t="s">
        <v>24</v>
      </c>
      <c r="AW128" s="12" t="s">
        <v>38</v>
      </c>
      <c r="AX128" s="12" t="s">
        <v>74</v>
      </c>
      <c r="AY128" s="224" t="s">
        <v>140</v>
      </c>
    </row>
    <row r="129" spans="2:51" s="13" customFormat="1" ht="13.5">
      <c r="B129" s="225"/>
      <c r="C129" s="226"/>
      <c r="D129" s="205" t="s">
        <v>149</v>
      </c>
      <c r="E129" s="227" t="s">
        <v>22</v>
      </c>
      <c r="F129" s="228" t="s">
        <v>152</v>
      </c>
      <c r="G129" s="226"/>
      <c r="H129" s="229">
        <v>707.447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149</v>
      </c>
      <c r="AU129" s="235" t="s">
        <v>83</v>
      </c>
      <c r="AV129" s="13" t="s">
        <v>147</v>
      </c>
      <c r="AW129" s="13" t="s">
        <v>38</v>
      </c>
      <c r="AX129" s="13" t="s">
        <v>24</v>
      </c>
      <c r="AY129" s="235" t="s">
        <v>140</v>
      </c>
    </row>
    <row r="130" spans="2:65" s="1" customFormat="1" ht="16.5" customHeight="1">
      <c r="B130" s="40"/>
      <c r="C130" s="191" t="s">
        <v>211</v>
      </c>
      <c r="D130" s="191" t="s">
        <v>142</v>
      </c>
      <c r="E130" s="192" t="s">
        <v>964</v>
      </c>
      <c r="F130" s="193" t="s">
        <v>965</v>
      </c>
      <c r="G130" s="194" t="s">
        <v>164</v>
      </c>
      <c r="H130" s="195">
        <v>353.724</v>
      </c>
      <c r="I130" s="196">
        <v>6</v>
      </c>
      <c r="J130" s="197">
        <f>ROUND(I130*H130,2)</f>
        <v>2122.34</v>
      </c>
      <c r="K130" s="193" t="s">
        <v>146</v>
      </c>
      <c r="L130" s="60"/>
      <c r="M130" s="198" t="s">
        <v>22</v>
      </c>
      <c r="N130" s="199" t="s">
        <v>45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147</v>
      </c>
      <c r="AT130" s="23" t="s">
        <v>142</v>
      </c>
      <c r="AU130" s="23" t="s">
        <v>83</v>
      </c>
      <c r="AY130" s="23" t="s">
        <v>140</v>
      </c>
      <c r="BE130" s="202">
        <f>IF(N130="základní",J130,0)</f>
        <v>2122.34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24</v>
      </c>
      <c r="BK130" s="202">
        <f>ROUND(I130*H130,2)</f>
        <v>2122.34</v>
      </c>
      <c r="BL130" s="23" t="s">
        <v>147</v>
      </c>
      <c r="BM130" s="23" t="s">
        <v>966</v>
      </c>
    </row>
    <row r="131" spans="2:51" s="11" customFormat="1" ht="13.5">
      <c r="B131" s="203"/>
      <c r="C131" s="204"/>
      <c r="D131" s="205" t="s">
        <v>149</v>
      </c>
      <c r="E131" s="206" t="s">
        <v>22</v>
      </c>
      <c r="F131" s="207" t="s">
        <v>967</v>
      </c>
      <c r="G131" s="204"/>
      <c r="H131" s="208">
        <v>353.724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149</v>
      </c>
      <c r="AU131" s="214" t="s">
        <v>83</v>
      </c>
      <c r="AV131" s="11" t="s">
        <v>83</v>
      </c>
      <c r="AW131" s="11" t="s">
        <v>38</v>
      </c>
      <c r="AX131" s="11" t="s">
        <v>74</v>
      </c>
      <c r="AY131" s="214" t="s">
        <v>140</v>
      </c>
    </row>
    <row r="132" spans="2:51" s="13" customFormat="1" ht="13.5">
      <c r="B132" s="225"/>
      <c r="C132" s="226"/>
      <c r="D132" s="205" t="s">
        <v>149</v>
      </c>
      <c r="E132" s="227" t="s">
        <v>22</v>
      </c>
      <c r="F132" s="228" t="s">
        <v>152</v>
      </c>
      <c r="G132" s="226"/>
      <c r="H132" s="229">
        <v>353.724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149</v>
      </c>
      <c r="AU132" s="235" t="s">
        <v>83</v>
      </c>
      <c r="AV132" s="13" t="s">
        <v>147</v>
      </c>
      <c r="AW132" s="13" t="s">
        <v>38</v>
      </c>
      <c r="AX132" s="13" t="s">
        <v>24</v>
      </c>
      <c r="AY132" s="235" t="s">
        <v>140</v>
      </c>
    </row>
    <row r="133" spans="2:65" s="1" customFormat="1" ht="16.5" customHeight="1">
      <c r="B133" s="40"/>
      <c r="C133" s="191" t="s">
        <v>219</v>
      </c>
      <c r="D133" s="191" t="s">
        <v>142</v>
      </c>
      <c r="E133" s="192" t="s">
        <v>968</v>
      </c>
      <c r="F133" s="193" t="s">
        <v>969</v>
      </c>
      <c r="G133" s="194" t="s">
        <v>164</v>
      </c>
      <c r="H133" s="195">
        <v>140.363</v>
      </c>
      <c r="I133" s="196">
        <v>118</v>
      </c>
      <c r="J133" s="197">
        <f>ROUND(I133*H133,2)</f>
        <v>16562.83</v>
      </c>
      <c r="K133" s="193" t="s">
        <v>22</v>
      </c>
      <c r="L133" s="60"/>
      <c r="M133" s="198" t="s">
        <v>22</v>
      </c>
      <c r="N133" s="199" t="s">
        <v>45</v>
      </c>
      <c r="O133" s="4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3" t="s">
        <v>147</v>
      </c>
      <c r="AT133" s="23" t="s">
        <v>142</v>
      </c>
      <c r="AU133" s="23" t="s">
        <v>83</v>
      </c>
      <c r="AY133" s="23" t="s">
        <v>140</v>
      </c>
      <c r="BE133" s="202">
        <f>IF(N133="základní",J133,0)</f>
        <v>16562.83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24</v>
      </c>
      <c r="BK133" s="202">
        <f>ROUND(I133*H133,2)</f>
        <v>16562.83</v>
      </c>
      <c r="BL133" s="23" t="s">
        <v>147</v>
      </c>
      <c r="BM133" s="23" t="s">
        <v>970</v>
      </c>
    </row>
    <row r="134" spans="2:51" s="11" customFormat="1" ht="13.5">
      <c r="B134" s="203"/>
      <c r="C134" s="204"/>
      <c r="D134" s="205" t="s">
        <v>149</v>
      </c>
      <c r="E134" s="206" t="s">
        <v>22</v>
      </c>
      <c r="F134" s="207" t="s">
        <v>971</v>
      </c>
      <c r="G134" s="204"/>
      <c r="H134" s="208">
        <v>105.134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149</v>
      </c>
      <c r="AU134" s="214" t="s">
        <v>83</v>
      </c>
      <c r="AV134" s="11" t="s">
        <v>83</v>
      </c>
      <c r="AW134" s="11" t="s">
        <v>38</v>
      </c>
      <c r="AX134" s="11" t="s">
        <v>74</v>
      </c>
      <c r="AY134" s="214" t="s">
        <v>140</v>
      </c>
    </row>
    <row r="135" spans="2:51" s="12" customFormat="1" ht="13.5">
      <c r="B135" s="215"/>
      <c r="C135" s="216"/>
      <c r="D135" s="205" t="s">
        <v>149</v>
      </c>
      <c r="E135" s="217" t="s">
        <v>22</v>
      </c>
      <c r="F135" s="218" t="s">
        <v>972</v>
      </c>
      <c r="G135" s="216"/>
      <c r="H135" s="217" t="s">
        <v>22</v>
      </c>
      <c r="I135" s="219"/>
      <c r="J135" s="216"/>
      <c r="K135" s="216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149</v>
      </c>
      <c r="AU135" s="224" t="s">
        <v>83</v>
      </c>
      <c r="AV135" s="12" t="s">
        <v>24</v>
      </c>
      <c r="AW135" s="12" t="s">
        <v>38</v>
      </c>
      <c r="AX135" s="12" t="s">
        <v>74</v>
      </c>
      <c r="AY135" s="224" t="s">
        <v>140</v>
      </c>
    </row>
    <row r="136" spans="2:51" s="11" customFormat="1" ht="13.5">
      <c r="B136" s="203"/>
      <c r="C136" s="204"/>
      <c r="D136" s="205" t="s">
        <v>149</v>
      </c>
      <c r="E136" s="206" t="s">
        <v>22</v>
      </c>
      <c r="F136" s="207" t="s">
        <v>973</v>
      </c>
      <c r="G136" s="204"/>
      <c r="H136" s="208">
        <v>35.229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149</v>
      </c>
      <c r="AU136" s="214" t="s">
        <v>83</v>
      </c>
      <c r="AV136" s="11" t="s">
        <v>83</v>
      </c>
      <c r="AW136" s="11" t="s">
        <v>38</v>
      </c>
      <c r="AX136" s="11" t="s">
        <v>74</v>
      </c>
      <c r="AY136" s="214" t="s">
        <v>140</v>
      </c>
    </row>
    <row r="137" spans="2:51" s="13" customFormat="1" ht="13.5">
      <c r="B137" s="225"/>
      <c r="C137" s="226"/>
      <c r="D137" s="205" t="s">
        <v>149</v>
      </c>
      <c r="E137" s="227" t="s">
        <v>22</v>
      </c>
      <c r="F137" s="228" t="s">
        <v>152</v>
      </c>
      <c r="G137" s="226"/>
      <c r="H137" s="229">
        <v>140.363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149</v>
      </c>
      <c r="AU137" s="235" t="s">
        <v>83</v>
      </c>
      <c r="AV137" s="13" t="s">
        <v>147</v>
      </c>
      <c r="AW137" s="13" t="s">
        <v>38</v>
      </c>
      <c r="AX137" s="13" t="s">
        <v>24</v>
      </c>
      <c r="AY137" s="235" t="s">
        <v>140</v>
      </c>
    </row>
    <row r="138" spans="2:65" s="1" customFormat="1" ht="25.5" customHeight="1">
      <c r="B138" s="40"/>
      <c r="C138" s="191" t="s">
        <v>224</v>
      </c>
      <c r="D138" s="191" t="s">
        <v>142</v>
      </c>
      <c r="E138" s="192" t="s">
        <v>974</v>
      </c>
      <c r="F138" s="193" t="s">
        <v>975</v>
      </c>
      <c r="G138" s="194" t="s">
        <v>164</v>
      </c>
      <c r="H138" s="195">
        <v>70.182</v>
      </c>
      <c r="I138" s="196">
        <v>6</v>
      </c>
      <c r="J138" s="197">
        <f>ROUND(I138*H138,2)</f>
        <v>421.09</v>
      </c>
      <c r="K138" s="193" t="s">
        <v>22</v>
      </c>
      <c r="L138" s="60"/>
      <c r="M138" s="198" t="s">
        <v>22</v>
      </c>
      <c r="N138" s="199" t="s">
        <v>45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147</v>
      </c>
      <c r="AT138" s="23" t="s">
        <v>142</v>
      </c>
      <c r="AU138" s="23" t="s">
        <v>83</v>
      </c>
      <c r="AY138" s="23" t="s">
        <v>140</v>
      </c>
      <c r="BE138" s="202">
        <f>IF(N138="základní",J138,0)</f>
        <v>421.09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24</v>
      </c>
      <c r="BK138" s="202">
        <f>ROUND(I138*H138,2)</f>
        <v>421.09</v>
      </c>
      <c r="BL138" s="23" t="s">
        <v>147</v>
      </c>
      <c r="BM138" s="23" t="s">
        <v>976</v>
      </c>
    </row>
    <row r="139" spans="2:51" s="11" customFormat="1" ht="13.5">
      <c r="B139" s="203"/>
      <c r="C139" s="204"/>
      <c r="D139" s="205" t="s">
        <v>149</v>
      </c>
      <c r="E139" s="206" t="s">
        <v>22</v>
      </c>
      <c r="F139" s="207" t="s">
        <v>977</v>
      </c>
      <c r="G139" s="204"/>
      <c r="H139" s="208">
        <v>70.182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149</v>
      </c>
      <c r="AU139" s="214" t="s">
        <v>83</v>
      </c>
      <c r="AV139" s="11" t="s">
        <v>83</v>
      </c>
      <c r="AW139" s="11" t="s">
        <v>38</v>
      </c>
      <c r="AX139" s="11" t="s">
        <v>74</v>
      </c>
      <c r="AY139" s="214" t="s">
        <v>140</v>
      </c>
    </row>
    <row r="140" spans="2:51" s="13" customFormat="1" ht="13.5">
      <c r="B140" s="225"/>
      <c r="C140" s="226"/>
      <c r="D140" s="205" t="s">
        <v>149</v>
      </c>
      <c r="E140" s="227" t="s">
        <v>22</v>
      </c>
      <c r="F140" s="228" t="s">
        <v>152</v>
      </c>
      <c r="G140" s="226"/>
      <c r="H140" s="229">
        <v>70.182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149</v>
      </c>
      <c r="AU140" s="235" t="s">
        <v>83</v>
      </c>
      <c r="AV140" s="13" t="s">
        <v>147</v>
      </c>
      <c r="AW140" s="13" t="s">
        <v>38</v>
      </c>
      <c r="AX140" s="13" t="s">
        <v>24</v>
      </c>
      <c r="AY140" s="235" t="s">
        <v>140</v>
      </c>
    </row>
    <row r="141" spans="2:65" s="1" customFormat="1" ht="16.5" customHeight="1">
      <c r="B141" s="40"/>
      <c r="C141" s="191" t="s">
        <v>223</v>
      </c>
      <c r="D141" s="191" t="s">
        <v>142</v>
      </c>
      <c r="E141" s="192" t="s">
        <v>978</v>
      </c>
      <c r="F141" s="193" t="s">
        <v>979</v>
      </c>
      <c r="G141" s="194" t="s">
        <v>164</v>
      </c>
      <c r="H141" s="195">
        <v>4.127</v>
      </c>
      <c r="I141" s="196">
        <v>173</v>
      </c>
      <c r="J141" s="197">
        <f>ROUND(I141*H141,2)</f>
        <v>713.97</v>
      </c>
      <c r="K141" s="193" t="s">
        <v>146</v>
      </c>
      <c r="L141" s="60"/>
      <c r="M141" s="198" t="s">
        <v>22</v>
      </c>
      <c r="N141" s="199" t="s">
        <v>45</v>
      </c>
      <c r="O141" s="4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3" t="s">
        <v>147</v>
      </c>
      <c r="AT141" s="23" t="s">
        <v>142</v>
      </c>
      <c r="AU141" s="23" t="s">
        <v>83</v>
      </c>
      <c r="AY141" s="23" t="s">
        <v>140</v>
      </c>
      <c r="BE141" s="202">
        <f>IF(N141="základní",J141,0)</f>
        <v>713.97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24</v>
      </c>
      <c r="BK141" s="202">
        <f>ROUND(I141*H141,2)</f>
        <v>713.97</v>
      </c>
      <c r="BL141" s="23" t="s">
        <v>147</v>
      </c>
      <c r="BM141" s="23" t="s">
        <v>980</v>
      </c>
    </row>
    <row r="142" spans="2:51" s="11" customFormat="1" ht="13.5">
      <c r="B142" s="203"/>
      <c r="C142" s="204"/>
      <c r="D142" s="205" t="s">
        <v>149</v>
      </c>
      <c r="E142" s="206" t="s">
        <v>22</v>
      </c>
      <c r="F142" s="207" t="s">
        <v>981</v>
      </c>
      <c r="G142" s="204"/>
      <c r="H142" s="208">
        <v>2.467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149</v>
      </c>
      <c r="AU142" s="214" t="s">
        <v>83</v>
      </c>
      <c r="AV142" s="11" t="s">
        <v>83</v>
      </c>
      <c r="AW142" s="11" t="s">
        <v>38</v>
      </c>
      <c r="AX142" s="11" t="s">
        <v>74</v>
      </c>
      <c r="AY142" s="214" t="s">
        <v>140</v>
      </c>
    </row>
    <row r="143" spans="2:51" s="12" customFormat="1" ht="13.5">
      <c r="B143" s="215"/>
      <c r="C143" s="216"/>
      <c r="D143" s="205" t="s">
        <v>149</v>
      </c>
      <c r="E143" s="217" t="s">
        <v>22</v>
      </c>
      <c r="F143" s="218" t="s">
        <v>982</v>
      </c>
      <c r="G143" s="216"/>
      <c r="H143" s="217" t="s">
        <v>22</v>
      </c>
      <c r="I143" s="219"/>
      <c r="J143" s="216"/>
      <c r="K143" s="216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149</v>
      </c>
      <c r="AU143" s="224" t="s">
        <v>83</v>
      </c>
      <c r="AV143" s="12" t="s">
        <v>24</v>
      </c>
      <c r="AW143" s="12" t="s">
        <v>38</v>
      </c>
      <c r="AX143" s="12" t="s">
        <v>74</v>
      </c>
      <c r="AY143" s="224" t="s">
        <v>140</v>
      </c>
    </row>
    <row r="144" spans="2:51" s="11" customFormat="1" ht="13.5">
      <c r="B144" s="203"/>
      <c r="C144" s="204"/>
      <c r="D144" s="205" t="s">
        <v>149</v>
      </c>
      <c r="E144" s="206" t="s">
        <v>22</v>
      </c>
      <c r="F144" s="207" t="s">
        <v>983</v>
      </c>
      <c r="G144" s="204"/>
      <c r="H144" s="208">
        <v>1.66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149</v>
      </c>
      <c r="AU144" s="214" t="s">
        <v>83</v>
      </c>
      <c r="AV144" s="11" t="s">
        <v>83</v>
      </c>
      <c r="AW144" s="11" t="s">
        <v>38</v>
      </c>
      <c r="AX144" s="11" t="s">
        <v>74</v>
      </c>
      <c r="AY144" s="214" t="s">
        <v>140</v>
      </c>
    </row>
    <row r="145" spans="2:51" s="12" customFormat="1" ht="13.5">
      <c r="B145" s="215"/>
      <c r="C145" s="216"/>
      <c r="D145" s="205" t="s">
        <v>149</v>
      </c>
      <c r="E145" s="217" t="s">
        <v>22</v>
      </c>
      <c r="F145" s="218" t="s">
        <v>984</v>
      </c>
      <c r="G145" s="216"/>
      <c r="H145" s="217" t="s">
        <v>22</v>
      </c>
      <c r="I145" s="219"/>
      <c r="J145" s="216"/>
      <c r="K145" s="216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149</v>
      </c>
      <c r="AU145" s="224" t="s">
        <v>83</v>
      </c>
      <c r="AV145" s="12" t="s">
        <v>24</v>
      </c>
      <c r="AW145" s="12" t="s">
        <v>38</v>
      </c>
      <c r="AX145" s="12" t="s">
        <v>74</v>
      </c>
      <c r="AY145" s="224" t="s">
        <v>140</v>
      </c>
    </row>
    <row r="146" spans="2:51" s="13" customFormat="1" ht="13.5">
      <c r="B146" s="225"/>
      <c r="C146" s="226"/>
      <c r="D146" s="205" t="s">
        <v>149</v>
      </c>
      <c r="E146" s="227" t="s">
        <v>22</v>
      </c>
      <c r="F146" s="228" t="s">
        <v>152</v>
      </c>
      <c r="G146" s="226"/>
      <c r="H146" s="229">
        <v>4.127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149</v>
      </c>
      <c r="AU146" s="235" t="s">
        <v>83</v>
      </c>
      <c r="AV146" s="13" t="s">
        <v>147</v>
      </c>
      <c r="AW146" s="13" t="s">
        <v>38</v>
      </c>
      <c r="AX146" s="13" t="s">
        <v>24</v>
      </c>
      <c r="AY146" s="235" t="s">
        <v>140</v>
      </c>
    </row>
    <row r="147" spans="2:65" s="1" customFormat="1" ht="16.5" customHeight="1">
      <c r="B147" s="40"/>
      <c r="C147" s="191" t="s">
        <v>10</v>
      </c>
      <c r="D147" s="191" t="s">
        <v>142</v>
      </c>
      <c r="E147" s="192" t="s">
        <v>978</v>
      </c>
      <c r="F147" s="193" t="s">
        <v>979</v>
      </c>
      <c r="G147" s="194" t="s">
        <v>164</v>
      </c>
      <c r="H147" s="195">
        <v>31.95</v>
      </c>
      <c r="I147" s="196">
        <v>173</v>
      </c>
      <c r="J147" s="197">
        <f>ROUND(I147*H147,2)</f>
        <v>5527.35</v>
      </c>
      <c r="K147" s="193" t="s">
        <v>146</v>
      </c>
      <c r="L147" s="60"/>
      <c r="M147" s="198" t="s">
        <v>22</v>
      </c>
      <c r="N147" s="199" t="s">
        <v>45</v>
      </c>
      <c r="O147" s="4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3" t="s">
        <v>147</v>
      </c>
      <c r="AT147" s="23" t="s">
        <v>142</v>
      </c>
      <c r="AU147" s="23" t="s">
        <v>83</v>
      </c>
      <c r="AY147" s="23" t="s">
        <v>140</v>
      </c>
      <c r="BE147" s="202">
        <f>IF(N147="základní",J147,0)</f>
        <v>5527.35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3" t="s">
        <v>24</v>
      </c>
      <c r="BK147" s="202">
        <f>ROUND(I147*H147,2)</f>
        <v>5527.35</v>
      </c>
      <c r="BL147" s="23" t="s">
        <v>147</v>
      </c>
      <c r="BM147" s="23" t="s">
        <v>985</v>
      </c>
    </row>
    <row r="148" spans="2:51" s="11" customFormat="1" ht="13.5">
      <c r="B148" s="203"/>
      <c r="C148" s="204"/>
      <c r="D148" s="205" t="s">
        <v>149</v>
      </c>
      <c r="E148" s="206" t="s">
        <v>22</v>
      </c>
      <c r="F148" s="207" t="s">
        <v>986</v>
      </c>
      <c r="G148" s="204"/>
      <c r="H148" s="208">
        <v>10.969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149</v>
      </c>
      <c r="AU148" s="214" t="s">
        <v>83</v>
      </c>
      <c r="AV148" s="11" t="s">
        <v>83</v>
      </c>
      <c r="AW148" s="11" t="s">
        <v>38</v>
      </c>
      <c r="AX148" s="11" t="s">
        <v>74</v>
      </c>
      <c r="AY148" s="214" t="s">
        <v>140</v>
      </c>
    </row>
    <row r="149" spans="2:51" s="11" customFormat="1" ht="13.5">
      <c r="B149" s="203"/>
      <c r="C149" s="204"/>
      <c r="D149" s="205" t="s">
        <v>149</v>
      </c>
      <c r="E149" s="206" t="s">
        <v>22</v>
      </c>
      <c r="F149" s="207" t="s">
        <v>987</v>
      </c>
      <c r="G149" s="204"/>
      <c r="H149" s="208">
        <v>11.531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149</v>
      </c>
      <c r="AU149" s="214" t="s">
        <v>83</v>
      </c>
      <c r="AV149" s="11" t="s">
        <v>83</v>
      </c>
      <c r="AW149" s="11" t="s">
        <v>38</v>
      </c>
      <c r="AX149" s="11" t="s">
        <v>74</v>
      </c>
      <c r="AY149" s="214" t="s">
        <v>140</v>
      </c>
    </row>
    <row r="150" spans="2:51" s="12" customFormat="1" ht="13.5">
      <c r="B150" s="215"/>
      <c r="C150" s="216"/>
      <c r="D150" s="205" t="s">
        <v>149</v>
      </c>
      <c r="E150" s="217" t="s">
        <v>22</v>
      </c>
      <c r="F150" s="218" t="s">
        <v>988</v>
      </c>
      <c r="G150" s="216"/>
      <c r="H150" s="217" t="s">
        <v>22</v>
      </c>
      <c r="I150" s="219"/>
      <c r="J150" s="216"/>
      <c r="K150" s="216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149</v>
      </c>
      <c r="AU150" s="224" t="s">
        <v>83</v>
      </c>
      <c r="AV150" s="12" t="s">
        <v>24</v>
      </c>
      <c r="AW150" s="12" t="s">
        <v>38</v>
      </c>
      <c r="AX150" s="12" t="s">
        <v>74</v>
      </c>
      <c r="AY150" s="224" t="s">
        <v>140</v>
      </c>
    </row>
    <row r="151" spans="2:51" s="11" customFormat="1" ht="13.5">
      <c r="B151" s="203"/>
      <c r="C151" s="204"/>
      <c r="D151" s="205" t="s">
        <v>149</v>
      </c>
      <c r="E151" s="206" t="s">
        <v>22</v>
      </c>
      <c r="F151" s="207" t="s">
        <v>989</v>
      </c>
      <c r="G151" s="204"/>
      <c r="H151" s="208">
        <v>9.45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149</v>
      </c>
      <c r="AU151" s="214" t="s">
        <v>83</v>
      </c>
      <c r="AV151" s="11" t="s">
        <v>83</v>
      </c>
      <c r="AW151" s="11" t="s">
        <v>38</v>
      </c>
      <c r="AX151" s="11" t="s">
        <v>74</v>
      </c>
      <c r="AY151" s="214" t="s">
        <v>140</v>
      </c>
    </row>
    <row r="152" spans="2:51" s="12" customFormat="1" ht="13.5">
      <c r="B152" s="215"/>
      <c r="C152" s="216"/>
      <c r="D152" s="205" t="s">
        <v>149</v>
      </c>
      <c r="E152" s="217" t="s">
        <v>22</v>
      </c>
      <c r="F152" s="218" t="s">
        <v>990</v>
      </c>
      <c r="G152" s="216"/>
      <c r="H152" s="217" t="s">
        <v>22</v>
      </c>
      <c r="I152" s="219"/>
      <c r="J152" s="216"/>
      <c r="K152" s="216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149</v>
      </c>
      <c r="AU152" s="224" t="s">
        <v>83</v>
      </c>
      <c r="AV152" s="12" t="s">
        <v>24</v>
      </c>
      <c r="AW152" s="12" t="s">
        <v>38</v>
      </c>
      <c r="AX152" s="12" t="s">
        <v>74</v>
      </c>
      <c r="AY152" s="224" t="s">
        <v>140</v>
      </c>
    </row>
    <row r="153" spans="2:51" s="13" customFormat="1" ht="13.5">
      <c r="B153" s="225"/>
      <c r="C153" s="226"/>
      <c r="D153" s="205" t="s">
        <v>149</v>
      </c>
      <c r="E153" s="227" t="s">
        <v>22</v>
      </c>
      <c r="F153" s="228" t="s">
        <v>152</v>
      </c>
      <c r="G153" s="226"/>
      <c r="H153" s="229">
        <v>31.95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149</v>
      </c>
      <c r="AU153" s="235" t="s">
        <v>83</v>
      </c>
      <c r="AV153" s="13" t="s">
        <v>147</v>
      </c>
      <c r="AW153" s="13" t="s">
        <v>38</v>
      </c>
      <c r="AX153" s="13" t="s">
        <v>24</v>
      </c>
      <c r="AY153" s="235" t="s">
        <v>140</v>
      </c>
    </row>
    <row r="154" spans="2:65" s="1" customFormat="1" ht="16.5" customHeight="1">
      <c r="B154" s="40"/>
      <c r="C154" s="191" t="s">
        <v>235</v>
      </c>
      <c r="D154" s="191" t="s">
        <v>142</v>
      </c>
      <c r="E154" s="192" t="s">
        <v>991</v>
      </c>
      <c r="F154" s="193" t="s">
        <v>992</v>
      </c>
      <c r="G154" s="194" t="s">
        <v>164</v>
      </c>
      <c r="H154" s="195">
        <v>2.064</v>
      </c>
      <c r="I154" s="196">
        <v>6</v>
      </c>
      <c r="J154" s="197">
        <f>ROUND(I154*H154,2)</f>
        <v>12.38</v>
      </c>
      <c r="K154" s="193" t="s">
        <v>146</v>
      </c>
      <c r="L154" s="60"/>
      <c r="M154" s="198" t="s">
        <v>22</v>
      </c>
      <c r="N154" s="199" t="s">
        <v>45</v>
      </c>
      <c r="O154" s="4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3" t="s">
        <v>147</v>
      </c>
      <c r="AT154" s="23" t="s">
        <v>142</v>
      </c>
      <c r="AU154" s="23" t="s">
        <v>83</v>
      </c>
      <c r="AY154" s="23" t="s">
        <v>140</v>
      </c>
      <c r="BE154" s="202">
        <f>IF(N154="základní",J154,0)</f>
        <v>12.38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3" t="s">
        <v>24</v>
      </c>
      <c r="BK154" s="202">
        <f>ROUND(I154*H154,2)</f>
        <v>12.38</v>
      </c>
      <c r="BL154" s="23" t="s">
        <v>147</v>
      </c>
      <c r="BM154" s="23" t="s">
        <v>993</v>
      </c>
    </row>
    <row r="155" spans="2:51" s="11" customFormat="1" ht="13.5">
      <c r="B155" s="203"/>
      <c r="C155" s="204"/>
      <c r="D155" s="205" t="s">
        <v>149</v>
      </c>
      <c r="E155" s="206" t="s">
        <v>22</v>
      </c>
      <c r="F155" s="207" t="s">
        <v>994</v>
      </c>
      <c r="G155" s="204"/>
      <c r="H155" s="208">
        <v>2.064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149</v>
      </c>
      <c r="AU155" s="214" t="s">
        <v>83</v>
      </c>
      <c r="AV155" s="11" t="s">
        <v>83</v>
      </c>
      <c r="AW155" s="11" t="s">
        <v>38</v>
      </c>
      <c r="AX155" s="11" t="s">
        <v>74</v>
      </c>
      <c r="AY155" s="214" t="s">
        <v>140</v>
      </c>
    </row>
    <row r="156" spans="2:51" s="13" customFormat="1" ht="13.5">
      <c r="B156" s="225"/>
      <c r="C156" s="226"/>
      <c r="D156" s="205" t="s">
        <v>149</v>
      </c>
      <c r="E156" s="227" t="s">
        <v>22</v>
      </c>
      <c r="F156" s="228" t="s">
        <v>152</v>
      </c>
      <c r="G156" s="226"/>
      <c r="H156" s="229">
        <v>2.064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149</v>
      </c>
      <c r="AU156" s="235" t="s">
        <v>83</v>
      </c>
      <c r="AV156" s="13" t="s">
        <v>147</v>
      </c>
      <c r="AW156" s="13" t="s">
        <v>38</v>
      </c>
      <c r="AX156" s="13" t="s">
        <v>24</v>
      </c>
      <c r="AY156" s="235" t="s">
        <v>140</v>
      </c>
    </row>
    <row r="157" spans="2:65" s="1" customFormat="1" ht="16.5" customHeight="1">
      <c r="B157" s="40"/>
      <c r="C157" s="191" t="s">
        <v>241</v>
      </c>
      <c r="D157" s="191" t="s">
        <v>142</v>
      </c>
      <c r="E157" s="192" t="s">
        <v>991</v>
      </c>
      <c r="F157" s="193" t="s">
        <v>992</v>
      </c>
      <c r="G157" s="194" t="s">
        <v>164</v>
      </c>
      <c r="H157" s="195">
        <v>15.975</v>
      </c>
      <c r="I157" s="196">
        <v>6</v>
      </c>
      <c r="J157" s="197">
        <f>ROUND(I157*H157,2)</f>
        <v>95.85</v>
      </c>
      <c r="K157" s="193" t="s">
        <v>146</v>
      </c>
      <c r="L157" s="60"/>
      <c r="M157" s="198" t="s">
        <v>22</v>
      </c>
      <c r="N157" s="199" t="s">
        <v>45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3" t="s">
        <v>147</v>
      </c>
      <c r="AT157" s="23" t="s">
        <v>142</v>
      </c>
      <c r="AU157" s="23" t="s">
        <v>83</v>
      </c>
      <c r="AY157" s="23" t="s">
        <v>140</v>
      </c>
      <c r="BE157" s="202">
        <f>IF(N157="základní",J157,0)</f>
        <v>95.85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24</v>
      </c>
      <c r="BK157" s="202">
        <f>ROUND(I157*H157,2)</f>
        <v>95.85</v>
      </c>
      <c r="BL157" s="23" t="s">
        <v>147</v>
      </c>
      <c r="BM157" s="23" t="s">
        <v>995</v>
      </c>
    </row>
    <row r="158" spans="2:51" s="11" customFormat="1" ht="13.5">
      <c r="B158" s="203"/>
      <c r="C158" s="204"/>
      <c r="D158" s="205" t="s">
        <v>149</v>
      </c>
      <c r="E158" s="206" t="s">
        <v>22</v>
      </c>
      <c r="F158" s="207" t="s">
        <v>996</v>
      </c>
      <c r="G158" s="204"/>
      <c r="H158" s="208">
        <v>15.975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149</v>
      </c>
      <c r="AU158" s="214" t="s">
        <v>83</v>
      </c>
      <c r="AV158" s="11" t="s">
        <v>83</v>
      </c>
      <c r="AW158" s="11" t="s">
        <v>38</v>
      </c>
      <c r="AX158" s="11" t="s">
        <v>74</v>
      </c>
      <c r="AY158" s="214" t="s">
        <v>140</v>
      </c>
    </row>
    <row r="159" spans="2:51" s="13" customFormat="1" ht="13.5">
      <c r="B159" s="225"/>
      <c r="C159" s="226"/>
      <c r="D159" s="205" t="s">
        <v>149</v>
      </c>
      <c r="E159" s="227" t="s">
        <v>22</v>
      </c>
      <c r="F159" s="228" t="s">
        <v>152</v>
      </c>
      <c r="G159" s="226"/>
      <c r="H159" s="229">
        <v>15.975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149</v>
      </c>
      <c r="AU159" s="235" t="s">
        <v>83</v>
      </c>
      <c r="AV159" s="13" t="s">
        <v>147</v>
      </c>
      <c r="AW159" s="13" t="s">
        <v>38</v>
      </c>
      <c r="AX159" s="13" t="s">
        <v>24</v>
      </c>
      <c r="AY159" s="235" t="s">
        <v>140</v>
      </c>
    </row>
    <row r="160" spans="2:65" s="1" customFormat="1" ht="16.5" customHeight="1">
      <c r="B160" s="40"/>
      <c r="C160" s="191" t="s">
        <v>248</v>
      </c>
      <c r="D160" s="191" t="s">
        <v>142</v>
      </c>
      <c r="E160" s="192" t="s">
        <v>703</v>
      </c>
      <c r="F160" s="193" t="s">
        <v>704</v>
      </c>
      <c r="G160" s="194" t="s">
        <v>164</v>
      </c>
      <c r="H160" s="195">
        <v>630.647</v>
      </c>
      <c r="I160" s="196">
        <v>103</v>
      </c>
      <c r="J160" s="197">
        <f>ROUND(I160*H160,2)</f>
        <v>64956.64</v>
      </c>
      <c r="K160" s="193" t="s">
        <v>146</v>
      </c>
      <c r="L160" s="60"/>
      <c r="M160" s="198" t="s">
        <v>22</v>
      </c>
      <c r="N160" s="199" t="s">
        <v>45</v>
      </c>
      <c r="O160" s="4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147</v>
      </c>
      <c r="AT160" s="23" t="s">
        <v>142</v>
      </c>
      <c r="AU160" s="23" t="s">
        <v>83</v>
      </c>
      <c r="AY160" s="23" t="s">
        <v>140</v>
      </c>
      <c r="BE160" s="202">
        <f>IF(N160="základní",J160,0)</f>
        <v>64956.64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24</v>
      </c>
      <c r="BK160" s="202">
        <f>ROUND(I160*H160,2)</f>
        <v>64956.64</v>
      </c>
      <c r="BL160" s="23" t="s">
        <v>147</v>
      </c>
      <c r="BM160" s="23" t="s">
        <v>997</v>
      </c>
    </row>
    <row r="161" spans="2:51" s="11" customFormat="1" ht="13.5">
      <c r="B161" s="203"/>
      <c r="C161" s="204"/>
      <c r="D161" s="205" t="s">
        <v>149</v>
      </c>
      <c r="E161" s="206" t="s">
        <v>22</v>
      </c>
      <c r="F161" s="207" t="s">
        <v>998</v>
      </c>
      <c r="G161" s="204"/>
      <c r="H161" s="208">
        <v>883.887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149</v>
      </c>
      <c r="AU161" s="214" t="s">
        <v>83</v>
      </c>
      <c r="AV161" s="11" t="s">
        <v>83</v>
      </c>
      <c r="AW161" s="11" t="s">
        <v>38</v>
      </c>
      <c r="AX161" s="11" t="s">
        <v>74</v>
      </c>
      <c r="AY161" s="214" t="s">
        <v>140</v>
      </c>
    </row>
    <row r="162" spans="2:51" s="11" customFormat="1" ht="13.5">
      <c r="B162" s="203"/>
      <c r="C162" s="204"/>
      <c r="D162" s="205" t="s">
        <v>149</v>
      </c>
      <c r="E162" s="206" t="s">
        <v>22</v>
      </c>
      <c r="F162" s="207" t="s">
        <v>999</v>
      </c>
      <c r="G162" s="204"/>
      <c r="H162" s="208">
        <v>-253.24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149</v>
      </c>
      <c r="AU162" s="214" t="s">
        <v>83</v>
      </c>
      <c r="AV162" s="11" t="s">
        <v>83</v>
      </c>
      <c r="AW162" s="11" t="s">
        <v>38</v>
      </c>
      <c r="AX162" s="11" t="s">
        <v>74</v>
      </c>
      <c r="AY162" s="214" t="s">
        <v>140</v>
      </c>
    </row>
    <row r="163" spans="2:51" s="13" customFormat="1" ht="13.5">
      <c r="B163" s="225"/>
      <c r="C163" s="226"/>
      <c r="D163" s="205" t="s">
        <v>149</v>
      </c>
      <c r="E163" s="227" t="s">
        <v>22</v>
      </c>
      <c r="F163" s="228" t="s">
        <v>152</v>
      </c>
      <c r="G163" s="226"/>
      <c r="H163" s="229">
        <v>630.647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149</v>
      </c>
      <c r="AU163" s="235" t="s">
        <v>83</v>
      </c>
      <c r="AV163" s="13" t="s">
        <v>147</v>
      </c>
      <c r="AW163" s="13" t="s">
        <v>38</v>
      </c>
      <c r="AX163" s="13" t="s">
        <v>24</v>
      </c>
      <c r="AY163" s="235" t="s">
        <v>140</v>
      </c>
    </row>
    <row r="164" spans="2:65" s="1" customFormat="1" ht="25.5" customHeight="1">
      <c r="B164" s="40"/>
      <c r="C164" s="191" t="s">
        <v>254</v>
      </c>
      <c r="D164" s="191" t="s">
        <v>142</v>
      </c>
      <c r="E164" s="192" t="s">
        <v>707</v>
      </c>
      <c r="F164" s="193" t="s">
        <v>708</v>
      </c>
      <c r="G164" s="194" t="s">
        <v>164</v>
      </c>
      <c r="H164" s="195">
        <v>3153.235</v>
      </c>
      <c r="I164" s="196">
        <v>26</v>
      </c>
      <c r="J164" s="197">
        <f>ROUND(I164*H164,2)</f>
        <v>81984.11</v>
      </c>
      <c r="K164" s="193" t="s">
        <v>146</v>
      </c>
      <c r="L164" s="60"/>
      <c r="M164" s="198" t="s">
        <v>22</v>
      </c>
      <c r="N164" s="199" t="s">
        <v>45</v>
      </c>
      <c r="O164" s="4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3" t="s">
        <v>147</v>
      </c>
      <c r="AT164" s="23" t="s">
        <v>142</v>
      </c>
      <c r="AU164" s="23" t="s">
        <v>83</v>
      </c>
      <c r="AY164" s="23" t="s">
        <v>140</v>
      </c>
      <c r="BE164" s="202">
        <f>IF(N164="základní",J164,0)</f>
        <v>81984.11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3" t="s">
        <v>24</v>
      </c>
      <c r="BK164" s="202">
        <f>ROUND(I164*H164,2)</f>
        <v>81984.11</v>
      </c>
      <c r="BL164" s="23" t="s">
        <v>147</v>
      </c>
      <c r="BM164" s="23" t="s">
        <v>1000</v>
      </c>
    </row>
    <row r="165" spans="2:51" s="11" customFormat="1" ht="13.5">
      <c r="B165" s="203"/>
      <c r="C165" s="204"/>
      <c r="D165" s="205" t="s">
        <v>149</v>
      </c>
      <c r="E165" s="206" t="s">
        <v>22</v>
      </c>
      <c r="F165" s="207" t="s">
        <v>1001</v>
      </c>
      <c r="G165" s="204"/>
      <c r="H165" s="208">
        <v>3153.235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149</v>
      </c>
      <c r="AU165" s="214" t="s">
        <v>83</v>
      </c>
      <c r="AV165" s="11" t="s">
        <v>83</v>
      </c>
      <c r="AW165" s="11" t="s">
        <v>38</v>
      </c>
      <c r="AX165" s="11" t="s">
        <v>74</v>
      </c>
      <c r="AY165" s="214" t="s">
        <v>140</v>
      </c>
    </row>
    <row r="166" spans="2:51" s="13" customFormat="1" ht="13.5">
      <c r="B166" s="225"/>
      <c r="C166" s="226"/>
      <c r="D166" s="205" t="s">
        <v>149</v>
      </c>
      <c r="E166" s="227" t="s">
        <v>22</v>
      </c>
      <c r="F166" s="228" t="s">
        <v>152</v>
      </c>
      <c r="G166" s="226"/>
      <c r="H166" s="229">
        <v>3153.235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149</v>
      </c>
      <c r="AU166" s="235" t="s">
        <v>83</v>
      </c>
      <c r="AV166" s="13" t="s">
        <v>147</v>
      </c>
      <c r="AW166" s="13" t="s">
        <v>38</v>
      </c>
      <c r="AX166" s="13" t="s">
        <v>24</v>
      </c>
      <c r="AY166" s="235" t="s">
        <v>140</v>
      </c>
    </row>
    <row r="167" spans="2:65" s="1" customFormat="1" ht="16.5" customHeight="1">
      <c r="B167" s="40"/>
      <c r="C167" s="191" t="s">
        <v>259</v>
      </c>
      <c r="D167" s="191" t="s">
        <v>142</v>
      </c>
      <c r="E167" s="192" t="s">
        <v>1002</v>
      </c>
      <c r="F167" s="193" t="s">
        <v>1003</v>
      </c>
      <c r="G167" s="194" t="s">
        <v>164</v>
      </c>
      <c r="H167" s="195">
        <v>253.24</v>
      </c>
      <c r="I167" s="196">
        <v>166</v>
      </c>
      <c r="J167" s="197">
        <f>ROUND(I167*H167,2)</f>
        <v>42037.84</v>
      </c>
      <c r="K167" s="193" t="s">
        <v>146</v>
      </c>
      <c r="L167" s="60"/>
      <c r="M167" s="198" t="s">
        <v>22</v>
      </c>
      <c r="N167" s="199" t="s">
        <v>45</v>
      </c>
      <c r="O167" s="4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3" t="s">
        <v>147</v>
      </c>
      <c r="AT167" s="23" t="s">
        <v>142</v>
      </c>
      <c r="AU167" s="23" t="s">
        <v>83</v>
      </c>
      <c r="AY167" s="23" t="s">
        <v>140</v>
      </c>
      <c r="BE167" s="202">
        <f>IF(N167="základní",J167,0)</f>
        <v>42037.84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3" t="s">
        <v>24</v>
      </c>
      <c r="BK167" s="202">
        <f>ROUND(I167*H167,2)</f>
        <v>42037.84</v>
      </c>
      <c r="BL167" s="23" t="s">
        <v>147</v>
      </c>
      <c r="BM167" s="23" t="s">
        <v>1004</v>
      </c>
    </row>
    <row r="168" spans="2:51" s="11" customFormat="1" ht="13.5">
      <c r="B168" s="203"/>
      <c r="C168" s="204"/>
      <c r="D168" s="205" t="s">
        <v>149</v>
      </c>
      <c r="E168" s="206" t="s">
        <v>22</v>
      </c>
      <c r="F168" s="207" t="s">
        <v>1005</v>
      </c>
      <c r="G168" s="204"/>
      <c r="H168" s="208">
        <v>17.213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149</v>
      </c>
      <c r="AU168" s="214" t="s">
        <v>83</v>
      </c>
      <c r="AV168" s="11" t="s">
        <v>83</v>
      </c>
      <c r="AW168" s="11" t="s">
        <v>38</v>
      </c>
      <c r="AX168" s="11" t="s">
        <v>74</v>
      </c>
      <c r="AY168" s="214" t="s">
        <v>140</v>
      </c>
    </row>
    <row r="169" spans="2:51" s="12" customFormat="1" ht="13.5">
      <c r="B169" s="215"/>
      <c r="C169" s="216"/>
      <c r="D169" s="205" t="s">
        <v>149</v>
      </c>
      <c r="E169" s="217" t="s">
        <v>22</v>
      </c>
      <c r="F169" s="218" t="s">
        <v>1006</v>
      </c>
      <c r="G169" s="216"/>
      <c r="H169" s="217" t="s">
        <v>22</v>
      </c>
      <c r="I169" s="219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149</v>
      </c>
      <c r="AU169" s="224" t="s">
        <v>83</v>
      </c>
      <c r="AV169" s="12" t="s">
        <v>24</v>
      </c>
      <c r="AW169" s="12" t="s">
        <v>38</v>
      </c>
      <c r="AX169" s="12" t="s">
        <v>74</v>
      </c>
      <c r="AY169" s="224" t="s">
        <v>140</v>
      </c>
    </row>
    <row r="170" spans="2:51" s="11" customFormat="1" ht="13.5">
      <c r="B170" s="203"/>
      <c r="C170" s="204"/>
      <c r="D170" s="205" t="s">
        <v>149</v>
      </c>
      <c r="E170" s="206" t="s">
        <v>22</v>
      </c>
      <c r="F170" s="207" t="s">
        <v>1007</v>
      </c>
      <c r="G170" s="204"/>
      <c r="H170" s="208">
        <v>4.523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149</v>
      </c>
      <c r="AU170" s="214" t="s">
        <v>83</v>
      </c>
      <c r="AV170" s="11" t="s">
        <v>83</v>
      </c>
      <c r="AW170" s="11" t="s">
        <v>38</v>
      </c>
      <c r="AX170" s="11" t="s">
        <v>74</v>
      </c>
      <c r="AY170" s="214" t="s">
        <v>140</v>
      </c>
    </row>
    <row r="171" spans="2:51" s="12" customFormat="1" ht="13.5">
      <c r="B171" s="215"/>
      <c r="C171" s="216"/>
      <c r="D171" s="205" t="s">
        <v>149</v>
      </c>
      <c r="E171" s="217" t="s">
        <v>22</v>
      </c>
      <c r="F171" s="218" t="s">
        <v>1008</v>
      </c>
      <c r="G171" s="216"/>
      <c r="H171" s="217" t="s">
        <v>22</v>
      </c>
      <c r="I171" s="219"/>
      <c r="J171" s="216"/>
      <c r="K171" s="216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149</v>
      </c>
      <c r="AU171" s="224" t="s">
        <v>83</v>
      </c>
      <c r="AV171" s="12" t="s">
        <v>24</v>
      </c>
      <c r="AW171" s="12" t="s">
        <v>38</v>
      </c>
      <c r="AX171" s="12" t="s">
        <v>74</v>
      </c>
      <c r="AY171" s="224" t="s">
        <v>140</v>
      </c>
    </row>
    <row r="172" spans="2:51" s="11" customFormat="1" ht="13.5">
      <c r="B172" s="203"/>
      <c r="C172" s="204"/>
      <c r="D172" s="205" t="s">
        <v>149</v>
      </c>
      <c r="E172" s="206" t="s">
        <v>22</v>
      </c>
      <c r="F172" s="207" t="s">
        <v>1009</v>
      </c>
      <c r="G172" s="204"/>
      <c r="H172" s="208">
        <v>25.9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149</v>
      </c>
      <c r="AU172" s="214" t="s">
        <v>83</v>
      </c>
      <c r="AV172" s="11" t="s">
        <v>83</v>
      </c>
      <c r="AW172" s="11" t="s">
        <v>38</v>
      </c>
      <c r="AX172" s="11" t="s">
        <v>74</v>
      </c>
      <c r="AY172" s="214" t="s">
        <v>140</v>
      </c>
    </row>
    <row r="173" spans="2:51" s="12" customFormat="1" ht="13.5">
      <c r="B173" s="215"/>
      <c r="C173" s="216"/>
      <c r="D173" s="205" t="s">
        <v>149</v>
      </c>
      <c r="E173" s="217" t="s">
        <v>22</v>
      </c>
      <c r="F173" s="218" t="s">
        <v>1010</v>
      </c>
      <c r="G173" s="216"/>
      <c r="H173" s="217" t="s">
        <v>22</v>
      </c>
      <c r="I173" s="219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149</v>
      </c>
      <c r="AU173" s="224" t="s">
        <v>83</v>
      </c>
      <c r="AV173" s="12" t="s">
        <v>24</v>
      </c>
      <c r="AW173" s="12" t="s">
        <v>38</v>
      </c>
      <c r="AX173" s="12" t="s">
        <v>74</v>
      </c>
      <c r="AY173" s="224" t="s">
        <v>140</v>
      </c>
    </row>
    <row r="174" spans="2:51" s="11" customFormat="1" ht="13.5">
      <c r="B174" s="203"/>
      <c r="C174" s="204"/>
      <c r="D174" s="205" t="s">
        <v>149</v>
      </c>
      <c r="E174" s="206" t="s">
        <v>22</v>
      </c>
      <c r="F174" s="207" t="s">
        <v>1011</v>
      </c>
      <c r="G174" s="204"/>
      <c r="H174" s="208">
        <v>2.124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149</v>
      </c>
      <c r="AU174" s="214" t="s">
        <v>83</v>
      </c>
      <c r="AV174" s="11" t="s">
        <v>83</v>
      </c>
      <c r="AW174" s="11" t="s">
        <v>38</v>
      </c>
      <c r="AX174" s="11" t="s">
        <v>74</v>
      </c>
      <c r="AY174" s="214" t="s">
        <v>140</v>
      </c>
    </row>
    <row r="175" spans="2:51" s="12" customFormat="1" ht="13.5">
      <c r="B175" s="215"/>
      <c r="C175" s="216"/>
      <c r="D175" s="205" t="s">
        <v>149</v>
      </c>
      <c r="E175" s="217" t="s">
        <v>22</v>
      </c>
      <c r="F175" s="218" t="s">
        <v>1012</v>
      </c>
      <c r="G175" s="216"/>
      <c r="H175" s="217" t="s">
        <v>22</v>
      </c>
      <c r="I175" s="219"/>
      <c r="J175" s="216"/>
      <c r="K175" s="216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149</v>
      </c>
      <c r="AU175" s="224" t="s">
        <v>83</v>
      </c>
      <c r="AV175" s="12" t="s">
        <v>24</v>
      </c>
      <c r="AW175" s="12" t="s">
        <v>38</v>
      </c>
      <c r="AX175" s="12" t="s">
        <v>74</v>
      </c>
      <c r="AY175" s="224" t="s">
        <v>140</v>
      </c>
    </row>
    <row r="176" spans="2:51" s="11" customFormat="1" ht="13.5">
      <c r="B176" s="203"/>
      <c r="C176" s="204"/>
      <c r="D176" s="205" t="s">
        <v>149</v>
      </c>
      <c r="E176" s="206" t="s">
        <v>22</v>
      </c>
      <c r="F176" s="207" t="s">
        <v>1013</v>
      </c>
      <c r="G176" s="204"/>
      <c r="H176" s="208">
        <v>60.8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149</v>
      </c>
      <c r="AU176" s="214" t="s">
        <v>83</v>
      </c>
      <c r="AV176" s="11" t="s">
        <v>83</v>
      </c>
      <c r="AW176" s="11" t="s">
        <v>38</v>
      </c>
      <c r="AX176" s="11" t="s">
        <v>74</v>
      </c>
      <c r="AY176" s="214" t="s">
        <v>140</v>
      </c>
    </row>
    <row r="177" spans="2:51" s="12" customFormat="1" ht="13.5">
      <c r="B177" s="215"/>
      <c r="C177" s="216"/>
      <c r="D177" s="205" t="s">
        <v>149</v>
      </c>
      <c r="E177" s="217" t="s">
        <v>22</v>
      </c>
      <c r="F177" s="218" t="s">
        <v>1014</v>
      </c>
      <c r="G177" s="216"/>
      <c r="H177" s="217" t="s">
        <v>22</v>
      </c>
      <c r="I177" s="219"/>
      <c r="J177" s="216"/>
      <c r="K177" s="216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149</v>
      </c>
      <c r="AU177" s="224" t="s">
        <v>83</v>
      </c>
      <c r="AV177" s="12" t="s">
        <v>24</v>
      </c>
      <c r="AW177" s="12" t="s">
        <v>38</v>
      </c>
      <c r="AX177" s="12" t="s">
        <v>74</v>
      </c>
      <c r="AY177" s="224" t="s">
        <v>140</v>
      </c>
    </row>
    <row r="178" spans="2:51" s="11" customFormat="1" ht="13.5">
      <c r="B178" s="203"/>
      <c r="C178" s="204"/>
      <c r="D178" s="205" t="s">
        <v>149</v>
      </c>
      <c r="E178" s="206" t="s">
        <v>22</v>
      </c>
      <c r="F178" s="207" t="s">
        <v>1015</v>
      </c>
      <c r="G178" s="204"/>
      <c r="H178" s="208">
        <v>66.975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149</v>
      </c>
      <c r="AU178" s="214" t="s">
        <v>83</v>
      </c>
      <c r="AV178" s="11" t="s">
        <v>83</v>
      </c>
      <c r="AW178" s="11" t="s">
        <v>38</v>
      </c>
      <c r="AX178" s="11" t="s">
        <v>74</v>
      </c>
      <c r="AY178" s="214" t="s">
        <v>140</v>
      </c>
    </row>
    <row r="179" spans="2:51" s="12" customFormat="1" ht="13.5">
      <c r="B179" s="215"/>
      <c r="C179" s="216"/>
      <c r="D179" s="205" t="s">
        <v>149</v>
      </c>
      <c r="E179" s="217" t="s">
        <v>22</v>
      </c>
      <c r="F179" s="218" t="s">
        <v>1016</v>
      </c>
      <c r="G179" s="216"/>
      <c r="H179" s="217" t="s">
        <v>22</v>
      </c>
      <c r="I179" s="219"/>
      <c r="J179" s="216"/>
      <c r="K179" s="216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149</v>
      </c>
      <c r="AU179" s="224" t="s">
        <v>83</v>
      </c>
      <c r="AV179" s="12" t="s">
        <v>24</v>
      </c>
      <c r="AW179" s="12" t="s">
        <v>38</v>
      </c>
      <c r="AX179" s="12" t="s">
        <v>74</v>
      </c>
      <c r="AY179" s="224" t="s">
        <v>140</v>
      </c>
    </row>
    <row r="180" spans="2:51" s="11" customFormat="1" ht="13.5">
      <c r="B180" s="203"/>
      <c r="C180" s="204"/>
      <c r="D180" s="205" t="s">
        <v>149</v>
      </c>
      <c r="E180" s="206" t="s">
        <v>22</v>
      </c>
      <c r="F180" s="207" t="s">
        <v>1017</v>
      </c>
      <c r="G180" s="204"/>
      <c r="H180" s="208">
        <v>58.875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149</v>
      </c>
      <c r="AU180" s="214" t="s">
        <v>83</v>
      </c>
      <c r="AV180" s="11" t="s">
        <v>83</v>
      </c>
      <c r="AW180" s="11" t="s">
        <v>38</v>
      </c>
      <c r="AX180" s="11" t="s">
        <v>74</v>
      </c>
      <c r="AY180" s="214" t="s">
        <v>140</v>
      </c>
    </row>
    <row r="181" spans="2:51" s="12" customFormat="1" ht="13.5">
      <c r="B181" s="215"/>
      <c r="C181" s="216"/>
      <c r="D181" s="205" t="s">
        <v>149</v>
      </c>
      <c r="E181" s="217" t="s">
        <v>22</v>
      </c>
      <c r="F181" s="218" t="s">
        <v>1018</v>
      </c>
      <c r="G181" s="216"/>
      <c r="H181" s="217" t="s">
        <v>22</v>
      </c>
      <c r="I181" s="219"/>
      <c r="J181" s="216"/>
      <c r="K181" s="216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149</v>
      </c>
      <c r="AU181" s="224" t="s">
        <v>83</v>
      </c>
      <c r="AV181" s="12" t="s">
        <v>24</v>
      </c>
      <c r="AW181" s="12" t="s">
        <v>38</v>
      </c>
      <c r="AX181" s="12" t="s">
        <v>74</v>
      </c>
      <c r="AY181" s="224" t="s">
        <v>140</v>
      </c>
    </row>
    <row r="182" spans="2:51" s="11" customFormat="1" ht="13.5">
      <c r="B182" s="203"/>
      <c r="C182" s="204"/>
      <c r="D182" s="205" t="s">
        <v>149</v>
      </c>
      <c r="E182" s="206" t="s">
        <v>22</v>
      </c>
      <c r="F182" s="207" t="s">
        <v>1019</v>
      </c>
      <c r="G182" s="204"/>
      <c r="H182" s="208">
        <v>16.83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149</v>
      </c>
      <c r="AU182" s="214" t="s">
        <v>83</v>
      </c>
      <c r="AV182" s="11" t="s">
        <v>83</v>
      </c>
      <c r="AW182" s="11" t="s">
        <v>38</v>
      </c>
      <c r="AX182" s="11" t="s">
        <v>74</v>
      </c>
      <c r="AY182" s="214" t="s">
        <v>140</v>
      </c>
    </row>
    <row r="183" spans="2:51" s="12" customFormat="1" ht="13.5">
      <c r="B183" s="215"/>
      <c r="C183" s="216"/>
      <c r="D183" s="205" t="s">
        <v>149</v>
      </c>
      <c r="E183" s="217" t="s">
        <v>22</v>
      </c>
      <c r="F183" s="218" t="s">
        <v>1020</v>
      </c>
      <c r="G183" s="216"/>
      <c r="H183" s="217" t="s">
        <v>22</v>
      </c>
      <c r="I183" s="219"/>
      <c r="J183" s="216"/>
      <c r="K183" s="216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149</v>
      </c>
      <c r="AU183" s="224" t="s">
        <v>83</v>
      </c>
      <c r="AV183" s="12" t="s">
        <v>24</v>
      </c>
      <c r="AW183" s="12" t="s">
        <v>38</v>
      </c>
      <c r="AX183" s="12" t="s">
        <v>74</v>
      </c>
      <c r="AY183" s="224" t="s">
        <v>140</v>
      </c>
    </row>
    <row r="184" spans="2:51" s="13" customFormat="1" ht="13.5">
      <c r="B184" s="225"/>
      <c r="C184" s="226"/>
      <c r="D184" s="205" t="s">
        <v>149</v>
      </c>
      <c r="E184" s="227" t="s">
        <v>22</v>
      </c>
      <c r="F184" s="228" t="s">
        <v>152</v>
      </c>
      <c r="G184" s="226"/>
      <c r="H184" s="229">
        <v>253.24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149</v>
      </c>
      <c r="AU184" s="235" t="s">
        <v>83</v>
      </c>
      <c r="AV184" s="13" t="s">
        <v>147</v>
      </c>
      <c r="AW184" s="13" t="s">
        <v>38</v>
      </c>
      <c r="AX184" s="13" t="s">
        <v>24</v>
      </c>
      <c r="AY184" s="235" t="s">
        <v>140</v>
      </c>
    </row>
    <row r="185" spans="2:65" s="1" customFormat="1" ht="16.5" customHeight="1">
      <c r="B185" s="40"/>
      <c r="C185" s="191" t="s">
        <v>9</v>
      </c>
      <c r="D185" s="191" t="s">
        <v>142</v>
      </c>
      <c r="E185" s="192" t="s">
        <v>728</v>
      </c>
      <c r="F185" s="193" t="s">
        <v>729</v>
      </c>
      <c r="G185" s="194" t="s">
        <v>164</v>
      </c>
      <c r="H185" s="195">
        <v>630.647</v>
      </c>
      <c r="I185" s="196">
        <v>14</v>
      </c>
      <c r="J185" s="197">
        <f>ROUND(I185*H185,2)</f>
        <v>8829.06</v>
      </c>
      <c r="K185" s="193" t="s">
        <v>146</v>
      </c>
      <c r="L185" s="60"/>
      <c r="M185" s="198" t="s">
        <v>22</v>
      </c>
      <c r="N185" s="199" t="s">
        <v>45</v>
      </c>
      <c r="O185" s="41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3" t="s">
        <v>147</v>
      </c>
      <c r="AT185" s="23" t="s">
        <v>142</v>
      </c>
      <c r="AU185" s="23" t="s">
        <v>83</v>
      </c>
      <c r="AY185" s="23" t="s">
        <v>140</v>
      </c>
      <c r="BE185" s="202">
        <f>IF(N185="základní",J185,0)</f>
        <v>8829.06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3" t="s">
        <v>24</v>
      </c>
      <c r="BK185" s="202">
        <f>ROUND(I185*H185,2)</f>
        <v>8829.06</v>
      </c>
      <c r="BL185" s="23" t="s">
        <v>147</v>
      </c>
      <c r="BM185" s="23" t="s">
        <v>1021</v>
      </c>
    </row>
    <row r="186" spans="2:65" s="1" customFormat="1" ht="16.5" customHeight="1">
      <c r="B186" s="40"/>
      <c r="C186" s="191" t="s">
        <v>267</v>
      </c>
      <c r="D186" s="191" t="s">
        <v>142</v>
      </c>
      <c r="E186" s="192" t="s">
        <v>731</v>
      </c>
      <c r="F186" s="193" t="s">
        <v>732</v>
      </c>
      <c r="G186" s="194" t="s">
        <v>215</v>
      </c>
      <c r="H186" s="195">
        <v>1072.1</v>
      </c>
      <c r="I186" s="196">
        <v>121</v>
      </c>
      <c r="J186" s="197">
        <f>ROUND(I186*H186,2)</f>
        <v>129724.1</v>
      </c>
      <c r="K186" s="193" t="s">
        <v>146</v>
      </c>
      <c r="L186" s="60"/>
      <c r="M186" s="198" t="s">
        <v>22</v>
      </c>
      <c r="N186" s="199" t="s">
        <v>45</v>
      </c>
      <c r="O186" s="4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3" t="s">
        <v>147</v>
      </c>
      <c r="AT186" s="23" t="s">
        <v>142</v>
      </c>
      <c r="AU186" s="23" t="s">
        <v>83</v>
      </c>
      <c r="AY186" s="23" t="s">
        <v>140</v>
      </c>
      <c r="BE186" s="202">
        <f>IF(N186="základní",J186,0)</f>
        <v>129724.1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3" t="s">
        <v>24</v>
      </c>
      <c r="BK186" s="202">
        <f>ROUND(I186*H186,2)</f>
        <v>129724.1</v>
      </c>
      <c r="BL186" s="23" t="s">
        <v>147</v>
      </c>
      <c r="BM186" s="23" t="s">
        <v>1022</v>
      </c>
    </row>
    <row r="187" spans="2:51" s="11" customFormat="1" ht="13.5">
      <c r="B187" s="203"/>
      <c r="C187" s="204"/>
      <c r="D187" s="205" t="s">
        <v>149</v>
      </c>
      <c r="E187" s="206" t="s">
        <v>22</v>
      </c>
      <c r="F187" s="207" t="s">
        <v>1023</v>
      </c>
      <c r="G187" s="204"/>
      <c r="H187" s="208">
        <v>1072.1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149</v>
      </c>
      <c r="AU187" s="214" t="s">
        <v>83</v>
      </c>
      <c r="AV187" s="11" t="s">
        <v>83</v>
      </c>
      <c r="AW187" s="11" t="s">
        <v>38</v>
      </c>
      <c r="AX187" s="11" t="s">
        <v>74</v>
      </c>
      <c r="AY187" s="214" t="s">
        <v>140</v>
      </c>
    </row>
    <row r="188" spans="2:51" s="13" customFormat="1" ht="13.5">
      <c r="B188" s="225"/>
      <c r="C188" s="226"/>
      <c r="D188" s="205" t="s">
        <v>149</v>
      </c>
      <c r="E188" s="227" t="s">
        <v>22</v>
      </c>
      <c r="F188" s="228" t="s">
        <v>152</v>
      </c>
      <c r="G188" s="226"/>
      <c r="H188" s="229">
        <v>1072.1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149</v>
      </c>
      <c r="AU188" s="235" t="s">
        <v>83</v>
      </c>
      <c r="AV188" s="13" t="s">
        <v>147</v>
      </c>
      <c r="AW188" s="13" t="s">
        <v>38</v>
      </c>
      <c r="AX188" s="13" t="s">
        <v>24</v>
      </c>
      <c r="AY188" s="235" t="s">
        <v>140</v>
      </c>
    </row>
    <row r="189" spans="2:65" s="1" customFormat="1" ht="16.5" customHeight="1">
      <c r="B189" s="40"/>
      <c r="C189" s="191" t="s">
        <v>277</v>
      </c>
      <c r="D189" s="191" t="s">
        <v>142</v>
      </c>
      <c r="E189" s="192" t="s">
        <v>1024</v>
      </c>
      <c r="F189" s="193" t="s">
        <v>1025</v>
      </c>
      <c r="G189" s="194" t="s">
        <v>238</v>
      </c>
      <c r="H189" s="195">
        <v>1071.89</v>
      </c>
      <c r="I189" s="196">
        <v>12</v>
      </c>
      <c r="J189" s="197">
        <f>ROUND(I189*H189,2)</f>
        <v>12862.68</v>
      </c>
      <c r="K189" s="193" t="s">
        <v>146</v>
      </c>
      <c r="L189" s="60"/>
      <c r="M189" s="198" t="s">
        <v>22</v>
      </c>
      <c r="N189" s="199" t="s">
        <v>45</v>
      </c>
      <c r="O189" s="4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3" t="s">
        <v>147</v>
      </c>
      <c r="AT189" s="23" t="s">
        <v>142</v>
      </c>
      <c r="AU189" s="23" t="s">
        <v>83</v>
      </c>
      <c r="AY189" s="23" t="s">
        <v>140</v>
      </c>
      <c r="BE189" s="202">
        <f>IF(N189="základní",J189,0)</f>
        <v>12862.68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24</v>
      </c>
      <c r="BK189" s="202">
        <f>ROUND(I189*H189,2)</f>
        <v>12862.68</v>
      </c>
      <c r="BL189" s="23" t="s">
        <v>147</v>
      </c>
      <c r="BM189" s="23" t="s">
        <v>1026</v>
      </c>
    </row>
    <row r="190" spans="2:51" s="11" customFormat="1" ht="13.5">
      <c r="B190" s="203"/>
      <c r="C190" s="204"/>
      <c r="D190" s="205" t="s">
        <v>149</v>
      </c>
      <c r="E190" s="206" t="s">
        <v>22</v>
      </c>
      <c r="F190" s="207" t="s">
        <v>1027</v>
      </c>
      <c r="G190" s="204"/>
      <c r="H190" s="208">
        <v>1071.89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149</v>
      </c>
      <c r="AU190" s="214" t="s">
        <v>83</v>
      </c>
      <c r="AV190" s="11" t="s">
        <v>83</v>
      </c>
      <c r="AW190" s="11" t="s">
        <v>38</v>
      </c>
      <c r="AX190" s="11" t="s">
        <v>74</v>
      </c>
      <c r="AY190" s="214" t="s">
        <v>140</v>
      </c>
    </row>
    <row r="191" spans="2:51" s="12" customFormat="1" ht="13.5">
      <c r="B191" s="215"/>
      <c r="C191" s="216"/>
      <c r="D191" s="205" t="s">
        <v>149</v>
      </c>
      <c r="E191" s="217" t="s">
        <v>22</v>
      </c>
      <c r="F191" s="218" t="s">
        <v>151</v>
      </c>
      <c r="G191" s="216"/>
      <c r="H191" s="217" t="s">
        <v>22</v>
      </c>
      <c r="I191" s="219"/>
      <c r="J191" s="216"/>
      <c r="K191" s="216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149</v>
      </c>
      <c r="AU191" s="224" t="s">
        <v>83</v>
      </c>
      <c r="AV191" s="12" t="s">
        <v>24</v>
      </c>
      <c r="AW191" s="12" t="s">
        <v>38</v>
      </c>
      <c r="AX191" s="12" t="s">
        <v>74</v>
      </c>
      <c r="AY191" s="224" t="s">
        <v>140</v>
      </c>
    </row>
    <row r="192" spans="2:51" s="13" customFormat="1" ht="13.5">
      <c r="B192" s="225"/>
      <c r="C192" s="226"/>
      <c r="D192" s="205" t="s">
        <v>149</v>
      </c>
      <c r="E192" s="227" t="s">
        <v>22</v>
      </c>
      <c r="F192" s="228" t="s">
        <v>152</v>
      </c>
      <c r="G192" s="226"/>
      <c r="H192" s="229">
        <v>1071.89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149</v>
      </c>
      <c r="AU192" s="235" t="s">
        <v>83</v>
      </c>
      <c r="AV192" s="13" t="s">
        <v>147</v>
      </c>
      <c r="AW192" s="13" t="s">
        <v>38</v>
      </c>
      <c r="AX192" s="13" t="s">
        <v>24</v>
      </c>
      <c r="AY192" s="235" t="s">
        <v>140</v>
      </c>
    </row>
    <row r="193" spans="2:65" s="1" customFormat="1" ht="16.5" customHeight="1">
      <c r="B193" s="40"/>
      <c r="C193" s="191" t="s">
        <v>281</v>
      </c>
      <c r="D193" s="191" t="s">
        <v>142</v>
      </c>
      <c r="E193" s="192" t="s">
        <v>1028</v>
      </c>
      <c r="F193" s="193" t="s">
        <v>1029</v>
      </c>
      <c r="G193" s="194" t="s">
        <v>238</v>
      </c>
      <c r="H193" s="195">
        <v>626</v>
      </c>
      <c r="I193" s="196">
        <v>30</v>
      </c>
      <c r="J193" s="197">
        <f>ROUND(I193*H193,2)</f>
        <v>18780</v>
      </c>
      <c r="K193" s="193" t="s">
        <v>146</v>
      </c>
      <c r="L193" s="60"/>
      <c r="M193" s="198" t="s">
        <v>22</v>
      </c>
      <c r="N193" s="199" t="s">
        <v>45</v>
      </c>
      <c r="O193" s="4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3" t="s">
        <v>147</v>
      </c>
      <c r="AT193" s="23" t="s">
        <v>142</v>
      </c>
      <c r="AU193" s="23" t="s">
        <v>83</v>
      </c>
      <c r="AY193" s="23" t="s">
        <v>140</v>
      </c>
      <c r="BE193" s="202">
        <f>IF(N193="základní",J193,0)</f>
        <v>18780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24</v>
      </c>
      <c r="BK193" s="202">
        <f>ROUND(I193*H193,2)</f>
        <v>18780</v>
      </c>
      <c r="BL193" s="23" t="s">
        <v>147</v>
      </c>
      <c r="BM193" s="23" t="s">
        <v>1030</v>
      </c>
    </row>
    <row r="194" spans="2:51" s="11" customFormat="1" ht="13.5">
      <c r="B194" s="203"/>
      <c r="C194" s="204"/>
      <c r="D194" s="205" t="s">
        <v>149</v>
      </c>
      <c r="E194" s="206" t="s">
        <v>22</v>
      </c>
      <c r="F194" s="207" t="s">
        <v>1031</v>
      </c>
      <c r="G194" s="204"/>
      <c r="H194" s="208">
        <v>626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149</v>
      </c>
      <c r="AU194" s="214" t="s">
        <v>83</v>
      </c>
      <c r="AV194" s="11" t="s">
        <v>83</v>
      </c>
      <c r="AW194" s="11" t="s">
        <v>38</v>
      </c>
      <c r="AX194" s="11" t="s">
        <v>74</v>
      </c>
      <c r="AY194" s="214" t="s">
        <v>140</v>
      </c>
    </row>
    <row r="195" spans="2:51" s="12" customFormat="1" ht="13.5">
      <c r="B195" s="215"/>
      <c r="C195" s="216"/>
      <c r="D195" s="205" t="s">
        <v>149</v>
      </c>
      <c r="E195" s="217" t="s">
        <v>22</v>
      </c>
      <c r="F195" s="218" t="s">
        <v>151</v>
      </c>
      <c r="G195" s="216"/>
      <c r="H195" s="217" t="s">
        <v>22</v>
      </c>
      <c r="I195" s="219"/>
      <c r="J195" s="216"/>
      <c r="K195" s="216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149</v>
      </c>
      <c r="AU195" s="224" t="s">
        <v>83</v>
      </c>
      <c r="AV195" s="12" t="s">
        <v>24</v>
      </c>
      <c r="AW195" s="12" t="s">
        <v>38</v>
      </c>
      <c r="AX195" s="12" t="s">
        <v>74</v>
      </c>
      <c r="AY195" s="224" t="s">
        <v>140</v>
      </c>
    </row>
    <row r="196" spans="2:51" s="13" customFormat="1" ht="13.5">
      <c r="B196" s="225"/>
      <c r="C196" s="226"/>
      <c r="D196" s="205" t="s">
        <v>149</v>
      </c>
      <c r="E196" s="227" t="s">
        <v>22</v>
      </c>
      <c r="F196" s="228" t="s">
        <v>152</v>
      </c>
      <c r="G196" s="226"/>
      <c r="H196" s="229">
        <v>626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149</v>
      </c>
      <c r="AU196" s="235" t="s">
        <v>83</v>
      </c>
      <c r="AV196" s="13" t="s">
        <v>147</v>
      </c>
      <c r="AW196" s="13" t="s">
        <v>38</v>
      </c>
      <c r="AX196" s="13" t="s">
        <v>24</v>
      </c>
      <c r="AY196" s="235" t="s">
        <v>140</v>
      </c>
    </row>
    <row r="197" spans="2:63" s="10" customFormat="1" ht="29.85" customHeight="1">
      <c r="B197" s="175"/>
      <c r="C197" s="176"/>
      <c r="D197" s="177" t="s">
        <v>73</v>
      </c>
      <c r="E197" s="189" t="s">
        <v>83</v>
      </c>
      <c r="F197" s="189" t="s">
        <v>218</v>
      </c>
      <c r="G197" s="176"/>
      <c r="H197" s="176"/>
      <c r="I197" s="179"/>
      <c r="J197" s="190">
        <f>BK197</f>
        <v>128825.09000000001</v>
      </c>
      <c r="K197" s="176"/>
      <c r="L197" s="181"/>
      <c r="M197" s="182"/>
      <c r="N197" s="183"/>
      <c r="O197" s="183"/>
      <c r="P197" s="184">
        <f>SUM(P198:P212)</f>
        <v>0</v>
      </c>
      <c r="Q197" s="183"/>
      <c r="R197" s="184">
        <f>SUM(R198:R212)</f>
        <v>0.06873860000000001</v>
      </c>
      <c r="S197" s="183"/>
      <c r="T197" s="185">
        <f>SUM(T198:T212)</f>
        <v>0</v>
      </c>
      <c r="AR197" s="186" t="s">
        <v>24</v>
      </c>
      <c r="AT197" s="187" t="s">
        <v>73</v>
      </c>
      <c r="AU197" s="187" t="s">
        <v>24</v>
      </c>
      <c r="AY197" s="186" t="s">
        <v>140</v>
      </c>
      <c r="BK197" s="188">
        <f>SUM(BK198:BK212)</f>
        <v>128825.09000000001</v>
      </c>
    </row>
    <row r="198" spans="2:65" s="1" customFormat="1" ht="16.5" customHeight="1">
      <c r="B198" s="40"/>
      <c r="C198" s="191" t="s">
        <v>286</v>
      </c>
      <c r="D198" s="191" t="s">
        <v>142</v>
      </c>
      <c r="E198" s="192" t="s">
        <v>1032</v>
      </c>
      <c r="F198" s="193" t="s">
        <v>1033</v>
      </c>
      <c r="G198" s="194" t="s">
        <v>164</v>
      </c>
      <c r="H198" s="195">
        <v>32.569</v>
      </c>
      <c r="I198" s="196">
        <v>2595</v>
      </c>
      <c r="J198" s="197">
        <f>ROUND(I198*H198,2)</f>
        <v>84516.56</v>
      </c>
      <c r="K198" s="193" t="s">
        <v>146</v>
      </c>
      <c r="L198" s="60"/>
      <c r="M198" s="198" t="s">
        <v>22</v>
      </c>
      <c r="N198" s="199" t="s">
        <v>45</v>
      </c>
      <c r="O198" s="4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3" t="s">
        <v>147</v>
      </c>
      <c r="AT198" s="23" t="s">
        <v>142</v>
      </c>
      <c r="AU198" s="23" t="s">
        <v>83</v>
      </c>
      <c r="AY198" s="23" t="s">
        <v>140</v>
      </c>
      <c r="BE198" s="202">
        <f>IF(N198="základní",J198,0)</f>
        <v>84516.56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24</v>
      </c>
      <c r="BK198" s="202">
        <f>ROUND(I198*H198,2)</f>
        <v>84516.56</v>
      </c>
      <c r="BL198" s="23" t="s">
        <v>147</v>
      </c>
      <c r="BM198" s="23" t="s">
        <v>1034</v>
      </c>
    </row>
    <row r="199" spans="2:51" s="11" customFormat="1" ht="13.5">
      <c r="B199" s="203"/>
      <c r="C199" s="204"/>
      <c r="D199" s="205" t="s">
        <v>149</v>
      </c>
      <c r="E199" s="206" t="s">
        <v>22</v>
      </c>
      <c r="F199" s="207" t="s">
        <v>1035</v>
      </c>
      <c r="G199" s="204"/>
      <c r="H199" s="208">
        <v>12.15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149</v>
      </c>
      <c r="AU199" s="214" t="s">
        <v>83</v>
      </c>
      <c r="AV199" s="11" t="s">
        <v>83</v>
      </c>
      <c r="AW199" s="11" t="s">
        <v>38</v>
      </c>
      <c r="AX199" s="11" t="s">
        <v>74</v>
      </c>
      <c r="AY199" s="214" t="s">
        <v>140</v>
      </c>
    </row>
    <row r="200" spans="2:51" s="11" customFormat="1" ht="13.5">
      <c r="B200" s="203"/>
      <c r="C200" s="204"/>
      <c r="D200" s="205" t="s">
        <v>149</v>
      </c>
      <c r="E200" s="206" t="s">
        <v>22</v>
      </c>
      <c r="F200" s="207" t="s">
        <v>986</v>
      </c>
      <c r="G200" s="204"/>
      <c r="H200" s="208">
        <v>10.969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149</v>
      </c>
      <c r="AU200" s="214" t="s">
        <v>83</v>
      </c>
      <c r="AV200" s="11" t="s">
        <v>83</v>
      </c>
      <c r="AW200" s="11" t="s">
        <v>38</v>
      </c>
      <c r="AX200" s="11" t="s">
        <v>74</v>
      </c>
      <c r="AY200" s="214" t="s">
        <v>140</v>
      </c>
    </row>
    <row r="201" spans="2:51" s="12" customFormat="1" ht="13.5">
      <c r="B201" s="215"/>
      <c r="C201" s="216"/>
      <c r="D201" s="205" t="s">
        <v>149</v>
      </c>
      <c r="E201" s="217" t="s">
        <v>22</v>
      </c>
      <c r="F201" s="218" t="s">
        <v>972</v>
      </c>
      <c r="G201" s="216"/>
      <c r="H201" s="217" t="s">
        <v>22</v>
      </c>
      <c r="I201" s="219"/>
      <c r="J201" s="216"/>
      <c r="K201" s="216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149</v>
      </c>
      <c r="AU201" s="224" t="s">
        <v>83</v>
      </c>
      <c r="AV201" s="12" t="s">
        <v>24</v>
      </c>
      <c r="AW201" s="12" t="s">
        <v>38</v>
      </c>
      <c r="AX201" s="12" t="s">
        <v>74</v>
      </c>
      <c r="AY201" s="224" t="s">
        <v>140</v>
      </c>
    </row>
    <row r="202" spans="2:51" s="11" customFormat="1" ht="13.5">
      <c r="B202" s="203"/>
      <c r="C202" s="204"/>
      <c r="D202" s="205" t="s">
        <v>149</v>
      </c>
      <c r="E202" s="206" t="s">
        <v>22</v>
      </c>
      <c r="F202" s="207" t="s">
        <v>989</v>
      </c>
      <c r="G202" s="204"/>
      <c r="H202" s="208">
        <v>9.45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149</v>
      </c>
      <c r="AU202" s="214" t="s">
        <v>83</v>
      </c>
      <c r="AV202" s="11" t="s">
        <v>83</v>
      </c>
      <c r="AW202" s="11" t="s">
        <v>38</v>
      </c>
      <c r="AX202" s="11" t="s">
        <v>74</v>
      </c>
      <c r="AY202" s="214" t="s">
        <v>140</v>
      </c>
    </row>
    <row r="203" spans="2:51" s="12" customFormat="1" ht="13.5">
      <c r="B203" s="215"/>
      <c r="C203" s="216"/>
      <c r="D203" s="205" t="s">
        <v>149</v>
      </c>
      <c r="E203" s="217" t="s">
        <v>22</v>
      </c>
      <c r="F203" s="218" t="s">
        <v>984</v>
      </c>
      <c r="G203" s="216"/>
      <c r="H203" s="217" t="s">
        <v>22</v>
      </c>
      <c r="I203" s="219"/>
      <c r="J203" s="216"/>
      <c r="K203" s="216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149</v>
      </c>
      <c r="AU203" s="224" t="s">
        <v>83</v>
      </c>
      <c r="AV203" s="12" t="s">
        <v>24</v>
      </c>
      <c r="AW203" s="12" t="s">
        <v>38</v>
      </c>
      <c r="AX203" s="12" t="s">
        <v>74</v>
      </c>
      <c r="AY203" s="224" t="s">
        <v>140</v>
      </c>
    </row>
    <row r="204" spans="2:51" s="13" customFormat="1" ht="13.5">
      <c r="B204" s="225"/>
      <c r="C204" s="226"/>
      <c r="D204" s="205" t="s">
        <v>149</v>
      </c>
      <c r="E204" s="227" t="s">
        <v>22</v>
      </c>
      <c r="F204" s="228" t="s">
        <v>152</v>
      </c>
      <c r="G204" s="226"/>
      <c r="H204" s="229">
        <v>32.569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149</v>
      </c>
      <c r="AU204" s="235" t="s">
        <v>83</v>
      </c>
      <c r="AV204" s="13" t="s">
        <v>147</v>
      </c>
      <c r="AW204" s="13" t="s">
        <v>38</v>
      </c>
      <c r="AX204" s="13" t="s">
        <v>24</v>
      </c>
      <c r="AY204" s="235" t="s">
        <v>140</v>
      </c>
    </row>
    <row r="205" spans="2:65" s="1" customFormat="1" ht="16.5" customHeight="1">
      <c r="B205" s="40"/>
      <c r="C205" s="191" t="s">
        <v>289</v>
      </c>
      <c r="D205" s="191" t="s">
        <v>142</v>
      </c>
      <c r="E205" s="192" t="s">
        <v>282</v>
      </c>
      <c r="F205" s="193" t="s">
        <v>283</v>
      </c>
      <c r="G205" s="194" t="s">
        <v>238</v>
      </c>
      <c r="H205" s="195">
        <v>46.445</v>
      </c>
      <c r="I205" s="196">
        <v>918</v>
      </c>
      <c r="J205" s="197">
        <f>ROUND(I205*H205,2)</f>
        <v>42636.51</v>
      </c>
      <c r="K205" s="193" t="s">
        <v>146</v>
      </c>
      <c r="L205" s="60"/>
      <c r="M205" s="198" t="s">
        <v>22</v>
      </c>
      <c r="N205" s="199" t="s">
        <v>45</v>
      </c>
      <c r="O205" s="41"/>
      <c r="P205" s="200">
        <f>O205*H205</f>
        <v>0</v>
      </c>
      <c r="Q205" s="200">
        <v>0.00144</v>
      </c>
      <c r="R205" s="200">
        <f>Q205*H205</f>
        <v>0.0668808</v>
      </c>
      <c r="S205" s="200">
        <v>0</v>
      </c>
      <c r="T205" s="201">
        <f>S205*H205</f>
        <v>0</v>
      </c>
      <c r="AR205" s="23" t="s">
        <v>147</v>
      </c>
      <c r="AT205" s="23" t="s">
        <v>142</v>
      </c>
      <c r="AU205" s="23" t="s">
        <v>83</v>
      </c>
      <c r="AY205" s="23" t="s">
        <v>140</v>
      </c>
      <c r="BE205" s="202">
        <f>IF(N205="základní",J205,0)</f>
        <v>42636.51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3" t="s">
        <v>24</v>
      </c>
      <c r="BK205" s="202">
        <f>ROUND(I205*H205,2)</f>
        <v>42636.51</v>
      </c>
      <c r="BL205" s="23" t="s">
        <v>147</v>
      </c>
      <c r="BM205" s="23" t="s">
        <v>1036</v>
      </c>
    </row>
    <row r="206" spans="2:51" s="11" customFormat="1" ht="13.5">
      <c r="B206" s="203"/>
      <c r="C206" s="204"/>
      <c r="D206" s="205" t="s">
        <v>149</v>
      </c>
      <c r="E206" s="206" t="s">
        <v>22</v>
      </c>
      <c r="F206" s="207" t="s">
        <v>1037</v>
      </c>
      <c r="G206" s="204"/>
      <c r="H206" s="208">
        <v>14.49</v>
      </c>
      <c r="I206" s="209"/>
      <c r="J206" s="204"/>
      <c r="K206" s="204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149</v>
      </c>
      <c r="AU206" s="214" t="s">
        <v>83</v>
      </c>
      <c r="AV206" s="11" t="s">
        <v>83</v>
      </c>
      <c r="AW206" s="11" t="s">
        <v>38</v>
      </c>
      <c r="AX206" s="11" t="s">
        <v>74</v>
      </c>
      <c r="AY206" s="214" t="s">
        <v>140</v>
      </c>
    </row>
    <row r="207" spans="2:51" s="11" customFormat="1" ht="13.5">
      <c r="B207" s="203"/>
      <c r="C207" s="204"/>
      <c r="D207" s="205" t="s">
        <v>149</v>
      </c>
      <c r="E207" s="206" t="s">
        <v>22</v>
      </c>
      <c r="F207" s="207" t="s">
        <v>1038</v>
      </c>
      <c r="G207" s="204"/>
      <c r="H207" s="208">
        <v>14.175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149</v>
      </c>
      <c r="AU207" s="214" t="s">
        <v>83</v>
      </c>
      <c r="AV207" s="11" t="s">
        <v>83</v>
      </c>
      <c r="AW207" s="11" t="s">
        <v>38</v>
      </c>
      <c r="AX207" s="11" t="s">
        <v>74</v>
      </c>
      <c r="AY207" s="214" t="s">
        <v>140</v>
      </c>
    </row>
    <row r="208" spans="2:51" s="12" customFormat="1" ht="13.5">
      <c r="B208" s="215"/>
      <c r="C208" s="216"/>
      <c r="D208" s="205" t="s">
        <v>149</v>
      </c>
      <c r="E208" s="217" t="s">
        <v>22</v>
      </c>
      <c r="F208" s="218" t="s">
        <v>972</v>
      </c>
      <c r="G208" s="216"/>
      <c r="H208" s="217" t="s">
        <v>22</v>
      </c>
      <c r="I208" s="219"/>
      <c r="J208" s="216"/>
      <c r="K208" s="216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149</v>
      </c>
      <c r="AU208" s="224" t="s">
        <v>83</v>
      </c>
      <c r="AV208" s="12" t="s">
        <v>24</v>
      </c>
      <c r="AW208" s="12" t="s">
        <v>38</v>
      </c>
      <c r="AX208" s="12" t="s">
        <v>74</v>
      </c>
      <c r="AY208" s="224" t="s">
        <v>140</v>
      </c>
    </row>
    <row r="209" spans="2:51" s="11" customFormat="1" ht="13.5">
      <c r="B209" s="203"/>
      <c r="C209" s="204"/>
      <c r="D209" s="205" t="s">
        <v>149</v>
      </c>
      <c r="E209" s="206" t="s">
        <v>22</v>
      </c>
      <c r="F209" s="207" t="s">
        <v>1039</v>
      </c>
      <c r="G209" s="204"/>
      <c r="H209" s="208">
        <v>17.78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149</v>
      </c>
      <c r="AU209" s="214" t="s">
        <v>83</v>
      </c>
      <c r="AV209" s="11" t="s">
        <v>83</v>
      </c>
      <c r="AW209" s="11" t="s">
        <v>38</v>
      </c>
      <c r="AX209" s="11" t="s">
        <v>74</v>
      </c>
      <c r="AY209" s="214" t="s">
        <v>140</v>
      </c>
    </row>
    <row r="210" spans="2:51" s="12" customFormat="1" ht="13.5">
      <c r="B210" s="215"/>
      <c r="C210" s="216"/>
      <c r="D210" s="205" t="s">
        <v>149</v>
      </c>
      <c r="E210" s="217" t="s">
        <v>22</v>
      </c>
      <c r="F210" s="218" t="s">
        <v>984</v>
      </c>
      <c r="G210" s="216"/>
      <c r="H210" s="217" t="s">
        <v>22</v>
      </c>
      <c r="I210" s="219"/>
      <c r="J210" s="216"/>
      <c r="K210" s="216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149</v>
      </c>
      <c r="AU210" s="224" t="s">
        <v>83</v>
      </c>
      <c r="AV210" s="12" t="s">
        <v>24</v>
      </c>
      <c r="AW210" s="12" t="s">
        <v>38</v>
      </c>
      <c r="AX210" s="12" t="s">
        <v>74</v>
      </c>
      <c r="AY210" s="224" t="s">
        <v>140</v>
      </c>
    </row>
    <row r="211" spans="2:51" s="13" customFormat="1" ht="13.5">
      <c r="B211" s="225"/>
      <c r="C211" s="226"/>
      <c r="D211" s="205" t="s">
        <v>149</v>
      </c>
      <c r="E211" s="227" t="s">
        <v>22</v>
      </c>
      <c r="F211" s="228" t="s">
        <v>152</v>
      </c>
      <c r="G211" s="226"/>
      <c r="H211" s="229">
        <v>46.445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149</v>
      </c>
      <c r="AU211" s="235" t="s">
        <v>83</v>
      </c>
      <c r="AV211" s="13" t="s">
        <v>147</v>
      </c>
      <c r="AW211" s="13" t="s">
        <v>38</v>
      </c>
      <c r="AX211" s="13" t="s">
        <v>24</v>
      </c>
      <c r="AY211" s="235" t="s">
        <v>140</v>
      </c>
    </row>
    <row r="212" spans="2:65" s="1" customFormat="1" ht="16.5" customHeight="1">
      <c r="B212" s="40"/>
      <c r="C212" s="191" t="s">
        <v>293</v>
      </c>
      <c r="D212" s="191" t="s">
        <v>142</v>
      </c>
      <c r="E212" s="192" t="s">
        <v>290</v>
      </c>
      <c r="F212" s="193" t="s">
        <v>291</v>
      </c>
      <c r="G212" s="194" t="s">
        <v>238</v>
      </c>
      <c r="H212" s="195">
        <v>46.445</v>
      </c>
      <c r="I212" s="196">
        <v>36</v>
      </c>
      <c r="J212" s="197">
        <f>ROUND(I212*H212,2)</f>
        <v>1672.02</v>
      </c>
      <c r="K212" s="193" t="s">
        <v>146</v>
      </c>
      <c r="L212" s="60"/>
      <c r="M212" s="198" t="s">
        <v>22</v>
      </c>
      <c r="N212" s="199" t="s">
        <v>45</v>
      </c>
      <c r="O212" s="41"/>
      <c r="P212" s="200">
        <f>O212*H212</f>
        <v>0</v>
      </c>
      <c r="Q212" s="200">
        <v>4E-05</v>
      </c>
      <c r="R212" s="200">
        <f>Q212*H212</f>
        <v>0.0018578000000000002</v>
      </c>
      <c r="S212" s="200">
        <v>0</v>
      </c>
      <c r="T212" s="201">
        <f>S212*H212</f>
        <v>0</v>
      </c>
      <c r="AR212" s="23" t="s">
        <v>147</v>
      </c>
      <c r="AT212" s="23" t="s">
        <v>142</v>
      </c>
      <c r="AU212" s="23" t="s">
        <v>83</v>
      </c>
      <c r="AY212" s="23" t="s">
        <v>140</v>
      </c>
      <c r="BE212" s="202">
        <f>IF(N212="základní",J212,0)</f>
        <v>1672.02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3" t="s">
        <v>24</v>
      </c>
      <c r="BK212" s="202">
        <f>ROUND(I212*H212,2)</f>
        <v>1672.02</v>
      </c>
      <c r="BL212" s="23" t="s">
        <v>147</v>
      </c>
      <c r="BM212" s="23" t="s">
        <v>1040</v>
      </c>
    </row>
    <row r="213" spans="2:63" s="10" customFormat="1" ht="29.85" customHeight="1">
      <c r="B213" s="175"/>
      <c r="C213" s="176"/>
      <c r="D213" s="177" t="s">
        <v>73</v>
      </c>
      <c r="E213" s="189" t="s">
        <v>157</v>
      </c>
      <c r="F213" s="189" t="s">
        <v>297</v>
      </c>
      <c r="G213" s="176"/>
      <c r="H213" s="176"/>
      <c r="I213" s="179"/>
      <c r="J213" s="190">
        <f>BK213</f>
        <v>341679.56</v>
      </c>
      <c r="K213" s="176"/>
      <c r="L213" s="181"/>
      <c r="M213" s="182"/>
      <c r="N213" s="183"/>
      <c r="O213" s="183"/>
      <c r="P213" s="184">
        <f>SUM(P214:P250)</f>
        <v>0</v>
      </c>
      <c r="Q213" s="183"/>
      <c r="R213" s="184">
        <f>SUM(R214:R250)</f>
        <v>3.9049306500000003</v>
      </c>
      <c r="S213" s="183"/>
      <c r="T213" s="185">
        <f>SUM(T214:T250)</f>
        <v>0</v>
      </c>
      <c r="AR213" s="186" t="s">
        <v>24</v>
      </c>
      <c r="AT213" s="187" t="s">
        <v>73</v>
      </c>
      <c r="AU213" s="187" t="s">
        <v>24</v>
      </c>
      <c r="AY213" s="186" t="s">
        <v>140</v>
      </c>
      <c r="BK213" s="188">
        <f>SUM(BK214:BK250)</f>
        <v>341679.56</v>
      </c>
    </row>
    <row r="214" spans="2:65" s="1" customFormat="1" ht="16.5" customHeight="1">
      <c r="B214" s="40"/>
      <c r="C214" s="191" t="s">
        <v>298</v>
      </c>
      <c r="D214" s="191" t="s">
        <v>142</v>
      </c>
      <c r="E214" s="192" t="s">
        <v>316</v>
      </c>
      <c r="F214" s="193" t="s">
        <v>1041</v>
      </c>
      <c r="G214" s="194" t="s">
        <v>164</v>
      </c>
      <c r="H214" s="195">
        <v>6.76</v>
      </c>
      <c r="I214" s="196">
        <v>3365</v>
      </c>
      <c r="J214" s="197">
        <f>ROUND(I214*H214,2)</f>
        <v>22747.4</v>
      </c>
      <c r="K214" s="193" t="s">
        <v>146</v>
      </c>
      <c r="L214" s="60"/>
      <c r="M214" s="198" t="s">
        <v>22</v>
      </c>
      <c r="N214" s="199" t="s">
        <v>45</v>
      </c>
      <c r="O214" s="4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3" t="s">
        <v>147</v>
      </c>
      <c r="AT214" s="23" t="s">
        <v>142</v>
      </c>
      <c r="AU214" s="23" t="s">
        <v>83</v>
      </c>
      <c r="AY214" s="23" t="s">
        <v>140</v>
      </c>
      <c r="BE214" s="202">
        <f>IF(N214="základní",J214,0)</f>
        <v>22747.4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23" t="s">
        <v>24</v>
      </c>
      <c r="BK214" s="202">
        <f>ROUND(I214*H214,2)</f>
        <v>22747.4</v>
      </c>
      <c r="BL214" s="23" t="s">
        <v>147</v>
      </c>
      <c r="BM214" s="23" t="s">
        <v>1042</v>
      </c>
    </row>
    <row r="215" spans="2:51" s="11" customFormat="1" ht="13.5">
      <c r="B215" s="203"/>
      <c r="C215" s="204"/>
      <c r="D215" s="205" t="s">
        <v>149</v>
      </c>
      <c r="E215" s="206" t="s">
        <v>22</v>
      </c>
      <c r="F215" s="207" t="s">
        <v>1043</v>
      </c>
      <c r="G215" s="204"/>
      <c r="H215" s="208">
        <v>4.485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149</v>
      </c>
      <c r="AU215" s="214" t="s">
        <v>83</v>
      </c>
      <c r="AV215" s="11" t="s">
        <v>83</v>
      </c>
      <c r="AW215" s="11" t="s">
        <v>38</v>
      </c>
      <c r="AX215" s="11" t="s">
        <v>74</v>
      </c>
      <c r="AY215" s="214" t="s">
        <v>140</v>
      </c>
    </row>
    <row r="216" spans="2:51" s="12" customFormat="1" ht="13.5">
      <c r="B216" s="215"/>
      <c r="C216" s="216"/>
      <c r="D216" s="205" t="s">
        <v>149</v>
      </c>
      <c r="E216" s="217" t="s">
        <v>22</v>
      </c>
      <c r="F216" s="218" t="s">
        <v>972</v>
      </c>
      <c r="G216" s="216"/>
      <c r="H216" s="217" t="s">
        <v>22</v>
      </c>
      <c r="I216" s="219"/>
      <c r="J216" s="216"/>
      <c r="K216" s="216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149</v>
      </c>
      <c r="AU216" s="224" t="s">
        <v>83</v>
      </c>
      <c r="AV216" s="12" t="s">
        <v>24</v>
      </c>
      <c r="AW216" s="12" t="s">
        <v>38</v>
      </c>
      <c r="AX216" s="12" t="s">
        <v>74</v>
      </c>
      <c r="AY216" s="224" t="s">
        <v>140</v>
      </c>
    </row>
    <row r="217" spans="2:51" s="11" customFormat="1" ht="13.5">
      <c r="B217" s="203"/>
      <c r="C217" s="204"/>
      <c r="D217" s="205" t="s">
        <v>149</v>
      </c>
      <c r="E217" s="206" t="s">
        <v>22</v>
      </c>
      <c r="F217" s="207" t="s">
        <v>1044</v>
      </c>
      <c r="G217" s="204"/>
      <c r="H217" s="208">
        <v>2.275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149</v>
      </c>
      <c r="AU217" s="214" t="s">
        <v>83</v>
      </c>
      <c r="AV217" s="11" t="s">
        <v>83</v>
      </c>
      <c r="AW217" s="11" t="s">
        <v>38</v>
      </c>
      <c r="AX217" s="11" t="s">
        <v>74</v>
      </c>
      <c r="AY217" s="214" t="s">
        <v>140</v>
      </c>
    </row>
    <row r="218" spans="2:51" s="12" customFormat="1" ht="13.5">
      <c r="B218" s="215"/>
      <c r="C218" s="216"/>
      <c r="D218" s="205" t="s">
        <v>149</v>
      </c>
      <c r="E218" s="217" t="s">
        <v>22</v>
      </c>
      <c r="F218" s="218" t="s">
        <v>984</v>
      </c>
      <c r="G218" s="216"/>
      <c r="H218" s="217" t="s">
        <v>22</v>
      </c>
      <c r="I218" s="219"/>
      <c r="J218" s="216"/>
      <c r="K218" s="216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149</v>
      </c>
      <c r="AU218" s="224" t="s">
        <v>83</v>
      </c>
      <c r="AV218" s="12" t="s">
        <v>24</v>
      </c>
      <c r="AW218" s="12" t="s">
        <v>38</v>
      </c>
      <c r="AX218" s="12" t="s">
        <v>74</v>
      </c>
      <c r="AY218" s="224" t="s">
        <v>140</v>
      </c>
    </row>
    <row r="219" spans="2:51" s="13" customFormat="1" ht="13.5">
      <c r="B219" s="225"/>
      <c r="C219" s="226"/>
      <c r="D219" s="205" t="s">
        <v>149</v>
      </c>
      <c r="E219" s="227" t="s">
        <v>22</v>
      </c>
      <c r="F219" s="228" t="s">
        <v>152</v>
      </c>
      <c r="G219" s="226"/>
      <c r="H219" s="229">
        <v>6.76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149</v>
      </c>
      <c r="AU219" s="235" t="s">
        <v>83</v>
      </c>
      <c r="AV219" s="13" t="s">
        <v>147</v>
      </c>
      <c r="AW219" s="13" t="s">
        <v>38</v>
      </c>
      <c r="AX219" s="13" t="s">
        <v>24</v>
      </c>
      <c r="AY219" s="235" t="s">
        <v>140</v>
      </c>
    </row>
    <row r="220" spans="2:65" s="1" customFormat="1" ht="16.5" customHeight="1">
      <c r="B220" s="40"/>
      <c r="C220" s="191" t="s">
        <v>303</v>
      </c>
      <c r="D220" s="191" t="s">
        <v>142</v>
      </c>
      <c r="E220" s="192" t="s">
        <v>321</v>
      </c>
      <c r="F220" s="193" t="s">
        <v>322</v>
      </c>
      <c r="G220" s="194" t="s">
        <v>238</v>
      </c>
      <c r="H220" s="195">
        <v>20</v>
      </c>
      <c r="I220" s="196">
        <v>1332</v>
      </c>
      <c r="J220" s="197">
        <f>ROUND(I220*H220,2)</f>
        <v>26640</v>
      </c>
      <c r="K220" s="193" t="s">
        <v>146</v>
      </c>
      <c r="L220" s="60"/>
      <c r="M220" s="198" t="s">
        <v>22</v>
      </c>
      <c r="N220" s="199" t="s">
        <v>45</v>
      </c>
      <c r="O220" s="41"/>
      <c r="P220" s="200">
        <f>O220*H220</f>
        <v>0</v>
      </c>
      <c r="Q220" s="200">
        <v>0.04174</v>
      </c>
      <c r="R220" s="200">
        <f>Q220*H220</f>
        <v>0.8348</v>
      </c>
      <c r="S220" s="200">
        <v>0</v>
      </c>
      <c r="T220" s="201">
        <f>S220*H220</f>
        <v>0</v>
      </c>
      <c r="AR220" s="23" t="s">
        <v>147</v>
      </c>
      <c r="AT220" s="23" t="s">
        <v>142</v>
      </c>
      <c r="AU220" s="23" t="s">
        <v>83</v>
      </c>
      <c r="AY220" s="23" t="s">
        <v>140</v>
      </c>
      <c r="BE220" s="202">
        <f>IF(N220="základní",J220,0)</f>
        <v>26640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3" t="s">
        <v>24</v>
      </c>
      <c r="BK220" s="202">
        <f>ROUND(I220*H220,2)</f>
        <v>26640</v>
      </c>
      <c r="BL220" s="23" t="s">
        <v>147</v>
      </c>
      <c r="BM220" s="23" t="s">
        <v>1045</v>
      </c>
    </row>
    <row r="221" spans="2:51" s="11" customFormat="1" ht="13.5">
      <c r="B221" s="203"/>
      <c r="C221" s="204"/>
      <c r="D221" s="205" t="s">
        <v>149</v>
      </c>
      <c r="E221" s="206" t="s">
        <v>22</v>
      </c>
      <c r="F221" s="207" t="s">
        <v>1046</v>
      </c>
      <c r="G221" s="204"/>
      <c r="H221" s="208">
        <v>12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149</v>
      </c>
      <c r="AU221" s="214" t="s">
        <v>83</v>
      </c>
      <c r="AV221" s="11" t="s">
        <v>83</v>
      </c>
      <c r="AW221" s="11" t="s">
        <v>38</v>
      </c>
      <c r="AX221" s="11" t="s">
        <v>74</v>
      </c>
      <c r="AY221" s="214" t="s">
        <v>140</v>
      </c>
    </row>
    <row r="222" spans="2:51" s="12" customFormat="1" ht="13.5">
      <c r="B222" s="215"/>
      <c r="C222" s="216"/>
      <c r="D222" s="205" t="s">
        <v>149</v>
      </c>
      <c r="E222" s="217" t="s">
        <v>22</v>
      </c>
      <c r="F222" s="218" t="s">
        <v>972</v>
      </c>
      <c r="G222" s="216"/>
      <c r="H222" s="217" t="s">
        <v>22</v>
      </c>
      <c r="I222" s="219"/>
      <c r="J222" s="216"/>
      <c r="K222" s="216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149</v>
      </c>
      <c r="AU222" s="224" t="s">
        <v>83</v>
      </c>
      <c r="AV222" s="12" t="s">
        <v>24</v>
      </c>
      <c r="AW222" s="12" t="s">
        <v>38</v>
      </c>
      <c r="AX222" s="12" t="s">
        <v>74</v>
      </c>
      <c r="AY222" s="224" t="s">
        <v>140</v>
      </c>
    </row>
    <row r="223" spans="2:51" s="11" customFormat="1" ht="13.5">
      <c r="B223" s="203"/>
      <c r="C223" s="204"/>
      <c r="D223" s="205" t="s">
        <v>149</v>
      </c>
      <c r="E223" s="206" t="s">
        <v>22</v>
      </c>
      <c r="F223" s="207" t="s">
        <v>1047</v>
      </c>
      <c r="G223" s="204"/>
      <c r="H223" s="208">
        <v>8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149</v>
      </c>
      <c r="AU223" s="214" t="s">
        <v>83</v>
      </c>
      <c r="AV223" s="11" t="s">
        <v>83</v>
      </c>
      <c r="AW223" s="11" t="s">
        <v>38</v>
      </c>
      <c r="AX223" s="11" t="s">
        <v>74</v>
      </c>
      <c r="AY223" s="214" t="s">
        <v>140</v>
      </c>
    </row>
    <row r="224" spans="2:51" s="12" customFormat="1" ht="13.5">
      <c r="B224" s="215"/>
      <c r="C224" s="216"/>
      <c r="D224" s="205" t="s">
        <v>149</v>
      </c>
      <c r="E224" s="217" t="s">
        <v>22</v>
      </c>
      <c r="F224" s="218" t="s">
        <v>984</v>
      </c>
      <c r="G224" s="216"/>
      <c r="H224" s="217" t="s">
        <v>22</v>
      </c>
      <c r="I224" s="219"/>
      <c r="J224" s="216"/>
      <c r="K224" s="216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149</v>
      </c>
      <c r="AU224" s="224" t="s">
        <v>83</v>
      </c>
      <c r="AV224" s="12" t="s">
        <v>24</v>
      </c>
      <c r="AW224" s="12" t="s">
        <v>38</v>
      </c>
      <c r="AX224" s="12" t="s">
        <v>74</v>
      </c>
      <c r="AY224" s="224" t="s">
        <v>140</v>
      </c>
    </row>
    <row r="225" spans="2:51" s="13" customFormat="1" ht="13.5">
      <c r="B225" s="225"/>
      <c r="C225" s="226"/>
      <c r="D225" s="205" t="s">
        <v>149</v>
      </c>
      <c r="E225" s="227" t="s">
        <v>22</v>
      </c>
      <c r="F225" s="228" t="s">
        <v>152</v>
      </c>
      <c r="G225" s="226"/>
      <c r="H225" s="229">
        <v>20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149</v>
      </c>
      <c r="AU225" s="235" t="s">
        <v>83</v>
      </c>
      <c r="AV225" s="13" t="s">
        <v>147</v>
      </c>
      <c r="AW225" s="13" t="s">
        <v>38</v>
      </c>
      <c r="AX225" s="13" t="s">
        <v>24</v>
      </c>
      <c r="AY225" s="235" t="s">
        <v>140</v>
      </c>
    </row>
    <row r="226" spans="2:65" s="1" customFormat="1" ht="16.5" customHeight="1">
      <c r="B226" s="40"/>
      <c r="C226" s="191" t="s">
        <v>150</v>
      </c>
      <c r="D226" s="191" t="s">
        <v>142</v>
      </c>
      <c r="E226" s="192" t="s">
        <v>326</v>
      </c>
      <c r="F226" s="193" t="s">
        <v>327</v>
      </c>
      <c r="G226" s="194" t="s">
        <v>238</v>
      </c>
      <c r="H226" s="195">
        <v>20</v>
      </c>
      <c r="I226" s="196">
        <v>91</v>
      </c>
      <c r="J226" s="197">
        <f>ROUND(I226*H226,2)</f>
        <v>1820</v>
      </c>
      <c r="K226" s="193" t="s">
        <v>146</v>
      </c>
      <c r="L226" s="60"/>
      <c r="M226" s="198" t="s">
        <v>22</v>
      </c>
      <c r="N226" s="199" t="s">
        <v>45</v>
      </c>
      <c r="O226" s="41"/>
      <c r="P226" s="200">
        <f>O226*H226</f>
        <v>0</v>
      </c>
      <c r="Q226" s="200">
        <v>2E-05</v>
      </c>
      <c r="R226" s="200">
        <f>Q226*H226</f>
        <v>0.0004</v>
      </c>
      <c r="S226" s="200">
        <v>0</v>
      </c>
      <c r="T226" s="201">
        <f>S226*H226</f>
        <v>0</v>
      </c>
      <c r="AR226" s="23" t="s">
        <v>147</v>
      </c>
      <c r="AT226" s="23" t="s">
        <v>142</v>
      </c>
      <c r="AU226" s="23" t="s">
        <v>83</v>
      </c>
      <c r="AY226" s="23" t="s">
        <v>140</v>
      </c>
      <c r="BE226" s="202">
        <f>IF(N226="základní",J226,0)</f>
        <v>1820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3" t="s">
        <v>24</v>
      </c>
      <c r="BK226" s="202">
        <f>ROUND(I226*H226,2)</f>
        <v>1820</v>
      </c>
      <c r="BL226" s="23" t="s">
        <v>147</v>
      </c>
      <c r="BM226" s="23" t="s">
        <v>1048</v>
      </c>
    </row>
    <row r="227" spans="2:65" s="1" customFormat="1" ht="16.5" customHeight="1">
      <c r="B227" s="40"/>
      <c r="C227" s="191" t="s">
        <v>311</v>
      </c>
      <c r="D227" s="191" t="s">
        <v>142</v>
      </c>
      <c r="E227" s="192" t="s">
        <v>347</v>
      </c>
      <c r="F227" s="193" t="s">
        <v>1049</v>
      </c>
      <c r="G227" s="194" t="s">
        <v>164</v>
      </c>
      <c r="H227" s="195">
        <v>39.37</v>
      </c>
      <c r="I227" s="196">
        <v>2786</v>
      </c>
      <c r="J227" s="197">
        <f>ROUND(I227*H227,2)</f>
        <v>109684.82</v>
      </c>
      <c r="K227" s="193" t="s">
        <v>146</v>
      </c>
      <c r="L227" s="60"/>
      <c r="M227" s="198" t="s">
        <v>22</v>
      </c>
      <c r="N227" s="199" t="s">
        <v>45</v>
      </c>
      <c r="O227" s="41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AR227" s="23" t="s">
        <v>147</v>
      </c>
      <c r="AT227" s="23" t="s">
        <v>142</v>
      </c>
      <c r="AU227" s="23" t="s">
        <v>83</v>
      </c>
      <c r="AY227" s="23" t="s">
        <v>140</v>
      </c>
      <c r="BE227" s="202">
        <f>IF(N227="základní",J227,0)</f>
        <v>109684.82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23" t="s">
        <v>24</v>
      </c>
      <c r="BK227" s="202">
        <f>ROUND(I227*H227,2)</f>
        <v>109684.82</v>
      </c>
      <c r="BL227" s="23" t="s">
        <v>147</v>
      </c>
      <c r="BM227" s="23" t="s">
        <v>1050</v>
      </c>
    </row>
    <row r="228" spans="2:51" s="11" customFormat="1" ht="13.5">
      <c r="B228" s="203"/>
      <c r="C228" s="204"/>
      <c r="D228" s="205" t="s">
        <v>149</v>
      </c>
      <c r="E228" s="206" t="s">
        <v>22</v>
      </c>
      <c r="F228" s="207" t="s">
        <v>1051</v>
      </c>
      <c r="G228" s="204"/>
      <c r="H228" s="208">
        <v>29.25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149</v>
      </c>
      <c r="AU228" s="214" t="s">
        <v>83</v>
      </c>
      <c r="AV228" s="11" t="s">
        <v>83</v>
      </c>
      <c r="AW228" s="11" t="s">
        <v>38</v>
      </c>
      <c r="AX228" s="11" t="s">
        <v>74</v>
      </c>
      <c r="AY228" s="214" t="s">
        <v>140</v>
      </c>
    </row>
    <row r="229" spans="2:51" s="12" customFormat="1" ht="13.5">
      <c r="B229" s="215"/>
      <c r="C229" s="216"/>
      <c r="D229" s="205" t="s">
        <v>149</v>
      </c>
      <c r="E229" s="217" t="s">
        <v>22</v>
      </c>
      <c r="F229" s="218" t="s">
        <v>972</v>
      </c>
      <c r="G229" s="216"/>
      <c r="H229" s="217" t="s">
        <v>22</v>
      </c>
      <c r="I229" s="219"/>
      <c r="J229" s="216"/>
      <c r="K229" s="216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149</v>
      </c>
      <c r="AU229" s="224" t="s">
        <v>83</v>
      </c>
      <c r="AV229" s="12" t="s">
        <v>24</v>
      </c>
      <c r="AW229" s="12" t="s">
        <v>38</v>
      </c>
      <c r="AX229" s="12" t="s">
        <v>74</v>
      </c>
      <c r="AY229" s="224" t="s">
        <v>140</v>
      </c>
    </row>
    <row r="230" spans="2:51" s="11" customFormat="1" ht="13.5">
      <c r="B230" s="203"/>
      <c r="C230" s="204"/>
      <c r="D230" s="205" t="s">
        <v>149</v>
      </c>
      <c r="E230" s="206" t="s">
        <v>22</v>
      </c>
      <c r="F230" s="207" t="s">
        <v>1052</v>
      </c>
      <c r="G230" s="204"/>
      <c r="H230" s="208">
        <v>10.12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149</v>
      </c>
      <c r="AU230" s="214" t="s">
        <v>83</v>
      </c>
      <c r="AV230" s="11" t="s">
        <v>83</v>
      </c>
      <c r="AW230" s="11" t="s">
        <v>38</v>
      </c>
      <c r="AX230" s="11" t="s">
        <v>74</v>
      </c>
      <c r="AY230" s="214" t="s">
        <v>140</v>
      </c>
    </row>
    <row r="231" spans="2:51" s="12" customFormat="1" ht="13.5">
      <c r="B231" s="215"/>
      <c r="C231" s="216"/>
      <c r="D231" s="205" t="s">
        <v>149</v>
      </c>
      <c r="E231" s="217" t="s">
        <v>22</v>
      </c>
      <c r="F231" s="218" t="s">
        <v>984</v>
      </c>
      <c r="G231" s="216"/>
      <c r="H231" s="217" t="s">
        <v>22</v>
      </c>
      <c r="I231" s="219"/>
      <c r="J231" s="216"/>
      <c r="K231" s="216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149</v>
      </c>
      <c r="AU231" s="224" t="s">
        <v>83</v>
      </c>
      <c r="AV231" s="12" t="s">
        <v>24</v>
      </c>
      <c r="AW231" s="12" t="s">
        <v>38</v>
      </c>
      <c r="AX231" s="12" t="s">
        <v>74</v>
      </c>
      <c r="AY231" s="224" t="s">
        <v>140</v>
      </c>
    </row>
    <row r="232" spans="2:51" s="13" customFormat="1" ht="13.5">
      <c r="B232" s="225"/>
      <c r="C232" s="226"/>
      <c r="D232" s="205" t="s">
        <v>149</v>
      </c>
      <c r="E232" s="227" t="s">
        <v>22</v>
      </c>
      <c r="F232" s="228" t="s">
        <v>152</v>
      </c>
      <c r="G232" s="226"/>
      <c r="H232" s="229">
        <v>39.37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149</v>
      </c>
      <c r="AU232" s="235" t="s">
        <v>83</v>
      </c>
      <c r="AV232" s="13" t="s">
        <v>147</v>
      </c>
      <c r="AW232" s="13" t="s">
        <v>38</v>
      </c>
      <c r="AX232" s="13" t="s">
        <v>24</v>
      </c>
      <c r="AY232" s="235" t="s">
        <v>140</v>
      </c>
    </row>
    <row r="233" spans="2:65" s="1" customFormat="1" ht="25.5" customHeight="1">
      <c r="B233" s="40"/>
      <c r="C233" s="191" t="s">
        <v>315</v>
      </c>
      <c r="D233" s="191" t="s">
        <v>142</v>
      </c>
      <c r="E233" s="192" t="s">
        <v>365</v>
      </c>
      <c r="F233" s="193" t="s">
        <v>1053</v>
      </c>
      <c r="G233" s="194" t="s">
        <v>238</v>
      </c>
      <c r="H233" s="195">
        <v>126.648</v>
      </c>
      <c r="I233" s="196">
        <v>832</v>
      </c>
      <c r="J233" s="197">
        <f>ROUND(I233*H233,2)</f>
        <v>105371.14</v>
      </c>
      <c r="K233" s="193" t="s">
        <v>146</v>
      </c>
      <c r="L233" s="60"/>
      <c r="M233" s="198" t="s">
        <v>22</v>
      </c>
      <c r="N233" s="199" t="s">
        <v>45</v>
      </c>
      <c r="O233" s="41"/>
      <c r="P233" s="200">
        <f>O233*H233</f>
        <v>0</v>
      </c>
      <c r="Q233" s="200">
        <v>0.00132</v>
      </c>
      <c r="R233" s="200">
        <f>Q233*H233</f>
        <v>0.16717536</v>
      </c>
      <c r="S233" s="200">
        <v>0</v>
      </c>
      <c r="T233" s="201">
        <f>S233*H233</f>
        <v>0</v>
      </c>
      <c r="AR233" s="23" t="s">
        <v>147</v>
      </c>
      <c r="AT233" s="23" t="s">
        <v>142</v>
      </c>
      <c r="AU233" s="23" t="s">
        <v>83</v>
      </c>
      <c r="AY233" s="23" t="s">
        <v>140</v>
      </c>
      <c r="BE233" s="202">
        <f>IF(N233="základní",J233,0)</f>
        <v>105371.14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3" t="s">
        <v>24</v>
      </c>
      <c r="BK233" s="202">
        <f>ROUND(I233*H233,2)</f>
        <v>105371.14</v>
      </c>
      <c r="BL233" s="23" t="s">
        <v>147</v>
      </c>
      <c r="BM233" s="23" t="s">
        <v>1054</v>
      </c>
    </row>
    <row r="234" spans="2:51" s="11" customFormat="1" ht="13.5">
      <c r="B234" s="203"/>
      <c r="C234" s="204"/>
      <c r="D234" s="205" t="s">
        <v>149</v>
      </c>
      <c r="E234" s="206" t="s">
        <v>22</v>
      </c>
      <c r="F234" s="207" t="s">
        <v>1055</v>
      </c>
      <c r="G234" s="204"/>
      <c r="H234" s="208">
        <v>85.8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149</v>
      </c>
      <c r="AU234" s="214" t="s">
        <v>83</v>
      </c>
      <c r="AV234" s="11" t="s">
        <v>83</v>
      </c>
      <c r="AW234" s="11" t="s">
        <v>38</v>
      </c>
      <c r="AX234" s="11" t="s">
        <v>74</v>
      </c>
      <c r="AY234" s="214" t="s">
        <v>140</v>
      </c>
    </row>
    <row r="235" spans="2:51" s="12" customFormat="1" ht="13.5">
      <c r="B235" s="215"/>
      <c r="C235" s="216"/>
      <c r="D235" s="205" t="s">
        <v>149</v>
      </c>
      <c r="E235" s="217" t="s">
        <v>22</v>
      </c>
      <c r="F235" s="218" t="s">
        <v>972</v>
      </c>
      <c r="G235" s="216"/>
      <c r="H235" s="217" t="s">
        <v>22</v>
      </c>
      <c r="I235" s="219"/>
      <c r="J235" s="216"/>
      <c r="K235" s="216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149</v>
      </c>
      <c r="AU235" s="224" t="s">
        <v>83</v>
      </c>
      <c r="AV235" s="12" t="s">
        <v>24</v>
      </c>
      <c r="AW235" s="12" t="s">
        <v>38</v>
      </c>
      <c r="AX235" s="12" t="s">
        <v>74</v>
      </c>
      <c r="AY235" s="224" t="s">
        <v>140</v>
      </c>
    </row>
    <row r="236" spans="2:51" s="11" customFormat="1" ht="13.5">
      <c r="B236" s="203"/>
      <c r="C236" s="204"/>
      <c r="D236" s="205" t="s">
        <v>149</v>
      </c>
      <c r="E236" s="206" t="s">
        <v>22</v>
      </c>
      <c r="F236" s="207" t="s">
        <v>1056</v>
      </c>
      <c r="G236" s="204"/>
      <c r="H236" s="208">
        <v>40.848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149</v>
      </c>
      <c r="AU236" s="214" t="s">
        <v>83</v>
      </c>
      <c r="AV236" s="11" t="s">
        <v>83</v>
      </c>
      <c r="AW236" s="11" t="s">
        <v>38</v>
      </c>
      <c r="AX236" s="11" t="s">
        <v>74</v>
      </c>
      <c r="AY236" s="214" t="s">
        <v>140</v>
      </c>
    </row>
    <row r="237" spans="2:51" s="12" customFormat="1" ht="13.5">
      <c r="B237" s="215"/>
      <c r="C237" s="216"/>
      <c r="D237" s="205" t="s">
        <v>149</v>
      </c>
      <c r="E237" s="217" t="s">
        <v>22</v>
      </c>
      <c r="F237" s="218" t="s">
        <v>984</v>
      </c>
      <c r="G237" s="216"/>
      <c r="H237" s="217" t="s">
        <v>22</v>
      </c>
      <c r="I237" s="219"/>
      <c r="J237" s="216"/>
      <c r="K237" s="216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149</v>
      </c>
      <c r="AU237" s="224" t="s">
        <v>83</v>
      </c>
      <c r="AV237" s="12" t="s">
        <v>24</v>
      </c>
      <c r="AW237" s="12" t="s">
        <v>38</v>
      </c>
      <c r="AX237" s="12" t="s">
        <v>74</v>
      </c>
      <c r="AY237" s="224" t="s">
        <v>140</v>
      </c>
    </row>
    <row r="238" spans="2:51" s="13" customFormat="1" ht="13.5">
      <c r="B238" s="225"/>
      <c r="C238" s="226"/>
      <c r="D238" s="205" t="s">
        <v>149</v>
      </c>
      <c r="E238" s="227" t="s">
        <v>22</v>
      </c>
      <c r="F238" s="228" t="s">
        <v>152</v>
      </c>
      <c r="G238" s="226"/>
      <c r="H238" s="229">
        <v>126.648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149</v>
      </c>
      <c r="AU238" s="235" t="s">
        <v>83</v>
      </c>
      <c r="AV238" s="13" t="s">
        <v>147</v>
      </c>
      <c r="AW238" s="13" t="s">
        <v>38</v>
      </c>
      <c r="AX238" s="13" t="s">
        <v>24</v>
      </c>
      <c r="AY238" s="235" t="s">
        <v>140</v>
      </c>
    </row>
    <row r="239" spans="2:65" s="1" customFormat="1" ht="16.5" customHeight="1">
      <c r="B239" s="40"/>
      <c r="C239" s="191" t="s">
        <v>320</v>
      </c>
      <c r="D239" s="191" t="s">
        <v>142</v>
      </c>
      <c r="E239" s="192" t="s">
        <v>381</v>
      </c>
      <c r="F239" s="193" t="s">
        <v>1057</v>
      </c>
      <c r="G239" s="194" t="s">
        <v>215</v>
      </c>
      <c r="H239" s="195">
        <v>1.604</v>
      </c>
      <c r="I239" s="196">
        <v>27696</v>
      </c>
      <c r="J239" s="197">
        <f>ROUND(I239*H239,2)</f>
        <v>44424.38</v>
      </c>
      <c r="K239" s="193" t="s">
        <v>146</v>
      </c>
      <c r="L239" s="60"/>
      <c r="M239" s="198" t="s">
        <v>22</v>
      </c>
      <c r="N239" s="199" t="s">
        <v>45</v>
      </c>
      <c r="O239" s="41"/>
      <c r="P239" s="200">
        <f>O239*H239</f>
        <v>0</v>
      </c>
      <c r="Q239" s="200">
        <v>1.07637</v>
      </c>
      <c r="R239" s="200">
        <f>Q239*H239</f>
        <v>1.7264974800000001</v>
      </c>
      <c r="S239" s="200">
        <v>0</v>
      </c>
      <c r="T239" s="201">
        <f>S239*H239</f>
        <v>0</v>
      </c>
      <c r="AR239" s="23" t="s">
        <v>147</v>
      </c>
      <c r="AT239" s="23" t="s">
        <v>142</v>
      </c>
      <c r="AU239" s="23" t="s">
        <v>83</v>
      </c>
      <c r="AY239" s="23" t="s">
        <v>140</v>
      </c>
      <c r="BE239" s="202">
        <f>IF(N239="základní",J239,0)</f>
        <v>44424.38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3" t="s">
        <v>24</v>
      </c>
      <c r="BK239" s="202">
        <f>ROUND(I239*H239,2)</f>
        <v>44424.38</v>
      </c>
      <c r="BL239" s="23" t="s">
        <v>147</v>
      </c>
      <c r="BM239" s="23" t="s">
        <v>1058</v>
      </c>
    </row>
    <row r="240" spans="2:51" s="11" customFormat="1" ht="13.5">
      <c r="B240" s="203"/>
      <c r="C240" s="204"/>
      <c r="D240" s="205" t="s">
        <v>149</v>
      </c>
      <c r="E240" s="206" t="s">
        <v>22</v>
      </c>
      <c r="F240" s="207" t="s">
        <v>1059</v>
      </c>
      <c r="G240" s="204"/>
      <c r="H240" s="208">
        <v>1.069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149</v>
      </c>
      <c r="AU240" s="214" t="s">
        <v>83</v>
      </c>
      <c r="AV240" s="11" t="s">
        <v>83</v>
      </c>
      <c r="AW240" s="11" t="s">
        <v>38</v>
      </c>
      <c r="AX240" s="11" t="s">
        <v>74</v>
      </c>
      <c r="AY240" s="214" t="s">
        <v>140</v>
      </c>
    </row>
    <row r="241" spans="2:51" s="12" customFormat="1" ht="13.5">
      <c r="B241" s="215"/>
      <c r="C241" s="216"/>
      <c r="D241" s="205" t="s">
        <v>149</v>
      </c>
      <c r="E241" s="217" t="s">
        <v>22</v>
      </c>
      <c r="F241" s="218" t="s">
        <v>972</v>
      </c>
      <c r="G241" s="216"/>
      <c r="H241" s="217" t="s">
        <v>22</v>
      </c>
      <c r="I241" s="219"/>
      <c r="J241" s="216"/>
      <c r="K241" s="216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149</v>
      </c>
      <c r="AU241" s="224" t="s">
        <v>83</v>
      </c>
      <c r="AV241" s="12" t="s">
        <v>24</v>
      </c>
      <c r="AW241" s="12" t="s">
        <v>38</v>
      </c>
      <c r="AX241" s="12" t="s">
        <v>74</v>
      </c>
      <c r="AY241" s="224" t="s">
        <v>140</v>
      </c>
    </row>
    <row r="242" spans="2:51" s="11" customFormat="1" ht="13.5">
      <c r="B242" s="203"/>
      <c r="C242" s="204"/>
      <c r="D242" s="205" t="s">
        <v>149</v>
      </c>
      <c r="E242" s="206" t="s">
        <v>22</v>
      </c>
      <c r="F242" s="207" t="s">
        <v>1060</v>
      </c>
      <c r="G242" s="204"/>
      <c r="H242" s="208">
        <v>0.535</v>
      </c>
      <c r="I242" s="209"/>
      <c r="J242" s="204"/>
      <c r="K242" s="204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149</v>
      </c>
      <c r="AU242" s="214" t="s">
        <v>83</v>
      </c>
      <c r="AV242" s="11" t="s">
        <v>83</v>
      </c>
      <c r="AW242" s="11" t="s">
        <v>38</v>
      </c>
      <c r="AX242" s="11" t="s">
        <v>74</v>
      </c>
      <c r="AY242" s="214" t="s">
        <v>140</v>
      </c>
    </row>
    <row r="243" spans="2:51" s="12" customFormat="1" ht="13.5">
      <c r="B243" s="215"/>
      <c r="C243" s="216"/>
      <c r="D243" s="205" t="s">
        <v>149</v>
      </c>
      <c r="E243" s="217" t="s">
        <v>22</v>
      </c>
      <c r="F243" s="218" t="s">
        <v>984</v>
      </c>
      <c r="G243" s="216"/>
      <c r="H243" s="217" t="s">
        <v>22</v>
      </c>
      <c r="I243" s="219"/>
      <c r="J243" s="216"/>
      <c r="K243" s="216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149</v>
      </c>
      <c r="AU243" s="224" t="s">
        <v>83</v>
      </c>
      <c r="AV243" s="12" t="s">
        <v>24</v>
      </c>
      <c r="AW243" s="12" t="s">
        <v>38</v>
      </c>
      <c r="AX243" s="12" t="s">
        <v>74</v>
      </c>
      <c r="AY243" s="224" t="s">
        <v>140</v>
      </c>
    </row>
    <row r="244" spans="2:51" s="13" customFormat="1" ht="13.5">
      <c r="B244" s="225"/>
      <c r="C244" s="226"/>
      <c r="D244" s="205" t="s">
        <v>149</v>
      </c>
      <c r="E244" s="227" t="s">
        <v>22</v>
      </c>
      <c r="F244" s="228" t="s">
        <v>152</v>
      </c>
      <c r="G244" s="226"/>
      <c r="H244" s="229">
        <v>1.604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149</v>
      </c>
      <c r="AU244" s="235" t="s">
        <v>83</v>
      </c>
      <c r="AV244" s="13" t="s">
        <v>147</v>
      </c>
      <c r="AW244" s="13" t="s">
        <v>38</v>
      </c>
      <c r="AX244" s="13" t="s">
        <v>24</v>
      </c>
      <c r="AY244" s="235" t="s">
        <v>140</v>
      </c>
    </row>
    <row r="245" spans="2:65" s="1" customFormat="1" ht="16.5" customHeight="1">
      <c r="B245" s="40"/>
      <c r="C245" s="191" t="s">
        <v>325</v>
      </c>
      <c r="D245" s="191" t="s">
        <v>142</v>
      </c>
      <c r="E245" s="192" t="s">
        <v>387</v>
      </c>
      <c r="F245" s="193" t="s">
        <v>1061</v>
      </c>
      <c r="G245" s="194" t="s">
        <v>215</v>
      </c>
      <c r="H245" s="195">
        <v>1.119</v>
      </c>
      <c r="I245" s="196">
        <v>27696</v>
      </c>
      <c r="J245" s="197">
        <f>ROUND(I245*H245,2)</f>
        <v>30991.82</v>
      </c>
      <c r="K245" s="193" t="s">
        <v>146</v>
      </c>
      <c r="L245" s="60"/>
      <c r="M245" s="198" t="s">
        <v>22</v>
      </c>
      <c r="N245" s="199" t="s">
        <v>45</v>
      </c>
      <c r="O245" s="41"/>
      <c r="P245" s="200">
        <f>O245*H245</f>
        <v>0</v>
      </c>
      <c r="Q245" s="200">
        <v>1.05099</v>
      </c>
      <c r="R245" s="200">
        <f>Q245*H245</f>
        <v>1.17605781</v>
      </c>
      <c r="S245" s="200">
        <v>0</v>
      </c>
      <c r="T245" s="201">
        <f>S245*H245</f>
        <v>0</v>
      </c>
      <c r="AR245" s="23" t="s">
        <v>147</v>
      </c>
      <c r="AT245" s="23" t="s">
        <v>142</v>
      </c>
      <c r="AU245" s="23" t="s">
        <v>83</v>
      </c>
      <c r="AY245" s="23" t="s">
        <v>140</v>
      </c>
      <c r="BE245" s="202">
        <f>IF(N245="základní",J245,0)</f>
        <v>30991.82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3" t="s">
        <v>24</v>
      </c>
      <c r="BK245" s="202">
        <f>ROUND(I245*H245,2)</f>
        <v>30991.82</v>
      </c>
      <c r="BL245" s="23" t="s">
        <v>147</v>
      </c>
      <c r="BM245" s="23" t="s">
        <v>1062</v>
      </c>
    </row>
    <row r="246" spans="2:51" s="11" customFormat="1" ht="13.5">
      <c r="B246" s="203"/>
      <c r="C246" s="204"/>
      <c r="D246" s="205" t="s">
        <v>149</v>
      </c>
      <c r="E246" s="206" t="s">
        <v>22</v>
      </c>
      <c r="F246" s="207" t="s">
        <v>1063</v>
      </c>
      <c r="G246" s="204"/>
      <c r="H246" s="208">
        <v>0.839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149</v>
      </c>
      <c r="AU246" s="214" t="s">
        <v>83</v>
      </c>
      <c r="AV246" s="11" t="s">
        <v>83</v>
      </c>
      <c r="AW246" s="11" t="s">
        <v>38</v>
      </c>
      <c r="AX246" s="11" t="s">
        <v>74</v>
      </c>
      <c r="AY246" s="214" t="s">
        <v>140</v>
      </c>
    </row>
    <row r="247" spans="2:51" s="12" customFormat="1" ht="13.5">
      <c r="B247" s="215"/>
      <c r="C247" s="216"/>
      <c r="D247" s="205" t="s">
        <v>149</v>
      </c>
      <c r="E247" s="217" t="s">
        <v>22</v>
      </c>
      <c r="F247" s="218" t="s">
        <v>972</v>
      </c>
      <c r="G247" s="216"/>
      <c r="H247" s="217" t="s">
        <v>22</v>
      </c>
      <c r="I247" s="219"/>
      <c r="J247" s="216"/>
      <c r="K247" s="216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149</v>
      </c>
      <c r="AU247" s="224" t="s">
        <v>83</v>
      </c>
      <c r="AV247" s="12" t="s">
        <v>24</v>
      </c>
      <c r="AW247" s="12" t="s">
        <v>38</v>
      </c>
      <c r="AX247" s="12" t="s">
        <v>74</v>
      </c>
      <c r="AY247" s="224" t="s">
        <v>140</v>
      </c>
    </row>
    <row r="248" spans="2:51" s="11" customFormat="1" ht="13.5">
      <c r="B248" s="203"/>
      <c r="C248" s="204"/>
      <c r="D248" s="205" t="s">
        <v>149</v>
      </c>
      <c r="E248" s="206" t="s">
        <v>22</v>
      </c>
      <c r="F248" s="207" t="s">
        <v>1064</v>
      </c>
      <c r="G248" s="204"/>
      <c r="H248" s="208">
        <v>0.28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149</v>
      </c>
      <c r="AU248" s="214" t="s">
        <v>83</v>
      </c>
      <c r="AV248" s="11" t="s">
        <v>83</v>
      </c>
      <c r="AW248" s="11" t="s">
        <v>38</v>
      </c>
      <c r="AX248" s="11" t="s">
        <v>74</v>
      </c>
      <c r="AY248" s="214" t="s">
        <v>140</v>
      </c>
    </row>
    <row r="249" spans="2:51" s="12" customFormat="1" ht="13.5">
      <c r="B249" s="215"/>
      <c r="C249" s="216"/>
      <c r="D249" s="205" t="s">
        <v>149</v>
      </c>
      <c r="E249" s="217" t="s">
        <v>22</v>
      </c>
      <c r="F249" s="218" t="s">
        <v>1065</v>
      </c>
      <c r="G249" s="216"/>
      <c r="H249" s="217" t="s">
        <v>22</v>
      </c>
      <c r="I249" s="219"/>
      <c r="J249" s="216"/>
      <c r="K249" s="216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149</v>
      </c>
      <c r="AU249" s="224" t="s">
        <v>83</v>
      </c>
      <c r="AV249" s="12" t="s">
        <v>24</v>
      </c>
      <c r="AW249" s="12" t="s">
        <v>38</v>
      </c>
      <c r="AX249" s="12" t="s">
        <v>74</v>
      </c>
      <c r="AY249" s="224" t="s">
        <v>140</v>
      </c>
    </row>
    <row r="250" spans="2:51" s="13" customFormat="1" ht="13.5">
      <c r="B250" s="225"/>
      <c r="C250" s="226"/>
      <c r="D250" s="205" t="s">
        <v>149</v>
      </c>
      <c r="E250" s="227" t="s">
        <v>22</v>
      </c>
      <c r="F250" s="228" t="s">
        <v>152</v>
      </c>
      <c r="G250" s="226"/>
      <c r="H250" s="229">
        <v>1.119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149</v>
      </c>
      <c r="AU250" s="235" t="s">
        <v>83</v>
      </c>
      <c r="AV250" s="13" t="s">
        <v>147</v>
      </c>
      <c r="AW250" s="13" t="s">
        <v>38</v>
      </c>
      <c r="AX250" s="13" t="s">
        <v>24</v>
      </c>
      <c r="AY250" s="235" t="s">
        <v>140</v>
      </c>
    </row>
    <row r="251" spans="2:63" s="10" customFormat="1" ht="29.85" customHeight="1">
      <c r="B251" s="175"/>
      <c r="C251" s="176"/>
      <c r="D251" s="177" t="s">
        <v>73</v>
      </c>
      <c r="E251" s="189" t="s">
        <v>147</v>
      </c>
      <c r="F251" s="189" t="s">
        <v>399</v>
      </c>
      <c r="G251" s="176"/>
      <c r="H251" s="176"/>
      <c r="I251" s="179"/>
      <c r="J251" s="190">
        <f>BK251</f>
        <v>492616.16000000003</v>
      </c>
      <c r="K251" s="176"/>
      <c r="L251" s="181"/>
      <c r="M251" s="182"/>
      <c r="N251" s="183"/>
      <c r="O251" s="183"/>
      <c r="P251" s="184">
        <f>SUM(P252:P276)</f>
        <v>0</v>
      </c>
      <c r="Q251" s="183"/>
      <c r="R251" s="184">
        <f>SUM(R252:R276)</f>
        <v>782.18361</v>
      </c>
      <c r="S251" s="183"/>
      <c r="T251" s="185">
        <f>SUM(T252:T276)</f>
        <v>0</v>
      </c>
      <c r="AR251" s="186" t="s">
        <v>24</v>
      </c>
      <c r="AT251" s="187" t="s">
        <v>73</v>
      </c>
      <c r="AU251" s="187" t="s">
        <v>24</v>
      </c>
      <c r="AY251" s="186" t="s">
        <v>140</v>
      </c>
      <c r="BK251" s="188">
        <f>SUM(BK252:BK276)</f>
        <v>492616.16000000003</v>
      </c>
    </row>
    <row r="252" spans="2:65" s="1" customFormat="1" ht="16.5" customHeight="1">
      <c r="B252" s="40"/>
      <c r="C252" s="191" t="s">
        <v>329</v>
      </c>
      <c r="D252" s="191" t="s">
        <v>142</v>
      </c>
      <c r="E252" s="192" t="s">
        <v>1066</v>
      </c>
      <c r="F252" s="193" t="s">
        <v>1067</v>
      </c>
      <c r="G252" s="194" t="s">
        <v>309</v>
      </c>
      <c r="H252" s="195">
        <v>12</v>
      </c>
      <c r="I252" s="196">
        <v>34</v>
      </c>
      <c r="J252" s="197">
        <f>ROUND(I252*H252,2)</f>
        <v>408</v>
      </c>
      <c r="K252" s="193" t="s">
        <v>146</v>
      </c>
      <c r="L252" s="60"/>
      <c r="M252" s="198" t="s">
        <v>22</v>
      </c>
      <c r="N252" s="199" t="s">
        <v>45</v>
      </c>
      <c r="O252" s="41"/>
      <c r="P252" s="200">
        <f>O252*H252</f>
        <v>0</v>
      </c>
      <c r="Q252" s="200">
        <v>0.00165</v>
      </c>
      <c r="R252" s="200">
        <f>Q252*H252</f>
        <v>0.019799999999999998</v>
      </c>
      <c r="S252" s="200">
        <v>0</v>
      </c>
      <c r="T252" s="201">
        <f>S252*H252</f>
        <v>0</v>
      </c>
      <c r="AR252" s="23" t="s">
        <v>147</v>
      </c>
      <c r="AT252" s="23" t="s">
        <v>142</v>
      </c>
      <c r="AU252" s="23" t="s">
        <v>83</v>
      </c>
      <c r="AY252" s="23" t="s">
        <v>140</v>
      </c>
      <c r="BE252" s="202">
        <f>IF(N252="základní",J252,0)</f>
        <v>408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3" t="s">
        <v>24</v>
      </c>
      <c r="BK252" s="202">
        <f>ROUND(I252*H252,2)</f>
        <v>408</v>
      </c>
      <c r="BL252" s="23" t="s">
        <v>147</v>
      </c>
      <c r="BM252" s="23" t="s">
        <v>1068</v>
      </c>
    </row>
    <row r="253" spans="2:51" s="11" customFormat="1" ht="13.5">
      <c r="B253" s="203"/>
      <c r="C253" s="204"/>
      <c r="D253" s="205" t="s">
        <v>149</v>
      </c>
      <c r="E253" s="206" t="s">
        <v>22</v>
      </c>
      <c r="F253" s="207" t="s">
        <v>1069</v>
      </c>
      <c r="G253" s="204"/>
      <c r="H253" s="208">
        <v>12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149</v>
      </c>
      <c r="AU253" s="214" t="s">
        <v>83</v>
      </c>
      <c r="AV253" s="11" t="s">
        <v>83</v>
      </c>
      <c r="AW253" s="11" t="s">
        <v>38</v>
      </c>
      <c r="AX253" s="11" t="s">
        <v>74</v>
      </c>
      <c r="AY253" s="214" t="s">
        <v>140</v>
      </c>
    </row>
    <row r="254" spans="2:51" s="13" customFormat="1" ht="13.5">
      <c r="B254" s="225"/>
      <c r="C254" s="226"/>
      <c r="D254" s="205" t="s">
        <v>149</v>
      </c>
      <c r="E254" s="227" t="s">
        <v>22</v>
      </c>
      <c r="F254" s="228" t="s">
        <v>152</v>
      </c>
      <c r="G254" s="226"/>
      <c r="H254" s="229">
        <v>12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149</v>
      </c>
      <c r="AU254" s="235" t="s">
        <v>83</v>
      </c>
      <c r="AV254" s="13" t="s">
        <v>147</v>
      </c>
      <c r="AW254" s="13" t="s">
        <v>38</v>
      </c>
      <c r="AX254" s="13" t="s">
        <v>24</v>
      </c>
      <c r="AY254" s="235" t="s">
        <v>140</v>
      </c>
    </row>
    <row r="255" spans="2:65" s="1" customFormat="1" ht="16.5" customHeight="1">
      <c r="B255" s="40"/>
      <c r="C255" s="236" t="s">
        <v>335</v>
      </c>
      <c r="D255" s="236" t="s">
        <v>212</v>
      </c>
      <c r="E255" s="237" t="s">
        <v>1070</v>
      </c>
      <c r="F255" s="238" t="s">
        <v>1071</v>
      </c>
      <c r="G255" s="239" t="s">
        <v>309</v>
      </c>
      <c r="H255" s="240">
        <v>12</v>
      </c>
      <c r="I255" s="241">
        <v>205</v>
      </c>
      <c r="J255" s="242">
        <f>ROUND(I255*H255,2)</f>
        <v>2460</v>
      </c>
      <c r="K255" s="238" t="s">
        <v>22</v>
      </c>
      <c r="L255" s="243"/>
      <c r="M255" s="244" t="s">
        <v>22</v>
      </c>
      <c r="N255" s="245" t="s">
        <v>45</v>
      </c>
      <c r="O255" s="41"/>
      <c r="P255" s="200">
        <f>O255*H255</f>
        <v>0</v>
      </c>
      <c r="Q255" s="200">
        <v>0.063</v>
      </c>
      <c r="R255" s="200">
        <f>Q255*H255</f>
        <v>0.756</v>
      </c>
      <c r="S255" s="200">
        <v>0</v>
      </c>
      <c r="T255" s="201">
        <f>S255*H255</f>
        <v>0</v>
      </c>
      <c r="AR255" s="23" t="s">
        <v>187</v>
      </c>
      <c r="AT255" s="23" t="s">
        <v>212</v>
      </c>
      <c r="AU255" s="23" t="s">
        <v>83</v>
      </c>
      <c r="AY255" s="23" t="s">
        <v>140</v>
      </c>
      <c r="BE255" s="202">
        <f>IF(N255="základní",J255,0)</f>
        <v>2460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3" t="s">
        <v>24</v>
      </c>
      <c r="BK255" s="202">
        <f>ROUND(I255*H255,2)</f>
        <v>2460</v>
      </c>
      <c r="BL255" s="23" t="s">
        <v>147</v>
      </c>
      <c r="BM255" s="23" t="s">
        <v>1072</v>
      </c>
    </row>
    <row r="256" spans="2:65" s="1" customFormat="1" ht="16.5" customHeight="1">
      <c r="B256" s="40"/>
      <c r="C256" s="191" t="s">
        <v>341</v>
      </c>
      <c r="D256" s="191" t="s">
        <v>142</v>
      </c>
      <c r="E256" s="192" t="s">
        <v>1073</v>
      </c>
      <c r="F256" s="193" t="s">
        <v>1074</v>
      </c>
      <c r="G256" s="194" t="s">
        <v>164</v>
      </c>
      <c r="H256" s="195">
        <v>4.104</v>
      </c>
      <c r="I256" s="196">
        <v>2339</v>
      </c>
      <c r="J256" s="197">
        <f>ROUND(I256*H256,2)</f>
        <v>9599.26</v>
      </c>
      <c r="K256" s="193" t="s">
        <v>146</v>
      </c>
      <c r="L256" s="60"/>
      <c r="M256" s="198" t="s">
        <v>22</v>
      </c>
      <c r="N256" s="199" t="s">
        <v>45</v>
      </c>
      <c r="O256" s="4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AR256" s="23" t="s">
        <v>147</v>
      </c>
      <c r="AT256" s="23" t="s">
        <v>142</v>
      </c>
      <c r="AU256" s="23" t="s">
        <v>83</v>
      </c>
      <c r="AY256" s="23" t="s">
        <v>140</v>
      </c>
      <c r="BE256" s="202">
        <f>IF(N256="základní",J256,0)</f>
        <v>9599.26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24</v>
      </c>
      <c r="BK256" s="202">
        <f>ROUND(I256*H256,2)</f>
        <v>9599.26</v>
      </c>
      <c r="BL256" s="23" t="s">
        <v>147</v>
      </c>
      <c r="BM256" s="23" t="s">
        <v>1075</v>
      </c>
    </row>
    <row r="257" spans="2:51" s="11" customFormat="1" ht="13.5">
      <c r="B257" s="203"/>
      <c r="C257" s="204"/>
      <c r="D257" s="205" t="s">
        <v>149</v>
      </c>
      <c r="E257" s="206" t="s">
        <v>22</v>
      </c>
      <c r="F257" s="207" t="s">
        <v>1076</v>
      </c>
      <c r="G257" s="204"/>
      <c r="H257" s="208">
        <v>2.464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149</v>
      </c>
      <c r="AU257" s="214" t="s">
        <v>83</v>
      </c>
      <c r="AV257" s="11" t="s">
        <v>83</v>
      </c>
      <c r="AW257" s="11" t="s">
        <v>38</v>
      </c>
      <c r="AX257" s="11" t="s">
        <v>74</v>
      </c>
      <c r="AY257" s="214" t="s">
        <v>140</v>
      </c>
    </row>
    <row r="258" spans="2:51" s="12" customFormat="1" ht="13.5">
      <c r="B258" s="215"/>
      <c r="C258" s="216"/>
      <c r="D258" s="205" t="s">
        <v>149</v>
      </c>
      <c r="E258" s="217" t="s">
        <v>22</v>
      </c>
      <c r="F258" s="218" t="s">
        <v>972</v>
      </c>
      <c r="G258" s="216"/>
      <c r="H258" s="217" t="s">
        <v>22</v>
      </c>
      <c r="I258" s="219"/>
      <c r="J258" s="216"/>
      <c r="K258" s="216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149</v>
      </c>
      <c r="AU258" s="224" t="s">
        <v>83</v>
      </c>
      <c r="AV258" s="12" t="s">
        <v>24</v>
      </c>
      <c r="AW258" s="12" t="s">
        <v>38</v>
      </c>
      <c r="AX258" s="12" t="s">
        <v>74</v>
      </c>
      <c r="AY258" s="224" t="s">
        <v>140</v>
      </c>
    </row>
    <row r="259" spans="2:51" s="11" customFormat="1" ht="13.5">
      <c r="B259" s="203"/>
      <c r="C259" s="204"/>
      <c r="D259" s="205" t="s">
        <v>149</v>
      </c>
      <c r="E259" s="206" t="s">
        <v>22</v>
      </c>
      <c r="F259" s="207" t="s">
        <v>1077</v>
      </c>
      <c r="G259" s="204"/>
      <c r="H259" s="208">
        <v>1.64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149</v>
      </c>
      <c r="AU259" s="214" t="s">
        <v>83</v>
      </c>
      <c r="AV259" s="11" t="s">
        <v>83</v>
      </c>
      <c r="AW259" s="11" t="s">
        <v>38</v>
      </c>
      <c r="AX259" s="11" t="s">
        <v>74</v>
      </c>
      <c r="AY259" s="214" t="s">
        <v>140</v>
      </c>
    </row>
    <row r="260" spans="2:51" s="12" customFormat="1" ht="13.5">
      <c r="B260" s="215"/>
      <c r="C260" s="216"/>
      <c r="D260" s="205" t="s">
        <v>149</v>
      </c>
      <c r="E260" s="217" t="s">
        <v>22</v>
      </c>
      <c r="F260" s="218" t="s">
        <v>984</v>
      </c>
      <c r="G260" s="216"/>
      <c r="H260" s="217" t="s">
        <v>22</v>
      </c>
      <c r="I260" s="219"/>
      <c r="J260" s="216"/>
      <c r="K260" s="216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149</v>
      </c>
      <c r="AU260" s="224" t="s">
        <v>83</v>
      </c>
      <c r="AV260" s="12" t="s">
        <v>24</v>
      </c>
      <c r="AW260" s="12" t="s">
        <v>38</v>
      </c>
      <c r="AX260" s="12" t="s">
        <v>74</v>
      </c>
      <c r="AY260" s="224" t="s">
        <v>140</v>
      </c>
    </row>
    <row r="261" spans="2:51" s="13" customFormat="1" ht="13.5">
      <c r="B261" s="225"/>
      <c r="C261" s="226"/>
      <c r="D261" s="205" t="s">
        <v>149</v>
      </c>
      <c r="E261" s="227" t="s">
        <v>22</v>
      </c>
      <c r="F261" s="228" t="s">
        <v>152</v>
      </c>
      <c r="G261" s="226"/>
      <c r="H261" s="229">
        <v>4.104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149</v>
      </c>
      <c r="AU261" s="235" t="s">
        <v>83</v>
      </c>
      <c r="AV261" s="13" t="s">
        <v>147</v>
      </c>
      <c r="AW261" s="13" t="s">
        <v>38</v>
      </c>
      <c r="AX261" s="13" t="s">
        <v>24</v>
      </c>
      <c r="AY261" s="235" t="s">
        <v>140</v>
      </c>
    </row>
    <row r="262" spans="2:65" s="1" customFormat="1" ht="16.5" customHeight="1">
      <c r="B262" s="40"/>
      <c r="C262" s="191" t="s">
        <v>346</v>
      </c>
      <c r="D262" s="191" t="s">
        <v>142</v>
      </c>
      <c r="E262" s="192" t="s">
        <v>1078</v>
      </c>
      <c r="F262" s="193" t="s">
        <v>1079</v>
      </c>
      <c r="G262" s="194" t="s">
        <v>164</v>
      </c>
      <c r="H262" s="195">
        <v>16.064</v>
      </c>
      <c r="I262" s="196">
        <v>2575</v>
      </c>
      <c r="J262" s="197">
        <f>ROUND(I262*H262,2)</f>
        <v>41364.8</v>
      </c>
      <c r="K262" s="193" t="s">
        <v>146</v>
      </c>
      <c r="L262" s="60"/>
      <c r="M262" s="198" t="s">
        <v>22</v>
      </c>
      <c r="N262" s="199" t="s">
        <v>45</v>
      </c>
      <c r="O262" s="41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AR262" s="23" t="s">
        <v>147</v>
      </c>
      <c r="AT262" s="23" t="s">
        <v>142</v>
      </c>
      <c r="AU262" s="23" t="s">
        <v>83</v>
      </c>
      <c r="AY262" s="23" t="s">
        <v>140</v>
      </c>
      <c r="BE262" s="202">
        <f>IF(N262="základní",J262,0)</f>
        <v>41364.8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3" t="s">
        <v>24</v>
      </c>
      <c r="BK262" s="202">
        <f>ROUND(I262*H262,2)</f>
        <v>41364.8</v>
      </c>
      <c r="BL262" s="23" t="s">
        <v>147</v>
      </c>
      <c r="BM262" s="23" t="s">
        <v>1080</v>
      </c>
    </row>
    <row r="263" spans="2:51" s="11" customFormat="1" ht="13.5">
      <c r="B263" s="203"/>
      <c r="C263" s="204"/>
      <c r="D263" s="205" t="s">
        <v>149</v>
      </c>
      <c r="E263" s="206" t="s">
        <v>22</v>
      </c>
      <c r="F263" s="207" t="s">
        <v>1081</v>
      </c>
      <c r="G263" s="204"/>
      <c r="H263" s="208">
        <v>9.504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149</v>
      </c>
      <c r="AU263" s="214" t="s">
        <v>83</v>
      </c>
      <c r="AV263" s="11" t="s">
        <v>83</v>
      </c>
      <c r="AW263" s="11" t="s">
        <v>38</v>
      </c>
      <c r="AX263" s="11" t="s">
        <v>74</v>
      </c>
      <c r="AY263" s="214" t="s">
        <v>140</v>
      </c>
    </row>
    <row r="264" spans="2:51" s="12" customFormat="1" ht="13.5">
      <c r="B264" s="215"/>
      <c r="C264" s="216"/>
      <c r="D264" s="205" t="s">
        <v>149</v>
      </c>
      <c r="E264" s="217" t="s">
        <v>22</v>
      </c>
      <c r="F264" s="218" t="s">
        <v>972</v>
      </c>
      <c r="G264" s="216"/>
      <c r="H264" s="217" t="s">
        <v>22</v>
      </c>
      <c r="I264" s="219"/>
      <c r="J264" s="216"/>
      <c r="K264" s="216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149</v>
      </c>
      <c r="AU264" s="224" t="s">
        <v>83</v>
      </c>
      <c r="AV264" s="12" t="s">
        <v>24</v>
      </c>
      <c r="AW264" s="12" t="s">
        <v>38</v>
      </c>
      <c r="AX264" s="12" t="s">
        <v>74</v>
      </c>
      <c r="AY264" s="224" t="s">
        <v>140</v>
      </c>
    </row>
    <row r="265" spans="2:51" s="11" customFormat="1" ht="13.5">
      <c r="B265" s="203"/>
      <c r="C265" s="204"/>
      <c r="D265" s="205" t="s">
        <v>149</v>
      </c>
      <c r="E265" s="206" t="s">
        <v>22</v>
      </c>
      <c r="F265" s="207" t="s">
        <v>1082</v>
      </c>
      <c r="G265" s="204"/>
      <c r="H265" s="208">
        <v>6.56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149</v>
      </c>
      <c r="AU265" s="214" t="s">
        <v>83</v>
      </c>
      <c r="AV265" s="11" t="s">
        <v>83</v>
      </c>
      <c r="AW265" s="11" t="s">
        <v>38</v>
      </c>
      <c r="AX265" s="11" t="s">
        <v>74</v>
      </c>
      <c r="AY265" s="214" t="s">
        <v>140</v>
      </c>
    </row>
    <row r="266" spans="2:51" s="13" customFormat="1" ht="13.5">
      <c r="B266" s="225"/>
      <c r="C266" s="226"/>
      <c r="D266" s="205" t="s">
        <v>149</v>
      </c>
      <c r="E266" s="227" t="s">
        <v>22</v>
      </c>
      <c r="F266" s="228" t="s">
        <v>152</v>
      </c>
      <c r="G266" s="226"/>
      <c r="H266" s="229">
        <v>16.064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149</v>
      </c>
      <c r="AU266" s="235" t="s">
        <v>83</v>
      </c>
      <c r="AV266" s="13" t="s">
        <v>147</v>
      </c>
      <c r="AW266" s="13" t="s">
        <v>38</v>
      </c>
      <c r="AX266" s="13" t="s">
        <v>24</v>
      </c>
      <c r="AY266" s="235" t="s">
        <v>140</v>
      </c>
    </row>
    <row r="267" spans="2:65" s="1" customFormat="1" ht="16.5" customHeight="1">
      <c r="B267" s="40"/>
      <c r="C267" s="191" t="s">
        <v>355</v>
      </c>
      <c r="D267" s="191" t="s">
        <v>142</v>
      </c>
      <c r="E267" s="192" t="s">
        <v>458</v>
      </c>
      <c r="F267" s="193" t="s">
        <v>1083</v>
      </c>
      <c r="G267" s="194" t="s">
        <v>164</v>
      </c>
      <c r="H267" s="195">
        <v>109.167</v>
      </c>
      <c r="I267" s="196">
        <v>1710</v>
      </c>
      <c r="J267" s="197">
        <f>ROUND(I267*H267,2)</f>
        <v>186675.57</v>
      </c>
      <c r="K267" s="193" t="s">
        <v>146</v>
      </c>
      <c r="L267" s="60"/>
      <c r="M267" s="198" t="s">
        <v>22</v>
      </c>
      <c r="N267" s="199" t="s">
        <v>45</v>
      </c>
      <c r="O267" s="41"/>
      <c r="P267" s="200">
        <f>O267*H267</f>
        <v>0</v>
      </c>
      <c r="Q267" s="200">
        <v>0</v>
      </c>
      <c r="R267" s="200">
        <f>Q267*H267</f>
        <v>0</v>
      </c>
      <c r="S267" s="200">
        <v>0</v>
      </c>
      <c r="T267" s="201">
        <f>S267*H267</f>
        <v>0</v>
      </c>
      <c r="AR267" s="23" t="s">
        <v>147</v>
      </c>
      <c r="AT267" s="23" t="s">
        <v>142</v>
      </c>
      <c r="AU267" s="23" t="s">
        <v>83</v>
      </c>
      <c r="AY267" s="23" t="s">
        <v>140</v>
      </c>
      <c r="BE267" s="202">
        <f>IF(N267="základní",J267,0)</f>
        <v>186675.57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23" t="s">
        <v>24</v>
      </c>
      <c r="BK267" s="202">
        <f>ROUND(I267*H267,2)</f>
        <v>186675.57</v>
      </c>
      <c r="BL267" s="23" t="s">
        <v>147</v>
      </c>
      <c r="BM267" s="23" t="s">
        <v>1084</v>
      </c>
    </row>
    <row r="268" spans="2:51" s="11" customFormat="1" ht="13.5">
      <c r="B268" s="203"/>
      <c r="C268" s="204"/>
      <c r="D268" s="205" t="s">
        <v>149</v>
      </c>
      <c r="E268" s="206" t="s">
        <v>22</v>
      </c>
      <c r="F268" s="207" t="s">
        <v>1085</v>
      </c>
      <c r="G268" s="204"/>
      <c r="H268" s="208">
        <v>140.363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149</v>
      </c>
      <c r="AU268" s="214" t="s">
        <v>83</v>
      </c>
      <c r="AV268" s="11" t="s">
        <v>83</v>
      </c>
      <c r="AW268" s="11" t="s">
        <v>38</v>
      </c>
      <c r="AX268" s="11" t="s">
        <v>74</v>
      </c>
      <c r="AY268" s="214" t="s">
        <v>140</v>
      </c>
    </row>
    <row r="269" spans="2:51" s="11" customFormat="1" ht="13.5">
      <c r="B269" s="203"/>
      <c r="C269" s="204"/>
      <c r="D269" s="205" t="s">
        <v>149</v>
      </c>
      <c r="E269" s="206" t="s">
        <v>22</v>
      </c>
      <c r="F269" s="207" t="s">
        <v>1086</v>
      </c>
      <c r="G269" s="204"/>
      <c r="H269" s="208">
        <v>-6.908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149</v>
      </c>
      <c r="AU269" s="214" t="s">
        <v>83</v>
      </c>
      <c r="AV269" s="11" t="s">
        <v>83</v>
      </c>
      <c r="AW269" s="11" t="s">
        <v>38</v>
      </c>
      <c r="AX269" s="11" t="s">
        <v>74</v>
      </c>
      <c r="AY269" s="214" t="s">
        <v>140</v>
      </c>
    </row>
    <row r="270" spans="2:51" s="11" customFormat="1" ht="13.5">
      <c r="B270" s="203"/>
      <c r="C270" s="204"/>
      <c r="D270" s="205" t="s">
        <v>149</v>
      </c>
      <c r="E270" s="206" t="s">
        <v>22</v>
      </c>
      <c r="F270" s="207" t="s">
        <v>1087</v>
      </c>
      <c r="G270" s="204"/>
      <c r="H270" s="208">
        <v>-4.12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149</v>
      </c>
      <c r="AU270" s="214" t="s">
        <v>83</v>
      </c>
      <c r="AV270" s="11" t="s">
        <v>83</v>
      </c>
      <c r="AW270" s="11" t="s">
        <v>38</v>
      </c>
      <c r="AX270" s="11" t="s">
        <v>74</v>
      </c>
      <c r="AY270" s="214" t="s">
        <v>140</v>
      </c>
    </row>
    <row r="271" spans="2:51" s="11" customFormat="1" ht="13.5">
      <c r="B271" s="203"/>
      <c r="C271" s="204"/>
      <c r="D271" s="205" t="s">
        <v>149</v>
      </c>
      <c r="E271" s="206" t="s">
        <v>22</v>
      </c>
      <c r="F271" s="207" t="s">
        <v>1088</v>
      </c>
      <c r="G271" s="204"/>
      <c r="H271" s="208">
        <v>-20.168</v>
      </c>
      <c r="I271" s="209"/>
      <c r="J271" s="204"/>
      <c r="K271" s="204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149</v>
      </c>
      <c r="AU271" s="214" t="s">
        <v>83</v>
      </c>
      <c r="AV271" s="11" t="s">
        <v>83</v>
      </c>
      <c r="AW271" s="11" t="s">
        <v>38</v>
      </c>
      <c r="AX271" s="11" t="s">
        <v>74</v>
      </c>
      <c r="AY271" s="214" t="s">
        <v>140</v>
      </c>
    </row>
    <row r="272" spans="2:51" s="13" customFormat="1" ht="13.5">
      <c r="B272" s="225"/>
      <c r="C272" s="226"/>
      <c r="D272" s="205" t="s">
        <v>149</v>
      </c>
      <c r="E272" s="227" t="s">
        <v>22</v>
      </c>
      <c r="F272" s="228" t="s">
        <v>152</v>
      </c>
      <c r="G272" s="226"/>
      <c r="H272" s="229">
        <v>109.167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AT272" s="235" t="s">
        <v>149</v>
      </c>
      <c r="AU272" s="235" t="s">
        <v>83</v>
      </c>
      <c r="AV272" s="13" t="s">
        <v>147</v>
      </c>
      <c r="AW272" s="13" t="s">
        <v>38</v>
      </c>
      <c r="AX272" s="13" t="s">
        <v>24</v>
      </c>
      <c r="AY272" s="235" t="s">
        <v>140</v>
      </c>
    </row>
    <row r="273" spans="2:65" s="1" customFormat="1" ht="16.5" customHeight="1">
      <c r="B273" s="40"/>
      <c r="C273" s="191" t="s">
        <v>364</v>
      </c>
      <c r="D273" s="191" t="s">
        <v>142</v>
      </c>
      <c r="E273" s="192" t="s">
        <v>473</v>
      </c>
      <c r="F273" s="193" t="s">
        <v>1089</v>
      </c>
      <c r="G273" s="194" t="s">
        <v>164</v>
      </c>
      <c r="H273" s="195">
        <v>321.567</v>
      </c>
      <c r="I273" s="196">
        <v>784</v>
      </c>
      <c r="J273" s="197">
        <f>ROUND(I273*H273,2)</f>
        <v>252108.53</v>
      </c>
      <c r="K273" s="193" t="s">
        <v>146</v>
      </c>
      <c r="L273" s="60"/>
      <c r="M273" s="198" t="s">
        <v>22</v>
      </c>
      <c r="N273" s="199" t="s">
        <v>45</v>
      </c>
      <c r="O273" s="41"/>
      <c r="P273" s="200">
        <f>O273*H273</f>
        <v>0</v>
      </c>
      <c r="Q273" s="200">
        <v>2.43</v>
      </c>
      <c r="R273" s="200">
        <f>Q273*H273</f>
        <v>781.40781</v>
      </c>
      <c r="S273" s="200">
        <v>0</v>
      </c>
      <c r="T273" s="201">
        <f>S273*H273</f>
        <v>0</v>
      </c>
      <c r="AR273" s="23" t="s">
        <v>147</v>
      </c>
      <c r="AT273" s="23" t="s">
        <v>142</v>
      </c>
      <c r="AU273" s="23" t="s">
        <v>83</v>
      </c>
      <c r="AY273" s="23" t="s">
        <v>140</v>
      </c>
      <c r="BE273" s="202">
        <f>IF(N273="základní",J273,0)</f>
        <v>252108.53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23" t="s">
        <v>24</v>
      </c>
      <c r="BK273" s="202">
        <f>ROUND(I273*H273,2)</f>
        <v>252108.53</v>
      </c>
      <c r="BL273" s="23" t="s">
        <v>147</v>
      </c>
      <c r="BM273" s="23" t="s">
        <v>1090</v>
      </c>
    </row>
    <row r="274" spans="2:51" s="11" customFormat="1" ht="13.5">
      <c r="B274" s="203"/>
      <c r="C274" s="204"/>
      <c r="D274" s="205" t="s">
        <v>149</v>
      </c>
      <c r="E274" s="206" t="s">
        <v>22</v>
      </c>
      <c r="F274" s="207" t="s">
        <v>1091</v>
      </c>
      <c r="G274" s="204"/>
      <c r="H274" s="208">
        <v>321.567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149</v>
      </c>
      <c r="AU274" s="214" t="s">
        <v>83</v>
      </c>
      <c r="AV274" s="11" t="s">
        <v>83</v>
      </c>
      <c r="AW274" s="11" t="s">
        <v>38</v>
      </c>
      <c r="AX274" s="11" t="s">
        <v>74</v>
      </c>
      <c r="AY274" s="214" t="s">
        <v>140</v>
      </c>
    </row>
    <row r="275" spans="2:51" s="12" customFormat="1" ht="13.5">
      <c r="B275" s="215"/>
      <c r="C275" s="216"/>
      <c r="D275" s="205" t="s">
        <v>149</v>
      </c>
      <c r="E275" s="217" t="s">
        <v>22</v>
      </c>
      <c r="F275" s="218" t="s">
        <v>1092</v>
      </c>
      <c r="G275" s="216"/>
      <c r="H275" s="217" t="s">
        <v>22</v>
      </c>
      <c r="I275" s="219"/>
      <c r="J275" s="216"/>
      <c r="K275" s="216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149</v>
      </c>
      <c r="AU275" s="224" t="s">
        <v>83</v>
      </c>
      <c r="AV275" s="12" t="s">
        <v>24</v>
      </c>
      <c r="AW275" s="12" t="s">
        <v>38</v>
      </c>
      <c r="AX275" s="12" t="s">
        <v>74</v>
      </c>
      <c r="AY275" s="224" t="s">
        <v>140</v>
      </c>
    </row>
    <row r="276" spans="2:51" s="13" customFormat="1" ht="13.5">
      <c r="B276" s="225"/>
      <c r="C276" s="226"/>
      <c r="D276" s="205" t="s">
        <v>149</v>
      </c>
      <c r="E276" s="227" t="s">
        <v>22</v>
      </c>
      <c r="F276" s="228" t="s">
        <v>152</v>
      </c>
      <c r="G276" s="226"/>
      <c r="H276" s="229">
        <v>321.567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AT276" s="235" t="s">
        <v>149</v>
      </c>
      <c r="AU276" s="235" t="s">
        <v>83</v>
      </c>
      <c r="AV276" s="13" t="s">
        <v>147</v>
      </c>
      <c r="AW276" s="13" t="s">
        <v>38</v>
      </c>
      <c r="AX276" s="13" t="s">
        <v>24</v>
      </c>
      <c r="AY276" s="235" t="s">
        <v>140</v>
      </c>
    </row>
    <row r="277" spans="2:63" s="10" customFormat="1" ht="29.85" customHeight="1">
      <c r="B277" s="175"/>
      <c r="C277" s="176"/>
      <c r="D277" s="177" t="s">
        <v>73</v>
      </c>
      <c r="E277" s="189" t="s">
        <v>171</v>
      </c>
      <c r="F277" s="189" t="s">
        <v>1093</v>
      </c>
      <c r="G277" s="176"/>
      <c r="H277" s="176"/>
      <c r="I277" s="179"/>
      <c r="J277" s="190">
        <f>BK277</f>
        <v>1514652.5700000003</v>
      </c>
      <c r="K277" s="176"/>
      <c r="L277" s="181"/>
      <c r="M277" s="182"/>
      <c r="N277" s="183"/>
      <c r="O277" s="183"/>
      <c r="P277" s="184">
        <f>SUM(P278:P315)</f>
        <v>0</v>
      </c>
      <c r="Q277" s="183"/>
      <c r="R277" s="184">
        <f>SUM(R278:R315)</f>
        <v>105.8102068</v>
      </c>
      <c r="S277" s="183"/>
      <c r="T277" s="185">
        <f>SUM(T278:T315)</f>
        <v>0</v>
      </c>
      <c r="AR277" s="186" t="s">
        <v>24</v>
      </c>
      <c r="AT277" s="187" t="s">
        <v>73</v>
      </c>
      <c r="AU277" s="187" t="s">
        <v>24</v>
      </c>
      <c r="AY277" s="186" t="s">
        <v>140</v>
      </c>
      <c r="BK277" s="188">
        <f>SUM(BK278:BK315)</f>
        <v>1514652.5700000003</v>
      </c>
    </row>
    <row r="278" spans="2:65" s="1" customFormat="1" ht="16.5" customHeight="1">
      <c r="B278" s="40"/>
      <c r="C278" s="191" t="s">
        <v>376</v>
      </c>
      <c r="D278" s="191" t="s">
        <v>142</v>
      </c>
      <c r="E278" s="192" t="s">
        <v>1094</v>
      </c>
      <c r="F278" s="193" t="s">
        <v>1095</v>
      </c>
      <c r="G278" s="194" t="s">
        <v>238</v>
      </c>
      <c r="H278" s="195">
        <v>1071.89</v>
      </c>
      <c r="I278" s="196">
        <v>154</v>
      </c>
      <c r="J278" s="197">
        <f>ROUND(I278*H278,2)</f>
        <v>165071.06</v>
      </c>
      <c r="K278" s="193" t="s">
        <v>146</v>
      </c>
      <c r="L278" s="60"/>
      <c r="M278" s="198" t="s">
        <v>22</v>
      </c>
      <c r="N278" s="199" t="s">
        <v>45</v>
      </c>
      <c r="O278" s="41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AR278" s="23" t="s">
        <v>147</v>
      </c>
      <c r="AT278" s="23" t="s">
        <v>142</v>
      </c>
      <c r="AU278" s="23" t="s">
        <v>83</v>
      </c>
      <c r="AY278" s="23" t="s">
        <v>140</v>
      </c>
      <c r="BE278" s="202">
        <f>IF(N278="základní",J278,0)</f>
        <v>165071.06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23" t="s">
        <v>24</v>
      </c>
      <c r="BK278" s="202">
        <f>ROUND(I278*H278,2)</f>
        <v>165071.06</v>
      </c>
      <c r="BL278" s="23" t="s">
        <v>147</v>
      </c>
      <c r="BM278" s="23" t="s">
        <v>1096</v>
      </c>
    </row>
    <row r="279" spans="2:51" s="11" customFormat="1" ht="13.5">
      <c r="B279" s="203"/>
      <c r="C279" s="204"/>
      <c r="D279" s="205" t="s">
        <v>149</v>
      </c>
      <c r="E279" s="206" t="s">
        <v>22</v>
      </c>
      <c r="F279" s="207" t="s">
        <v>937</v>
      </c>
      <c r="G279" s="204"/>
      <c r="H279" s="208">
        <v>976.1</v>
      </c>
      <c r="I279" s="209"/>
      <c r="J279" s="204"/>
      <c r="K279" s="204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149</v>
      </c>
      <c r="AU279" s="214" t="s">
        <v>83</v>
      </c>
      <c r="AV279" s="11" t="s">
        <v>83</v>
      </c>
      <c r="AW279" s="11" t="s">
        <v>38</v>
      </c>
      <c r="AX279" s="11" t="s">
        <v>74</v>
      </c>
      <c r="AY279" s="214" t="s">
        <v>140</v>
      </c>
    </row>
    <row r="280" spans="2:51" s="11" customFormat="1" ht="13.5">
      <c r="B280" s="203"/>
      <c r="C280" s="204"/>
      <c r="D280" s="205" t="s">
        <v>149</v>
      </c>
      <c r="E280" s="206" t="s">
        <v>22</v>
      </c>
      <c r="F280" s="207" t="s">
        <v>1097</v>
      </c>
      <c r="G280" s="204"/>
      <c r="H280" s="208">
        <v>95.79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149</v>
      </c>
      <c r="AU280" s="214" t="s">
        <v>83</v>
      </c>
      <c r="AV280" s="11" t="s">
        <v>83</v>
      </c>
      <c r="AW280" s="11" t="s">
        <v>38</v>
      </c>
      <c r="AX280" s="11" t="s">
        <v>74</v>
      </c>
      <c r="AY280" s="214" t="s">
        <v>140</v>
      </c>
    </row>
    <row r="281" spans="2:51" s="12" customFormat="1" ht="13.5">
      <c r="B281" s="215"/>
      <c r="C281" s="216"/>
      <c r="D281" s="205" t="s">
        <v>149</v>
      </c>
      <c r="E281" s="217" t="s">
        <v>22</v>
      </c>
      <c r="F281" s="218" t="s">
        <v>1098</v>
      </c>
      <c r="G281" s="216"/>
      <c r="H281" s="217" t="s">
        <v>22</v>
      </c>
      <c r="I281" s="219"/>
      <c r="J281" s="216"/>
      <c r="K281" s="216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149</v>
      </c>
      <c r="AU281" s="224" t="s">
        <v>83</v>
      </c>
      <c r="AV281" s="12" t="s">
        <v>24</v>
      </c>
      <c r="AW281" s="12" t="s">
        <v>38</v>
      </c>
      <c r="AX281" s="12" t="s">
        <v>74</v>
      </c>
      <c r="AY281" s="224" t="s">
        <v>140</v>
      </c>
    </row>
    <row r="282" spans="2:51" s="13" customFormat="1" ht="13.5">
      <c r="B282" s="225"/>
      <c r="C282" s="226"/>
      <c r="D282" s="205" t="s">
        <v>149</v>
      </c>
      <c r="E282" s="227" t="s">
        <v>22</v>
      </c>
      <c r="F282" s="228" t="s">
        <v>152</v>
      </c>
      <c r="G282" s="226"/>
      <c r="H282" s="229">
        <v>1071.89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149</v>
      </c>
      <c r="AU282" s="235" t="s">
        <v>83</v>
      </c>
      <c r="AV282" s="13" t="s">
        <v>147</v>
      </c>
      <c r="AW282" s="13" t="s">
        <v>38</v>
      </c>
      <c r="AX282" s="13" t="s">
        <v>24</v>
      </c>
      <c r="AY282" s="235" t="s">
        <v>140</v>
      </c>
    </row>
    <row r="283" spans="2:65" s="1" customFormat="1" ht="16.5" customHeight="1">
      <c r="B283" s="40"/>
      <c r="C283" s="191" t="s">
        <v>380</v>
      </c>
      <c r="D283" s="191" t="s">
        <v>142</v>
      </c>
      <c r="E283" s="192" t="s">
        <v>1094</v>
      </c>
      <c r="F283" s="193" t="s">
        <v>1095</v>
      </c>
      <c r="G283" s="194" t="s">
        <v>238</v>
      </c>
      <c r="H283" s="195">
        <v>1071.89</v>
      </c>
      <c r="I283" s="196">
        <v>384</v>
      </c>
      <c r="J283" s="197">
        <f>ROUND(I283*H283,2)</f>
        <v>411605.76</v>
      </c>
      <c r="K283" s="193" t="s">
        <v>146</v>
      </c>
      <c r="L283" s="60"/>
      <c r="M283" s="198" t="s">
        <v>22</v>
      </c>
      <c r="N283" s="199" t="s">
        <v>45</v>
      </c>
      <c r="O283" s="41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3" t="s">
        <v>147</v>
      </c>
      <c r="AT283" s="23" t="s">
        <v>142</v>
      </c>
      <c r="AU283" s="23" t="s">
        <v>83</v>
      </c>
      <c r="AY283" s="23" t="s">
        <v>140</v>
      </c>
      <c r="BE283" s="202">
        <f>IF(N283="základní",J283,0)</f>
        <v>411605.76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3" t="s">
        <v>24</v>
      </c>
      <c r="BK283" s="202">
        <f>ROUND(I283*H283,2)</f>
        <v>411605.76</v>
      </c>
      <c r="BL283" s="23" t="s">
        <v>147</v>
      </c>
      <c r="BM283" s="23" t="s">
        <v>1099</v>
      </c>
    </row>
    <row r="284" spans="2:51" s="11" customFormat="1" ht="13.5">
      <c r="B284" s="203"/>
      <c r="C284" s="204"/>
      <c r="D284" s="205" t="s">
        <v>149</v>
      </c>
      <c r="E284" s="206" t="s">
        <v>22</v>
      </c>
      <c r="F284" s="207" t="s">
        <v>1027</v>
      </c>
      <c r="G284" s="204"/>
      <c r="H284" s="208">
        <v>1071.89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149</v>
      </c>
      <c r="AU284" s="214" t="s">
        <v>83</v>
      </c>
      <c r="AV284" s="11" t="s">
        <v>83</v>
      </c>
      <c r="AW284" s="11" t="s">
        <v>38</v>
      </c>
      <c r="AX284" s="11" t="s">
        <v>74</v>
      </c>
      <c r="AY284" s="214" t="s">
        <v>140</v>
      </c>
    </row>
    <row r="285" spans="2:51" s="12" customFormat="1" ht="13.5">
      <c r="B285" s="215"/>
      <c r="C285" s="216"/>
      <c r="D285" s="205" t="s">
        <v>149</v>
      </c>
      <c r="E285" s="217" t="s">
        <v>22</v>
      </c>
      <c r="F285" s="218" t="s">
        <v>1100</v>
      </c>
      <c r="G285" s="216"/>
      <c r="H285" s="217" t="s">
        <v>22</v>
      </c>
      <c r="I285" s="219"/>
      <c r="J285" s="216"/>
      <c r="K285" s="216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149</v>
      </c>
      <c r="AU285" s="224" t="s">
        <v>83</v>
      </c>
      <c r="AV285" s="12" t="s">
        <v>24</v>
      </c>
      <c r="AW285" s="12" t="s">
        <v>38</v>
      </c>
      <c r="AX285" s="12" t="s">
        <v>74</v>
      </c>
      <c r="AY285" s="224" t="s">
        <v>140</v>
      </c>
    </row>
    <row r="286" spans="2:51" s="13" customFormat="1" ht="13.5">
      <c r="B286" s="225"/>
      <c r="C286" s="226"/>
      <c r="D286" s="205" t="s">
        <v>149</v>
      </c>
      <c r="E286" s="227" t="s">
        <v>22</v>
      </c>
      <c r="F286" s="228" t="s">
        <v>152</v>
      </c>
      <c r="G286" s="226"/>
      <c r="H286" s="229">
        <v>1071.89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149</v>
      </c>
      <c r="AU286" s="235" t="s">
        <v>83</v>
      </c>
      <c r="AV286" s="13" t="s">
        <v>147</v>
      </c>
      <c r="AW286" s="13" t="s">
        <v>38</v>
      </c>
      <c r="AX286" s="13" t="s">
        <v>24</v>
      </c>
      <c r="AY286" s="235" t="s">
        <v>140</v>
      </c>
    </row>
    <row r="287" spans="2:65" s="1" customFormat="1" ht="16.5" customHeight="1">
      <c r="B287" s="40"/>
      <c r="C287" s="191" t="s">
        <v>386</v>
      </c>
      <c r="D287" s="191" t="s">
        <v>142</v>
      </c>
      <c r="E287" s="192" t="s">
        <v>1101</v>
      </c>
      <c r="F287" s="193" t="s">
        <v>1102</v>
      </c>
      <c r="G287" s="194" t="s">
        <v>238</v>
      </c>
      <c r="H287" s="195">
        <v>976.1</v>
      </c>
      <c r="I287" s="196">
        <v>192</v>
      </c>
      <c r="J287" s="197">
        <f>ROUND(I287*H287,2)</f>
        <v>187411.2</v>
      </c>
      <c r="K287" s="193" t="s">
        <v>146</v>
      </c>
      <c r="L287" s="60"/>
      <c r="M287" s="198" t="s">
        <v>22</v>
      </c>
      <c r="N287" s="199" t="s">
        <v>45</v>
      </c>
      <c r="O287" s="41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3" t="s">
        <v>147</v>
      </c>
      <c r="AT287" s="23" t="s">
        <v>142</v>
      </c>
      <c r="AU287" s="23" t="s">
        <v>83</v>
      </c>
      <c r="AY287" s="23" t="s">
        <v>140</v>
      </c>
      <c r="BE287" s="202">
        <f>IF(N287="základní",J287,0)</f>
        <v>187411.2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3" t="s">
        <v>24</v>
      </c>
      <c r="BK287" s="202">
        <f>ROUND(I287*H287,2)</f>
        <v>187411.2</v>
      </c>
      <c r="BL287" s="23" t="s">
        <v>147</v>
      </c>
      <c r="BM287" s="23" t="s">
        <v>1103</v>
      </c>
    </row>
    <row r="288" spans="2:51" s="11" customFormat="1" ht="13.5">
      <c r="B288" s="203"/>
      <c r="C288" s="204"/>
      <c r="D288" s="205" t="s">
        <v>149</v>
      </c>
      <c r="E288" s="206" t="s">
        <v>22</v>
      </c>
      <c r="F288" s="207" t="s">
        <v>937</v>
      </c>
      <c r="G288" s="204"/>
      <c r="H288" s="208">
        <v>976.1</v>
      </c>
      <c r="I288" s="209"/>
      <c r="J288" s="204"/>
      <c r="K288" s="204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149</v>
      </c>
      <c r="AU288" s="214" t="s">
        <v>83</v>
      </c>
      <c r="AV288" s="11" t="s">
        <v>83</v>
      </c>
      <c r="AW288" s="11" t="s">
        <v>38</v>
      </c>
      <c r="AX288" s="11" t="s">
        <v>74</v>
      </c>
      <c r="AY288" s="214" t="s">
        <v>140</v>
      </c>
    </row>
    <row r="289" spans="2:51" s="12" customFormat="1" ht="13.5">
      <c r="B289" s="215"/>
      <c r="C289" s="216"/>
      <c r="D289" s="205" t="s">
        <v>149</v>
      </c>
      <c r="E289" s="217" t="s">
        <v>22</v>
      </c>
      <c r="F289" s="218" t="s">
        <v>743</v>
      </c>
      <c r="G289" s="216"/>
      <c r="H289" s="217" t="s">
        <v>22</v>
      </c>
      <c r="I289" s="219"/>
      <c r="J289" s="216"/>
      <c r="K289" s="216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149</v>
      </c>
      <c r="AU289" s="224" t="s">
        <v>83</v>
      </c>
      <c r="AV289" s="12" t="s">
        <v>24</v>
      </c>
      <c r="AW289" s="12" t="s">
        <v>38</v>
      </c>
      <c r="AX289" s="12" t="s">
        <v>74</v>
      </c>
      <c r="AY289" s="224" t="s">
        <v>140</v>
      </c>
    </row>
    <row r="290" spans="2:51" s="13" customFormat="1" ht="13.5">
      <c r="B290" s="225"/>
      <c r="C290" s="226"/>
      <c r="D290" s="205" t="s">
        <v>149</v>
      </c>
      <c r="E290" s="227" t="s">
        <v>22</v>
      </c>
      <c r="F290" s="228" t="s">
        <v>152</v>
      </c>
      <c r="G290" s="226"/>
      <c r="H290" s="229">
        <v>976.1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149</v>
      </c>
      <c r="AU290" s="235" t="s">
        <v>83</v>
      </c>
      <c r="AV290" s="13" t="s">
        <v>147</v>
      </c>
      <c r="AW290" s="13" t="s">
        <v>38</v>
      </c>
      <c r="AX290" s="13" t="s">
        <v>24</v>
      </c>
      <c r="AY290" s="235" t="s">
        <v>140</v>
      </c>
    </row>
    <row r="291" spans="2:65" s="1" customFormat="1" ht="25.5" customHeight="1">
      <c r="B291" s="40"/>
      <c r="C291" s="191" t="s">
        <v>391</v>
      </c>
      <c r="D291" s="191" t="s">
        <v>142</v>
      </c>
      <c r="E291" s="192" t="s">
        <v>1104</v>
      </c>
      <c r="F291" s="193" t="s">
        <v>1105</v>
      </c>
      <c r="G291" s="194" t="s">
        <v>238</v>
      </c>
      <c r="H291" s="195">
        <v>976.1</v>
      </c>
      <c r="I291" s="196">
        <v>278</v>
      </c>
      <c r="J291" s="197">
        <f>ROUND(I291*H291,2)</f>
        <v>271355.8</v>
      </c>
      <c r="K291" s="193" t="s">
        <v>146</v>
      </c>
      <c r="L291" s="60"/>
      <c r="M291" s="198" t="s">
        <v>22</v>
      </c>
      <c r="N291" s="199" t="s">
        <v>45</v>
      </c>
      <c r="O291" s="41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3" t="s">
        <v>147</v>
      </c>
      <c r="AT291" s="23" t="s">
        <v>142</v>
      </c>
      <c r="AU291" s="23" t="s">
        <v>83</v>
      </c>
      <c r="AY291" s="23" t="s">
        <v>140</v>
      </c>
      <c r="BE291" s="202">
        <f>IF(N291="základní",J291,0)</f>
        <v>271355.8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23" t="s">
        <v>24</v>
      </c>
      <c r="BK291" s="202">
        <f>ROUND(I291*H291,2)</f>
        <v>271355.8</v>
      </c>
      <c r="BL291" s="23" t="s">
        <v>147</v>
      </c>
      <c r="BM291" s="23" t="s">
        <v>1106</v>
      </c>
    </row>
    <row r="292" spans="2:51" s="11" customFormat="1" ht="13.5">
      <c r="B292" s="203"/>
      <c r="C292" s="204"/>
      <c r="D292" s="205" t="s">
        <v>149</v>
      </c>
      <c r="E292" s="206" t="s">
        <v>22</v>
      </c>
      <c r="F292" s="207" t="s">
        <v>937</v>
      </c>
      <c r="G292" s="204"/>
      <c r="H292" s="208">
        <v>976.1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149</v>
      </c>
      <c r="AU292" s="214" t="s">
        <v>83</v>
      </c>
      <c r="AV292" s="11" t="s">
        <v>83</v>
      </c>
      <c r="AW292" s="11" t="s">
        <v>38</v>
      </c>
      <c r="AX292" s="11" t="s">
        <v>74</v>
      </c>
      <c r="AY292" s="214" t="s">
        <v>140</v>
      </c>
    </row>
    <row r="293" spans="2:51" s="12" customFormat="1" ht="13.5">
      <c r="B293" s="215"/>
      <c r="C293" s="216"/>
      <c r="D293" s="205" t="s">
        <v>149</v>
      </c>
      <c r="E293" s="217" t="s">
        <v>22</v>
      </c>
      <c r="F293" s="218" t="s">
        <v>151</v>
      </c>
      <c r="G293" s="216"/>
      <c r="H293" s="217" t="s">
        <v>22</v>
      </c>
      <c r="I293" s="219"/>
      <c r="J293" s="216"/>
      <c r="K293" s="216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149</v>
      </c>
      <c r="AU293" s="224" t="s">
        <v>83</v>
      </c>
      <c r="AV293" s="12" t="s">
        <v>24</v>
      </c>
      <c r="AW293" s="12" t="s">
        <v>38</v>
      </c>
      <c r="AX293" s="12" t="s">
        <v>74</v>
      </c>
      <c r="AY293" s="224" t="s">
        <v>140</v>
      </c>
    </row>
    <row r="294" spans="2:51" s="13" customFormat="1" ht="13.5">
      <c r="B294" s="225"/>
      <c r="C294" s="226"/>
      <c r="D294" s="205" t="s">
        <v>149</v>
      </c>
      <c r="E294" s="227" t="s">
        <v>22</v>
      </c>
      <c r="F294" s="228" t="s">
        <v>152</v>
      </c>
      <c r="G294" s="226"/>
      <c r="H294" s="229">
        <v>976.1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AT294" s="235" t="s">
        <v>149</v>
      </c>
      <c r="AU294" s="235" t="s">
        <v>83</v>
      </c>
      <c r="AV294" s="13" t="s">
        <v>147</v>
      </c>
      <c r="AW294" s="13" t="s">
        <v>38</v>
      </c>
      <c r="AX294" s="13" t="s">
        <v>24</v>
      </c>
      <c r="AY294" s="235" t="s">
        <v>140</v>
      </c>
    </row>
    <row r="295" spans="2:65" s="1" customFormat="1" ht="16.5" customHeight="1">
      <c r="B295" s="40"/>
      <c r="C295" s="191" t="s">
        <v>395</v>
      </c>
      <c r="D295" s="191" t="s">
        <v>142</v>
      </c>
      <c r="E295" s="192" t="s">
        <v>1107</v>
      </c>
      <c r="F295" s="193" t="s">
        <v>1108</v>
      </c>
      <c r="G295" s="194" t="s">
        <v>238</v>
      </c>
      <c r="H295" s="195">
        <v>312.93</v>
      </c>
      <c r="I295" s="196">
        <v>120</v>
      </c>
      <c r="J295" s="197">
        <f>ROUND(I295*H295,2)</f>
        <v>37551.6</v>
      </c>
      <c r="K295" s="193" t="s">
        <v>146</v>
      </c>
      <c r="L295" s="60"/>
      <c r="M295" s="198" t="s">
        <v>22</v>
      </c>
      <c r="N295" s="199" t="s">
        <v>45</v>
      </c>
      <c r="O295" s="41"/>
      <c r="P295" s="200">
        <f>O295*H295</f>
        <v>0</v>
      </c>
      <c r="Q295" s="200">
        <v>0.18776</v>
      </c>
      <c r="R295" s="200">
        <f>Q295*H295</f>
        <v>58.7557368</v>
      </c>
      <c r="S295" s="200">
        <v>0</v>
      </c>
      <c r="T295" s="201">
        <f>S295*H295</f>
        <v>0</v>
      </c>
      <c r="AR295" s="23" t="s">
        <v>147</v>
      </c>
      <c r="AT295" s="23" t="s">
        <v>142</v>
      </c>
      <c r="AU295" s="23" t="s">
        <v>83</v>
      </c>
      <c r="AY295" s="23" t="s">
        <v>140</v>
      </c>
      <c r="BE295" s="202">
        <f>IF(N295="základní",J295,0)</f>
        <v>37551.6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23" t="s">
        <v>24</v>
      </c>
      <c r="BK295" s="202">
        <f>ROUND(I295*H295,2)</f>
        <v>37551.6</v>
      </c>
      <c r="BL295" s="23" t="s">
        <v>147</v>
      </c>
      <c r="BM295" s="23" t="s">
        <v>1109</v>
      </c>
    </row>
    <row r="296" spans="2:51" s="11" customFormat="1" ht="13.5">
      <c r="B296" s="203"/>
      <c r="C296" s="204"/>
      <c r="D296" s="205" t="s">
        <v>149</v>
      </c>
      <c r="E296" s="206" t="s">
        <v>22</v>
      </c>
      <c r="F296" s="207" t="s">
        <v>1110</v>
      </c>
      <c r="G296" s="204"/>
      <c r="H296" s="208">
        <v>46.14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149</v>
      </c>
      <c r="AU296" s="214" t="s">
        <v>83</v>
      </c>
      <c r="AV296" s="11" t="s">
        <v>83</v>
      </c>
      <c r="AW296" s="11" t="s">
        <v>38</v>
      </c>
      <c r="AX296" s="11" t="s">
        <v>74</v>
      </c>
      <c r="AY296" s="214" t="s">
        <v>140</v>
      </c>
    </row>
    <row r="297" spans="2:51" s="11" customFormat="1" ht="13.5">
      <c r="B297" s="203"/>
      <c r="C297" s="204"/>
      <c r="D297" s="205" t="s">
        <v>149</v>
      </c>
      <c r="E297" s="206" t="s">
        <v>22</v>
      </c>
      <c r="F297" s="207" t="s">
        <v>1111</v>
      </c>
      <c r="G297" s="204"/>
      <c r="H297" s="208">
        <v>50.79</v>
      </c>
      <c r="I297" s="209"/>
      <c r="J297" s="204"/>
      <c r="K297" s="204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149</v>
      </c>
      <c r="AU297" s="214" t="s">
        <v>83</v>
      </c>
      <c r="AV297" s="11" t="s">
        <v>83</v>
      </c>
      <c r="AW297" s="11" t="s">
        <v>38</v>
      </c>
      <c r="AX297" s="11" t="s">
        <v>74</v>
      </c>
      <c r="AY297" s="214" t="s">
        <v>140</v>
      </c>
    </row>
    <row r="298" spans="2:51" s="11" customFormat="1" ht="13.5">
      <c r="B298" s="203"/>
      <c r="C298" s="204"/>
      <c r="D298" s="205" t="s">
        <v>149</v>
      </c>
      <c r="E298" s="206" t="s">
        <v>22</v>
      </c>
      <c r="F298" s="207" t="s">
        <v>1112</v>
      </c>
      <c r="G298" s="204"/>
      <c r="H298" s="208">
        <v>216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149</v>
      </c>
      <c r="AU298" s="214" t="s">
        <v>83</v>
      </c>
      <c r="AV298" s="11" t="s">
        <v>83</v>
      </c>
      <c r="AW298" s="11" t="s">
        <v>38</v>
      </c>
      <c r="AX298" s="11" t="s">
        <v>74</v>
      </c>
      <c r="AY298" s="214" t="s">
        <v>140</v>
      </c>
    </row>
    <row r="299" spans="2:51" s="13" customFormat="1" ht="13.5">
      <c r="B299" s="225"/>
      <c r="C299" s="226"/>
      <c r="D299" s="205" t="s">
        <v>149</v>
      </c>
      <c r="E299" s="227" t="s">
        <v>22</v>
      </c>
      <c r="F299" s="228" t="s">
        <v>152</v>
      </c>
      <c r="G299" s="226"/>
      <c r="H299" s="229">
        <v>312.93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AT299" s="235" t="s">
        <v>149</v>
      </c>
      <c r="AU299" s="235" t="s">
        <v>83</v>
      </c>
      <c r="AV299" s="13" t="s">
        <v>147</v>
      </c>
      <c r="AW299" s="13" t="s">
        <v>38</v>
      </c>
      <c r="AX299" s="13" t="s">
        <v>24</v>
      </c>
      <c r="AY299" s="235" t="s">
        <v>140</v>
      </c>
    </row>
    <row r="300" spans="2:65" s="1" customFormat="1" ht="16.5" customHeight="1">
      <c r="B300" s="40"/>
      <c r="C300" s="191" t="s">
        <v>400</v>
      </c>
      <c r="D300" s="191" t="s">
        <v>142</v>
      </c>
      <c r="E300" s="192" t="s">
        <v>1113</v>
      </c>
      <c r="F300" s="193" t="s">
        <v>1114</v>
      </c>
      <c r="G300" s="194" t="s">
        <v>238</v>
      </c>
      <c r="H300" s="195">
        <v>976.1</v>
      </c>
      <c r="I300" s="196">
        <v>20</v>
      </c>
      <c r="J300" s="197">
        <f>ROUND(I300*H300,2)</f>
        <v>19522</v>
      </c>
      <c r="K300" s="193" t="s">
        <v>146</v>
      </c>
      <c r="L300" s="60"/>
      <c r="M300" s="198" t="s">
        <v>22</v>
      </c>
      <c r="N300" s="199" t="s">
        <v>45</v>
      </c>
      <c r="O300" s="41"/>
      <c r="P300" s="200">
        <f>O300*H300</f>
        <v>0</v>
      </c>
      <c r="Q300" s="200">
        <v>0.00034</v>
      </c>
      <c r="R300" s="200">
        <f>Q300*H300</f>
        <v>0.33187400000000006</v>
      </c>
      <c r="S300" s="200">
        <v>0</v>
      </c>
      <c r="T300" s="201">
        <f>S300*H300</f>
        <v>0</v>
      </c>
      <c r="AR300" s="23" t="s">
        <v>147</v>
      </c>
      <c r="AT300" s="23" t="s">
        <v>142</v>
      </c>
      <c r="AU300" s="23" t="s">
        <v>83</v>
      </c>
      <c r="AY300" s="23" t="s">
        <v>140</v>
      </c>
      <c r="BE300" s="202">
        <f>IF(N300="základní",J300,0)</f>
        <v>19522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23" t="s">
        <v>24</v>
      </c>
      <c r="BK300" s="202">
        <f>ROUND(I300*H300,2)</f>
        <v>19522</v>
      </c>
      <c r="BL300" s="23" t="s">
        <v>147</v>
      </c>
      <c r="BM300" s="23" t="s">
        <v>1115</v>
      </c>
    </row>
    <row r="301" spans="2:51" s="11" customFormat="1" ht="13.5">
      <c r="B301" s="203"/>
      <c r="C301" s="204"/>
      <c r="D301" s="205" t="s">
        <v>149</v>
      </c>
      <c r="E301" s="206" t="s">
        <v>22</v>
      </c>
      <c r="F301" s="207" t="s">
        <v>937</v>
      </c>
      <c r="G301" s="204"/>
      <c r="H301" s="208">
        <v>976.1</v>
      </c>
      <c r="I301" s="209"/>
      <c r="J301" s="204"/>
      <c r="K301" s="204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149</v>
      </c>
      <c r="AU301" s="214" t="s">
        <v>83</v>
      </c>
      <c r="AV301" s="11" t="s">
        <v>83</v>
      </c>
      <c r="AW301" s="11" t="s">
        <v>38</v>
      </c>
      <c r="AX301" s="11" t="s">
        <v>74</v>
      </c>
      <c r="AY301" s="214" t="s">
        <v>140</v>
      </c>
    </row>
    <row r="302" spans="2:51" s="12" customFormat="1" ht="13.5">
      <c r="B302" s="215"/>
      <c r="C302" s="216"/>
      <c r="D302" s="205" t="s">
        <v>149</v>
      </c>
      <c r="E302" s="217" t="s">
        <v>22</v>
      </c>
      <c r="F302" s="218" t="s">
        <v>151</v>
      </c>
      <c r="G302" s="216"/>
      <c r="H302" s="217" t="s">
        <v>22</v>
      </c>
      <c r="I302" s="219"/>
      <c r="J302" s="216"/>
      <c r="K302" s="216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149</v>
      </c>
      <c r="AU302" s="224" t="s">
        <v>83</v>
      </c>
      <c r="AV302" s="12" t="s">
        <v>24</v>
      </c>
      <c r="AW302" s="12" t="s">
        <v>38</v>
      </c>
      <c r="AX302" s="12" t="s">
        <v>74</v>
      </c>
      <c r="AY302" s="224" t="s">
        <v>140</v>
      </c>
    </row>
    <row r="303" spans="2:51" s="13" customFormat="1" ht="13.5">
      <c r="B303" s="225"/>
      <c r="C303" s="226"/>
      <c r="D303" s="205" t="s">
        <v>149</v>
      </c>
      <c r="E303" s="227" t="s">
        <v>22</v>
      </c>
      <c r="F303" s="228" t="s">
        <v>152</v>
      </c>
      <c r="G303" s="226"/>
      <c r="H303" s="229">
        <v>976.1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AT303" s="235" t="s">
        <v>149</v>
      </c>
      <c r="AU303" s="235" t="s">
        <v>83</v>
      </c>
      <c r="AV303" s="13" t="s">
        <v>147</v>
      </c>
      <c r="AW303" s="13" t="s">
        <v>38</v>
      </c>
      <c r="AX303" s="13" t="s">
        <v>24</v>
      </c>
      <c r="AY303" s="235" t="s">
        <v>140</v>
      </c>
    </row>
    <row r="304" spans="2:65" s="1" customFormat="1" ht="16.5" customHeight="1">
      <c r="B304" s="40"/>
      <c r="C304" s="191" t="s">
        <v>406</v>
      </c>
      <c r="D304" s="191" t="s">
        <v>142</v>
      </c>
      <c r="E304" s="192" t="s">
        <v>1116</v>
      </c>
      <c r="F304" s="193" t="s">
        <v>1117</v>
      </c>
      <c r="G304" s="194" t="s">
        <v>238</v>
      </c>
      <c r="H304" s="195">
        <v>976.1</v>
      </c>
      <c r="I304" s="196">
        <v>23</v>
      </c>
      <c r="J304" s="197">
        <f>ROUND(I304*H304,2)</f>
        <v>22450.3</v>
      </c>
      <c r="K304" s="193" t="s">
        <v>22</v>
      </c>
      <c r="L304" s="60"/>
      <c r="M304" s="198" t="s">
        <v>22</v>
      </c>
      <c r="N304" s="199" t="s">
        <v>45</v>
      </c>
      <c r="O304" s="41"/>
      <c r="P304" s="200">
        <f>O304*H304</f>
        <v>0</v>
      </c>
      <c r="Q304" s="200">
        <v>0.00034</v>
      </c>
      <c r="R304" s="200">
        <f>Q304*H304</f>
        <v>0.33187400000000006</v>
      </c>
      <c r="S304" s="200">
        <v>0</v>
      </c>
      <c r="T304" s="201">
        <f>S304*H304</f>
        <v>0</v>
      </c>
      <c r="AR304" s="23" t="s">
        <v>147</v>
      </c>
      <c r="AT304" s="23" t="s">
        <v>142</v>
      </c>
      <c r="AU304" s="23" t="s">
        <v>83</v>
      </c>
      <c r="AY304" s="23" t="s">
        <v>140</v>
      </c>
      <c r="BE304" s="202">
        <f>IF(N304="základní",J304,0)</f>
        <v>22450.3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23" t="s">
        <v>24</v>
      </c>
      <c r="BK304" s="202">
        <f>ROUND(I304*H304,2)</f>
        <v>22450.3</v>
      </c>
      <c r="BL304" s="23" t="s">
        <v>147</v>
      </c>
      <c r="BM304" s="23" t="s">
        <v>1118</v>
      </c>
    </row>
    <row r="305" spans="2:51" s="11" customFormat="1" ht="13.5">
      <c r="B305" s="203"/>
      <c r="C305" s="204"/>
      <c r="D305" s="205" t="s">
        <v>149</v>
      </c>
      <c r="E305" s="206" t="s">
        <v>22</v>
      </c>
      <c r="F305" s="207" t="s">
        <v>937</v>
      </c>
      <c r="G305" s="204"/>
      <c r="H305" s="208">
        <v>976.1</v>
      </c>
      <c r="I305" s="209"/>
      <c r="J305" s="204"/>
      <c r="K305" s="204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149</v>
      </c>
      <c r="AU305" s="214" t="s">
        <v>83</v>
      </c>
      <c r="AV305" s="11" t="s">
        <v>83</v>
      </c>
      <c r="AW305" s="11" t="s">
        <v>38</v>
      </c>
      <c r="AX305" s="11" t="s">
        <v>74</v>
      </c>
      <c r="AY305" s="214" t="s">
        <v>140</v>
      </c>
    </row>
    <row r="306" spans="2:51" s="12" customFormat="1" ht="13.5">
      <c r="B306" s="215"/>
      <c r="C306" s="216"/>
      <c r="D306" s="205" t="s">
        <v>149</v>
      </c>
      <c r="E306" s="217" t="s">
        <v>22</v>
      </c>
      <c r="F306" s="218" t="s">
        <v>151</v>
      </c>
      <c r="G306" s="216"/>
      <c r="H306" s="217" t="s">
        <v>22</v>
      </c>
      <c r="I306" s="219"/>
      <c r="J306" s="216"/>
      <c r="K306" s="216"/>
      <c r="L306" s="220"/>
      <c r="M306" s="221"/>
      <c r="N306" s="222"/>
      <c r="O306" s="222"/>
      <c r="P306" s="222"/>
      <c r="Q306" s="222"/>
      <c r="R306" s="222"/>
      <c r="S306" s="222"/>
      <c r="T306" s="223"/>
      <c r="AT306" s="224" t="s">
        <v>149</v>
      </c>
      <c r="AU306" s="224" t="s">
        <v>83</v>
      </c>
      <c r="AV306" s="12" t="s">
        <v>24</v>
      </c>
      <c r="AW306" s="12" t="s">
        <v>38</v>
      </c>
      <c r="AX306" s="12" t="s">
        <v>74</v>
      </c>
      <c r="AY306" s="224" t="s">
        <v>140</v>
      </c>
    </row>
    <row r="307" spans="2:51" s="13" customFormat="1" ht="13.5">
      <c r="B307" s="225"/>
      <c r="C307" s="226"/>
      <c r="D307" s="205" t="s">
        <v>149</v>
      </c>
      <c r="E307" s="227" t="s">
        <v>22</v>
      </c>
      <c r="F307" s="228" t="s">
        <v>152</v>
      </c>
      <c r="G307" s="226"/>
      <c r="H307" s="229">
        <v>976.1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AT307" s="235" t="s">
        <v>149</v>
      </c>
      <c r="AU307" s="235" t="s">
        <v>83</v>
      </c>
      <c r="AV307" s="13" t="s">
        <v>147</v>
      </c>
      <c r="AW307" s="13" t="s">
        <v>38</v>
      </c>
      <c r="AX307" s="13" t="s">
        <v>24</v>
      </c>
      <c r="AY307" s="235" t="s">
        <v>140</v>
      </c>
    </row>
    <row r="308" spans="2:65" s="1" customFormat="1" ht="25.5" customHeight="1">
      <c r="B308" s="40"/>
      <c r="C308" s="191" t="s">
        <v>411</v>
      </c>
      <c r="D308" s="191" t="s">
        <v>142</v>
      </c>
      <c r="E308" s="192" t="s">
        <v>1119</v>
      </c>
      <c r="F308" s="193" t="s">
        <v>1120</v>
      </c>
      <c r="G308" s="194" t="s">
        <v>238</v>
      </c>
      <c r="H308" s="195">
        <v>976.1</v>
      </c>
      <c r="I308" s="196">
        <v>308</v>
      </c>
      <c r="J308" s="197">
        <f>ROUND(I308*H308,2)</f>
        <v>300638.8</v>
      </c>
      <c r="K308" s="193" t="s">
        <v>146</v>
      </c>
      <c r="L308" s="60"/>
      <c r="M308" s="198" t="s">
        <v>22</v>
      </c>
      <c r="N308" s="199" t="s">
        <v>45</v>
      </c>
      <c r="O308" s="41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AR308" s="23" t="s">
        <v>147</v>
      </c>
      <c r="AT308" s="23" t="s">
        <v>142</v>
      </c>
      <c r="AU308" s="23" t="s">
        <v>83</v>
      </c>
      <c r="AY308" s="23" t="s">
        <v>140</v>
      </c>
      <c r="BE308" s="202">
        <f>IF(N308="základní",J308,0)</f>
        <v>300638.8</v>
      </c>
      <c r="BF308" s="202">
        <f>IF(N308="snížená",J308,0)</f>
        <v>0</v>
      </c>
      <c r="BG308" s="202">
        <f>IF(N308="zákl. přenesená",J308,0)</f>
        <v>0</v>
      </c>
      <c r="BH308" s="202">
        <f>IF(N308="sníž. přenesená",J308,0)</f>
        <v>0</v>
      </c>
      <c r="BI308" s="202">
        <f>IF(N308="nulová",J308,0)</f>
        <v>0</v>
      </c>
      <c r="BJ308" s="23" t="s">
        <v>24</v>
      </c>
      <c r="BK308" s="202">
        <f>ROUND(I308*H308,2)</f>
        <v>300638.8</v>
      </c>
      <c r="BL308" s="23" t="s">
        <v>147</v>
      </c>
      <c r="BM308" s="23" t="s">
        <v>1121</v>
      </c>
    </row>
    <row r="309" spans="2:51" s="11" customFormat="1" ht="13.5">
      <c r="B309" s="203"/>
      <c r="C309" s="204"/>
      <c r="D309" s="205" t="s">
        <v>149</v>
      </c>
      <c r="E309" s="206" t="s">
        <v>22</v>
      </c>
      <c r="F309" s="207" t="s">
        <v>937</v>
      </c>
      <c r="G309" s="204"/>
      <c r="H309" s="208">
        <v>976.1</v>
      </c>
      <c r="I309" s="209"/>
      <c r="J309" s="204"/>
      <c r="K309" s="204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149</v>
      </c>
      <c r="AU309" s="214" t="s">
        <v>83</v>
      </c>
      <c r="AV309" s="11" t="s">
        <v>83</v>
      </c>
      <c r="AW309" s="11" t="s">
        <v>38</v>
      </c>
      <c r="AX309" s="11" t="s">
        <v>74</v>
      </c>
      <c r="AY309" s="214" t="s">
        <v>140</v>
      </c>
    </row>
    <row r="310" spans="2:51" s="12" customFormat="1" ht="13.5">
      <c r="B310" s="215"/>
      <c r="C310" s="216"/>
      <c r="D310" s="205" t="s">
        <v>149</v>
      </c>
      <c r="E310" s="217" t="s">
        <v>22</v>
      </c>
      <c r="F310" s="218" t="s">
        <v>151</v>
      </c>
      <c r="G310" s="216"/>
      <c r="H310" s="217" t="s">
        <v>22</v>
      </c>
      <c r="I310" s="219"/>
      <c r="J310" s="216"/>
      <c r="K310" s="216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149</v>
      </c>
      <c r="AU310" s="224" t="s">
        <v>83</v>
      </c>
      <c r="AV310" s="12" t="s">
        <v>24</v>
      </c>
      <c r="AW310" s="12" t="s">
        <v>38</v>
      </c>
      <c r="AX310" s="12" t="s">
        <v>74</v>
      </c>
      <c r="AY310" s="224" t="s">
        <v>140</v>
      </c>
    </row>
    <row r="311" spans="2:51" s="13" customFormat="1" ht="13.5">
      <c r="B311" s="225"/>
      <c r="C311" s="226"/>
      <c r="D311" s="205" t="s">
        <v>149</v>
      </c>
      <c r="E311" s="227" t="s">
        <v>22</v>
      </c>
      <c r="F311" s="228" t="s">
        <v>152</v>
      </c>
      <c r="G311" s="226"/>
      <c r="H311" s="229">
        <v>976.1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AT311" s="235" t="s">
        <v>149</v>
      </c>
      <c r="AU311" s="235" t="s">
        <v>83</v>
      </c>
      <c r="AV311" s="13" t="s">
        <v>147</v>
      </c>
      <c r="AW311" s="13" t="s">
        <v>38</v>
      </c>
      <c r="AX311" s="13" t="s">
        <v>24</v>
      </c>
      <c r="AY311" s="235" t="s">
        <v>140</v>
      </c>
    </row>
    <row r="312" spans="2:65" s="1" customFormat="1" ht="16.5" customHeight="1">
      <c r="B312" s="40"/>
      <c r="C312" s="191" t="s">
        <v>415</v>
      </c>
      <c r="D312" s="191" t="s">
        <v>142</v>
      </c>
      <c r="E312" s="192" t="s">
        <v>1122</v>
      </c>
      <c r="F312" s="193" t="s">
        <v>1123</v>
      </c>
      <c r="G312" s="194" t="s">
        <v>238</v>
      </c>
      <c r="H312" s="195">
        <v>75.55</v>
      </c>
      <c r="I312" s="196">
        <v>1311</v>
      </c>
      <c r="J312" s="197">
        <f>ROUND(I312*H312,2)</f>
        <v>99046.05</v>
      </c>
      <c r="K312" s="193" t="s">
        <v>146</v>
      </c>
      <c r="L312" s="60"/>
      <c r="M312" s="198" t="s">
        <v>22</v>
      </c>
      <c r="N312" s="199" t="s">
        <v>45</v>
      </c>
      <c r="O312" s="41"/>
      <c r="P312" s="200">
        <f>O312*H312</f>
        <v>0</v>
      </c>
      <c r="Q312" s="200">
        <v>0.61404</v>
      </c>
      <c r="R312" s="200">
        <f>Q312*H312</f>
        <v>46.390722000000004</v>
      </c>
      <c r="S312" s="200">
        <v>0</v>
      </c>
      <c r="T312" s="201">
        <f>S312*H312</f>
        <v>0</v>
      </c>
      <c r="AR312" s="23" t="s">
        <v>147</v>
      </c>
      <c r="AT312" s="23" t="s">
        <v>142</v>
      </c>
      <c r="AU312" s="23" t="s">
        <v>83</v>
      </c>
      <c r="AY312" s="23" t="s">
        <v>140</v>
      </c>
      <c r="BE312" s="202">
        <f>IF(N312="základní",J312,0)</f>
        <v>99046.05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23" t="s">
        <v>24</v>
      </c>
      <c r="BK312" s="202">
        <f>ROUND(I312*H312,2)</f>
        <v>99046.05</v>
      </c>
      <c r="BL312" s="23" t="s">
        <v>147</v>
      </c>
      <c r="BM312" s="23" t="s">
        <v>1124</v>
      </c>
    </row>
    <row r="313" spans="2:51" s="11" customFormat="1" ht="13.5">
      <c r="B313" s="203"/>
      <c r="C313" s="204"/>
      <c r="D313" s="205" t="s">
        <v>149</v>
      </c>
      <c r="E313" s="206" t="s">
        <v>22</v>
      </c>
      <c r="F313" s="207" t="s">
        <v>1125</v>
      </c>
      <c r="G313" s="204"/>
      <c r="H313" s="208">
        <v>75.55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149</v>
      </c>
      <c r="AU313" s="214" t="s">
        <v>83</v>
      </c>
      <c r="AV313" s="11" t="s">
        <v>83</v>
      </c>
      <c r="AW313" s="11" t="s">
        <v>38</v>
      </c>
      <c r="AX313" s="11" t="s">
        <v>74</v>
      </c>
      <c r="AY313" s="214" t="s">
        <v>140</v>
      </c>
    </row>
    <row r="314" spans="2:51" s="12" customFormat="1" ht="13.5">
      <c r="B314" s="215"/>
      <c r="C314" s="216"/>
      <c r="D314" s="205" t="s">
        <v>149</v>
      </c>
      <c r="E314" s="217" t="s">
        <v>22</v>
      </c>
      <c r="F314" s="218" t="s">
        <v>1126</v>
      </c>
      <c r="G314" s="216"/>
      <c r="H314" s="217" t="s">
        <v>22</v>
      </c>
      <c r="I314" s="219"/>
      <c r="J314" s="216"/>
      <c r="K314" s="216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149</v>
      </c>
      <c r="AU314" s="224" t="s">
        <v>83</v>
      </c>
      <c r="AV314" s="12" t="s">
        <v>24</v>
      </c>
      <c r="AW314" s="12" t="s">
        <v>38</v>
      </c>
      <c r="AX314" s="12" t="s">
        <v>74</v>
      </c>
      <c r="AY314" s="224" t="s">
        <v>140</v>
      </c>
    </row>
    <row r="315" spans="2:51" s="13" customFormat="1" ht="13.5">
      <c r="B315" s="225"/>
      <c r="C315" s="226"/>
      <c r="D315" s="205" t="s">
        <v>149</v>
      </c>
      <c r="E315" s="227" t="s">
        <v>22</v>
      </c>
      <c r="F315" s="228" t="s">
        <v>152</v>
      </c>
      <c r="G315" s="226"/>
      <c r="H315" s="229">
        <v>75.55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4"/>
      <c r="AT315" s="235" t="s">
        <v>149</v>
      </c>
      <c r="AU315" s="235" t="s">
        <v>83</v>
      </c>
      <c r="AV315" s="13" t="s">
        <v>147</v>
      </c>
      <c r="AW315" s="13" t="s">
        <v>38</v>
      </c>
      <c r="AX315" s="13" t="s">
        <v>24</v>
      </c>
      <c r="AY315" s="235" t="s">
        <v>140</v>
      </c>
    </row>
    <row r="316" spans="2:63" s="10" customFormat="1" ht="29.85" customHeight="1">
      <c r="B316" s="175"/>
      <c r="C316" s="176"/>
      <c r="D316" s="177" t="s">
        <v>73</v>
      </c>
      <c r="E316" s="189" t="s">
        <v>197</v>
      </c>
      <c r="F316" s="189" t="s">
        <v>512</v>
      </c>
      <c r="G316" s="176"/>
      <c r="H316" s="176"/>
      <c r="I316" s="179"/>
      <c r="J316" s="190">
        <f>BK316</f>
        <v>543220.0900000001</v>
      </c>
      <c r="K316" s="176"/>
      <c r="L316" s="181"/>
      <c r="M316" s="182"/>
      <c r="N316" s="183"/>
      <c r="O316" s="183"/>
      <c r="P316" s="184">
        <f>SUM(P317:P359)</f>
        <v>0</v>
      </c>
      <c r="Q316" s="183"/>
      <c r="R316" s="184">
        <f>SUM(R317:R359)</f>
        <v>78.33269620000002</v>
      </c>
      <c r="S316" s="183"/>
      <c r="T316" s="185">
        <f>SUM(T317:T359)</f>
        <v>112.97115</v>
      </c>
      <c r="AR316" s="186" t="s">
        <v>24</v>
      </c>
      <c r="AT316" s="187" t="s">
        <v>73</v>
      </c>
      <c r="AU316" s="187" t="s">
        <v>24</v>
      </c>
      <c r="AY316" s="186" t="s">
        <v>140</v>
      </c>
      <c r="BK316" s="188">
        <f>SUM(BK317:BK359)</f>
        <v>543220.0900000001</v>
      </c>
    </row>
    <row r="317" spans="2:65" s="1" customFormat="1" ht="25.5" customHeight="1">
      <c r="B317" s="40"/>
      <c r="C317" s="191" t="s">
        <v>421</v>
      </c>
      <c r="D317" s="191" t="s">
        <v>142</v>
      </c>
      <c r="E317" s="192" t="s">
        <v>531</v>
      </c>
      <c r="F317" s="193" t="s">
        <v>1127</v>
      </c>
      <c r="G317" s="194" t="s">
        <v>145</v>
      </c>
      <c r="H317" s="195">
        <v>112</v>
      </c>
      <c r="I317" s="196">
        <v>1557</v>
      </c>
      <c r="J317" s="197">
        <f>ROUND(I317*H317,2)</f>
        <v>174384</v>
      </c>
      <c r="K317" s="193" t="s">
        <v>146</v>
      </c>
      <c r="L317" s="60"/>
      <c r="M317" s="198" t="s">
        <v>22</v>
      </c>
      <c r="N317" s="199" t="s">
        <v>45</v>
      </c>
      <c r="O317" s="41"/>
      <c r="P317" s="200">
        <f>O317*H317</f>
        <v>0</v>
      </c>
      <c r="Q317" s="200">
        <v>0.0283</v>
      </c>
      <c r="R317" s="200">
        <f>Q317*H317</f>
        <v>3.1696</v>
      </c>
      <c r="S317" s="200">
        <v>0</v>
      </c>
      <c r="T317" s="201">
        <f>S317*H317</f>
        <v>0</v>
      </c>
      <c r="AR317" s="23" t="s">
        <v>147</v>
      </c>
      <c r="AT317" s="23" t="s">
        <v>142</v>
      </c>
      <c r="AU317" s="23" t="s">
        <v>83</v>
      </c>
      <c r="AY317" s="23" t="s">
        <v>140</v>
      </c>
      <c r="BE317" s="202">
        <f>IF(N317="základní",J317,0)</f>
        <v>174384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23" t="s">
        <v>24</v>
      </c>
      <c r="BK317" s="202">
        <f>ROUND(I317*H317,2)</f>
        <v>174384</v>
      </c>
      <c r="BL317" s="23" t="s">
        <v>147</v>
      </c>
      <c r="BM317" s="23" t="s">
        <v>1128</v>
      </c>
    </row>
    <row r="318" spans="2:51" s="11" customFormat="1" ht="13.5">
      <c r="B318" s="203"/>
      <c r="C318" s="204"/>
      <c r="D318" s="205" t="s">
        <v>149</v>
      </c>
      <c r="E318" s="206" t="s">
        <v>22</v>
      </c>
      <c r="F318" s="207" t="s">
        <v>1129</v>
      </c>
      <c r="G318" s="204"/>
      <c r="H318" s="208">
        <v>112</v>
      </c>
      <c r="I318" s="209"/>
      <c r="J318" s="204"/>
      <c r="K318" s="204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149</v>
      </c>
      <c r="AU318" s="214" t="s">
        <v>83</v>
      </c>
      <c r="AV318" s="11" t="s">
        <v>83</v>
      </c>
      <c r="AW318" s="11" t="s">
        <v>38</v>
      </c>
      <c r="AX318" s="11" t="s">
        <v>74</v>
      </c>
      <c r="AY318" s="214" t="s">
        <v>140</v>
      </c>
    </row>
    <row r="319" spans="2:51" s="12" customFormat="1" ht="13.5">
      <c r="B319" s="215"/>
      <c r="C319" s="216"/>
      <c r="D319" s="205" t="s">
        <v>149</v>
      </c>
      <c r="E319" s="217" t="s">
        <v>22</v>
      </c>
      <c r="F319" s="218" t="s">
        <v>151</v>
      </c>
      <c r="G319" s="216"/>
      <c r="H319" s="217" t="s">
        <v>22</v>
      </c>
      <c r="I319" s="219"/>
      <c r="J319" s="216"/>
      <c r="K319" s="216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149</v>
      </c>
      <c r="AU319" s="224" t="s">
        <v>83</v>
      </c>
      <c r="AV319" s="12" t="s">
        <v>24</v>
      </c>
      <c r="AW319" s="12" t="s">
        <v>38</v>
      </c>
      <c r="AX319" s="12" t="s">
        <v>74</v>
      </c>
      <c r="AY319" s="224" t="s">
        <v>140</v>
      </c>
    </row>
    <row r="320" spans="2:51" s="13" customFormat="1" ht="13.5">
      <c r="B320" s="225"/>
      <c r="C320" s="226"/>
      <c r="D320" s="205" t="s">
        <v>149</v>
      </c>
      <c r="E320" s="227" t="s">
        <v>22</v>
      </c>
      <c r="F320" s="228" t="s">
        <v>152</v>
      </c>
      <c r="G320" s="226"/>
      <c r="H320" s="229">
        <v>112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AT320" s="235" t="s">
        <v>149</v>
      </c>
      <c r="AU320" s="235" t="s">
        <v>83</v>
      </c>
      <c r="AV320" s="13" t="s">
        <v>147</v>
      </c>
      <c r="AW320" s="13" t="s">
        <v>38</v>
      </c>
      <c r="AX320" s="13" t="s">
        <v>24</v>
      </c>
      <c r="AY320" s="235" t="s">
        <v>140</v>
      </c>
    </row>
    <row r="321" spans="2:65" s="1" customFormat="1" ht="25.5" customHeight="1">
      <c r="B321" s="40"/>
      <c r="C321" s="191" t="s">
        <v>426</v>
      </c>
      <c r="D321" s="191" t="s">
        <v>142</v>
      </c>
      <c r="E321" s="192" t="s">
        <v>1130</v>
      </c>
      <c r="F321" s="193" t="s">
        <v>1131</v>
      </c>
      <c r="G321" s="194" t="s">
        <v>145</v>
      </c>
      <c r="H321" s="195">
        <v>320</v>
      </c>
      <c r="I321" s="196">
        <v>103</v>
      </c>
      <c r="J321" s="197">
        <f>ROUND(I321*H321,2)</f>
        <v>32960</v>
      </c>
      <c r="K321" s="193" t="s">
        <v>146</v>
      </c>
      <c r="L321" s="60"/>
      <c r="M321" s="198" t="s">
        <v>22</v>
      </c>
      <c r="N321" s="199" t="s">
        <v>45</v>
      </c>
      <c r="O321" s="41"/>
      <c r="P321" s="200">
        <f>O321*H321</f>
        <v>0</v>
      </c>
      <c r="Q321" s="200">
        <v>0.00065</v>
      </c>
      <c r="R321" s="200">
        <f>Q321*H321</f>
        <v>0.208</v>
      </c>
      <c r="S321" s="200">
        <v>0</v>
      </c>
      <c r="T321" s="201">
        <f>S321*H321</f>
        <v>0</v>
      </c>
      <c r="AR321" s="23" t="s">
        <v>147</v>
      </c>
      <c r="AT321" s="23" t="s">
        <v>142</v>
      </c>
      <c r="AU321" s="23" t="s">
        <v>83</v>
      </c>
      <c r="AY321" s="23" t="s">
        <v>140</v>
      </c>
      <c r="BE321" s="202">
        <f>IF(N321="základní",J321,0)</f>
        <v>32960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23" t="s">
        <v>24</v>
      </c>
      <c r="BK321" s="202">
        <f>ROUND(I321*H321,2)</f>
        <v>32960</v>
      </c>
      <c r="BL321" s="23" t="s">
        <v>147</v>
      </c>
      <c r="BM321" s="23" t="s">
        <v>1132</v>
      </c>
    </row>
    <row r="322" spans="2:51" s="11" customFormat="1" ht="13.5">
      <c r="B322" s="203"/>
      <c r="C322" s="204"/>
      <c r="D322" s="205" t="s">
        <v>149</v>
      </c>
      <c r="E322" s="206" t="s">
        <v>22</v>
      </c>
      <c r="F322" s="207" t="s">
        <v>1133</v>
      </c>
      <c r="G322" s="204"/>
      <c r="H322" s="208">
        <v>320</v>
      </c>
      <c r="I322" s="209"/>
      <c r="J322" s="204"/>
      <c r="K322" s="204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149</v>
      </c>
      <c r="AU322" s="214" t="s">
        <v>83</v>
      </c>
      <c r="AV322" s="11" t="s">
        <v>83</v>
      </c>
      <c r="AW322" s="11" t="s">
        <v>38</v>
      </c>
      <c r="AX322" s="11" t="s">
        <v>74</v>
      </c>
      <c r="AY322" s="214" t="s">
        <v>140</v>
      </c>
    </row>
    <row r="323" spans="2:51" s="12" customFormat="1" ht="13.5">
      <c r="B323" s="215"/>
      <c r="C323" s="216"/>
      <c r="D323" s="205" t="s">
        <v>149</v>
      </c>
      <c r="E323" s="217" t="s">
        <v>22</v>
      </c>
      <c r="F323" s="218" t="s">
        <v>151</v>
      </c>
      <c r="G323" s="216"/>
      <c r="H323" s="217" t="s">
        <v>22</v>
      </c>
      <c r="I323" s="219"/>
      <c r="J323" s="216"/>
      <c r="K323" s="216"/>
      <c r="L323" s="220"/>
      <c r="M323" s="221"/>
      <c r="N323" s="222"/>
      <c r="O323" s="222"/>
      <c r="P323" s="222"/>
      <c r="Q323" s="222"/>
      <c r="R323" s="222"/>
      <c r="S323" s="222"/>
      <c r="T323" s="223"/>
      <c r="AT323" s="224" t="s">
        <v>149</v>
      </c>
      <c r="AU323" s="224" t="s">
        <v>83</v>
      </c>
      <c r="AV323" s="12" t="s">
        <v>24</v>
      </c>
      <c r="AW323" s="12" t="s">
        <v>38</v>
      </c>
      <c r="AX323" s="12" t="s">
        <v>74</v>
      </c>
      <c r="AY323" s="224" t="s">
        <v>140</v>
      </c>
    </row>
    <row r="324" spans="2:51" s="13" customFormat="1" ht="13.5">
      <c r="B324" s="225"/>
      <c r="C324" s="226"/>
      <c r="D324" s="205" t="s">
        <v>149</v>
      </c>
      <c r="E324" s="227" t="s">
        <v>22</v>
      </c>
      <c r="F324" s="228" t="s">
        <v>152</v>
      </c>
      <c r="G324" s="226"/>
      <c r="H324" s="229">
        <v>320</v>
      </c>
      <c r="I324" s="230"/>
      <c r="J324" s="226"/>
      <c r="K324" s="226"/>
      <c r="L324" s="231"/>
      <c r="M324" s="232"/>
      <c r="N324" s="233"/>
      <c r="O324" s="233"/>
      <c r="P324" s="233"/>
      <c r="Q324" s="233"/>
      <c r="R324" s="233"/>
      <c r="S324" s="233"/>
      <c r="T324" s="234"/>
      <c r="AT324" s="235" t="s">
        <v>149</v>
      </c>
      <c r="AU324" s="235" t="s">
        <v>83</v>
      </c>
      <c r="AV324" s="13" t="s">
        <v>147</v>
      </c>
      <c r="AW324" s="13" t="s">
        <v>38</v>
      </c>
      <c r="AX324" s="13" t="s">
        <v>24</v>
      </c>
      <c r="AY324" s="235" t="s">
        <v>140</v>
      </c>
    </row>
    <row r="325" spans="2:65" s="1" customFormat="1" ht="16.5" customHeight="1">
      <c r="B325" s="40"/>
      <c r="C325" s="191" t="s">
        <v>431</v>
      </c>
      <c r="D325" s="191" t="s">
        <v>142</v>
      </c>
      <c r="E325" s="192" t="s">
        <v>1134</v>
      </c>
      <c r="F325" s="193" t="s">
        <v>1135</v>
      </c>
      <c r="G325" s="194" t="s">
        <v>145</v>
      </c>
      <c r="H325" s="195">
        <v>9.665</v>
      </c>
      <c r="I325" s="196">
        <v>2037</v>
      </c>
      <c r="J325" s="197">
        <f>ROUND(I325*H325,2)</f>
        <v>19687.61</v>
      </c>
      <c r="K325" s="193" t="s">
        <v>146</v>
      </c>
      <c r="L325" s="60"/>
      <c r="M325" s="198" t="s">
        <v>22</v>
      </c>
      <c r="N325" s="199" t="s">
        <v>45</v>
      </c>
      <c r="O325" s="41"/>
      <c r="P325" s="200">
        <f>O325*H325</f>
        <v>0</v>
      </c>
      <c r="Q325" s="200">
        <v>1.36828</v>
      </c>
      <c r="R325" s="200">
        <f>Q325*H325</f>
        <v>13.224426199999998</v>
      </c>
      <c r="S325" s="200">
        <v>0</v>
      </c>
      <c r="T325" s="201">
        <f>S325*H325</f>
        <v>0</v>
      </c>
      <c r="AR325" s="23" t="s">
        <v>147</v>
      </c>
      <c r="AT325" s="23" t="s">
        <v>142</v>
      </c>
      <c r="AU325" s="23" t="s">
        <v>83</v>
      </c>
      <c r="AY325" s="23" t="s">
        <v>140</v>
      </c>
      <c r="BE325" s="202">
        <f>IF(N325="základní",J325,0)</f>
        <v>19687.61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3" t="s">
        <v>24</v>
      </c>
      <c r="BK325" s="202">
        <f>ROUND(I325*H325,2)</f>
        <v>19687.61</v>
      </c>
      <c r="BL325" s="23" t="s">
        <v>147</v>
      </c>
      <c r="BM325" s="23" t="s">
        <v>1136</v>
      </c>
    </row>
    <row r="326" spans="2:51" s="11" customFormat="1" ht="13.5">
      <c r="B326" s="203"/>
      <c r="C326" s="204"/>
      <c r="D326" s="205" t="s">
        <v>149</v>
      </c>
      <c r="E326" s="206" t="s">
        <v>22</v>
      </c>
      <c r="F326" s="207" t="s">
        <v>1137</v>
      </c>
      <c r="G326" s="204"/>
      <c r="H326" s="208">
        <v>9.665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149</v>
      </c>
      <c r="AU326" s="214" t="s">
        <v>83</v>
      </c>
      <c r="AV326" s="11" t="s">
        <v>83</v>
      </c>
      <c r="AW326" s="11" t="s">
        <v>38</v>
      </c>
      <c r="AX326" s="11" t="s">
        <v>74</v>
      </c>
      <c r="AY326" s="214" t="s">
        <v>140</v>
      </c>
    </row>
    <row r="327" spans="2:51" s="12" customFormat="1" ht="13.5">
      <c r="B327" s="215"/>
      <c r="C327" s="216"/>
      <c r="D327" s="205" t="s">
        <v>149</v>
      </c>
      <c r="E327" s="217" t="s">
        <v>22</v>
      </c>
      <c r="F327" s="218" t="s">
        <v>984</v>
      </c>
      <c r="G327" s="216"/>
      <c r="H327" s="217" t="s">
        <v>22</v>
      </c>
      <c r="I327" s="219"/>
      <c r="J327" s="216"/>
      <c r="K327" s="216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149</v>
      </c>
      <c r="AU327" s="224" t="s">
        <v>83</v>
      </c>
      <c r="AV327" s="12" t="s">
        <v>24</v>
      </c>
      <c r="AW327" s="12" t="s">
        <v>38</v>
      </c>
      <c r="AX327" s="12" t="s">
        <v>74</v>
      </c>
      <c r="AY327" s="224" t="s">
        <v>140</v>
      </c>
    </row>
    <row r="328" spans="2:51" s="13" customFormat="1" ht="13.5">
      <c r="B328" s="225"/>
      <c r="C328" s="226"/>
      <c r="D328" s="205" t="s">
        <v>149</v>
      </c>
      <c r="E328" s="227" t="s">
        <v>22</v>
      </c>
      <c r="F328" s="228" t="s">
        <v>152</v>
      </c>
      <c r="G328" s="226"/>
      <c r="H328" s="229">
        <v>9.665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149</v>
      </c>
      <c r="AU328" s="235" t="s">
        <v>83</v>
      </c>
      <c r="AV328" s="13" t="s">
        <v>147</v>
      </c>
      <c r="AW328" s="13" t="s">
        <v>38</v>
      </c>
      <c r="AX328" s="13" t="s">
        <v>24</v>
      </c>
      <c r="AY328" s="235" t="s">
        <v>140</v>
      </c>
    </row>
    <row r="329" spans="2:65" s="1" customFormat="1" ht="25.5" customHeight="1">
      <c r="B329" s="40"/>
      <c r="C329" s="236" t="s">
        <v>436</v>
      </c>
      <c r="D329" s="236" t="s">
        <v>212</v>
      </c>
      <c r="E329" s="237" t="s">
        <v>1138</v>
      </c>
      <c r="F329" s="238" t="s">
        <v>1139</v>
      </c>
      <c r="G329" s="239" t="s">
        <v>309</v>
      </c>
      <c r="H329" s="240">
        <v>4</v>
      </c>
      <c r="I329" s="241">
        <v>8421</v>
      </c>
      <c r="J329" s="242">
        <f>ROUND(I329*H329,2)</f>
        <v>33684</v>
      </c>
      <c r="K329" s="238" t="s">
        <v>146</v>
      </c>
      <c r="L329" s="243"/>
      <c r="M329" s="244" t="s">
        <v>22</v>
      </c>
      <c r="N329" s="245" t="s">
        <v>45</v>
      </c>
      <c r="O329" s="41"/>
      <c r="P329" s="200">
        <f>O329*H329</f>
        <v>0</v>
      </c>
      <c r="Q329" s="200">
        <v>2.45</v>
      </c>
      <c r="R329" s="200">
        <f>Q329*H329</f>
        <v>9.8</v>
      </c>
      <c r="S329" s="200">
        <v>0</v>
      </c>
      <c r="T329" s="201">
        <f>S329*H329</f>
        <v>0</v>
      </c>
      <c r="AR329" s="23" t="s">
        <v>187</v>
      </c>
      <c r="AT329" s="23" t="s">
        <v>212</v>
      </c>
      <c r="AU329" s="23" t="s">
        <v>83</v>
      </c>
      <c r="AY329" s="23" t="s">
        <v>140</v>
      </c>
      <c r="BE329" s="202">
        <f>IF(N329="základní",J329,0)</f>
        <v>33684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3" t="s">
        <v>24</v>
      </c>
      <c r="BK329" s="202">
        <f>ROUND(I329*H329,2)</f>
        <v>33684</v>
      </c>
      <c r="BL329" s="23" t="s">
        <v>147</v>
      </c>
      <c r="BM329" s="23" t="s">
        <v>1140</v>
      </c>
    </row>
    <row r="330" spans="2:65" s="1" customFormat="1" ht="16.5" customHeight="1">
      <c r="B330" s="40"/>
      <c r="C330" s="191" t="s">
        <v>440</v>
      </c>
      <c r="D330" s="191" t="s">
        <v>142</v>
      </c>
      <c r="E330" s="192" t="s">
        <v>1141</v>
      </c>
      <c r="F330" s="193" t="s">
        <v>1142</v>
      </c>
      <c r="G330" s="194" t="s">
        <v>309</v>
      </c>
      <c r="H330" s="195">
        <v>1</v>
      </c>
      <c r="I330" s="196">
        <v>11543</v>
      </c>
      <c r="J330" s="197">
        <f>ROUND(I330*H330,2)</f>
        <v>11543</v>
      </c>
      <c r="K330" s="193" t="s">
        <v>22</v>
      </c>
      <c r="L330" s="60"/>
      <c r="M330" s="198" t="s">
        <v>22</v>
      </c>
      <c r="N330" s="199" t="s">
        <v>45</v>
      </c>
      <c r="O330" s="41"/>
      <c r="P330" s="200">
        <f>O330*H330</f>
        <v>0</v>
      </c>
      <c r="Q330" s="200">
        <v>16.03599</v>
      </c>
      <c r="R330" s="200">
        <f>Q330*H330</f>
        <v>16.03599</v>
      </c>
      <c r="S330" s="200">
        <v>0</v>
      </c>
      <c r="T330" s="201">
        <f>S330*H330</f>
        <v>0</v>
      </c>
      <c r="AR330" s="23" t="s">
        <v>147</v>
      </c>
      <c r="AT330" s="23" t="s">
        <v>142</v>
      </c>
      <c r="AU330" s="23" t="s">
        <v>83</v>
      </c>
      <c r="AY330" s="23" t="s">
        <v>140</v>
      </c>
      <c r="BE330" s="202">
        <f>IF(N330="základní",J330,0)</f>
        <v>11543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23" t="s">
        <v>24</v>
      </c>
      <c r="BK330" s="202">
        <f>ROUND(I330*H330,2)</f>
        <v>11543</v>
      </c>
      <c r="BL330" s="23" t="s">
        <v>147</v>
      </c>
      <c r="BM330" s="23" t="s">
        <v>1143</v>
      </c>
    </row>
    <row r="331" spans="2:65" s="1" customFormat="1" ht="16.5" customHeight="1">
      <c r="B331" s="40"/>
      <c r="C331" s="191" t="s">
        <v>446</v>
      </c>
      <c r="D331" s="191" t="s">
        <v>142</v>
      </c>
      <c r="E331" s="192" t="s">
        <v>1144</v>
      </c>
      <c r="F331" s="193" t="s">
        <v>1145</v>
      </c>
      <c r="G331" s="194" t="s">
        <v>145</v>
      </c>
      <c r="H331" s="195">
        <v>10</v>
      </c>
      <c r="I331" s="196">
        <v>3596</v>
      </c>
      <c r="J331" s="197">
        <f>ROUND(I331*H331,2)</f>
        <v>35960</v>
      </c>
      <c r="K331" s="193" t="s">
        <v>146</v>
      </c>
      <c r="L331" s="60"/>
      <c r="M331" s="198" t="s">
        <v>22</v>
      </c>
      <c r="N331" s="199" t="s">
        <v>45</v>
      </c>
      <c r="O331" s="41"/>
      <c r="P331" s="200">
        <f>O331*H331</f>
        <v>0</v>
      </c>
      <c r="Q331" s="200">
        <v>2.20419</v>
      </c>
      <c r="R331" s="200">
        <f>Q331*H331</f>
        <v>22.041900000000002</v>
      </c>
      <c r="S331" s="200">
        <v>0</v>
      </c>
      <c r="T331" s="201">
        <f>S331*H331</f>
        <v>0</v>
      </c>
      <c r="AR331" s="23" t="s">
        <v>147</v>
      </c>
      <c r="AT331" s="23" t="s">
        <v>142</v>
      </c>
      <c r="AU331" s="23" t="s">
        <v>83</v>
      </c>
      <c r="AY331" s="23" t="s">
        <v>140</v>
      </c>
      <c r="BE331" s="202">
        <f>IF(N331="základní",J331,0)</f>
        <v>35960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23" t="s">
        <v>24</v>
      </c>
      <c r="BK331" s="202">
        <f>ROUND(I331*H331,2)</f>
        <v>35960</v>
      </c>
      <c r="BL331" s="23" t="s">
        <v>147</v>
      </c>
      <c r="BM331" s="23" t="s">
        <v>1146</v>
      </c>
    </row>
    <row r="332" spans="2:51" s="11" customFormat="1" ht="13.5">
      <c r="B332" s="203"/>
      <c r="C332" s="204"/>
      <c r="D332" s="205" t="s">
        <v>149</v>
      </c>
      <c r="E332" s="206" t="s">
        <v>22</v>
      </c>
      <c r="F332" s="207" t="s">
        <v>29</v>
      </c>
      <c r="G332" s="204"/>
      <c r="H332" s="208">
        <v>10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149</v>
      </c>
      <c r="AU332" s="214" t="s">
        <v>83</v>
      </c>
      <c r="AV332" s="11" t="s">
        <v>83</v>
      </c>
      <c r="AW332" s="11" t="s">
        <v>38</v>
      </c>
      <c r="AX332" s="11" t="s">
        <v>74</v>
      </c>
      <c r="AY332" s="214" t="s">
        <v>140</v>
      </c>
    </row>
    <row r="333" spans="2:51" s="12" customFormat="1" ht="13.5">
      <c r="B333" s="215"/>
      <c r="C333" s="216"/>
      <c r="D333" s="205" t="s">
        <v>149</v>
      </c>
      <c r="E333" s="217" t="s">
        <v>22</v>
      </c>
      <c r="F333" s="218" t="s">
        <v>972</v>
      </c>
      <c r="G333" s="216"/>
      <c r="H333" s="217" t="s">
        <v>22</v>
      </c>
      <c r="I333" s="219"/>
      <c r="J333" s="216"/>
      <c r="K333" s="216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149</v>
      </c>
      <c r="AU333" s="224" t="s">
        <v>83</v>
      </c>
      <c r="AV333" s="12" t="s">
        <v>24</v>
      </c>
      <c r="AW333" s="12" t="s">
        <v>38</v>
      </c>
      <c r="AX333" s="12" t="s">
        <v>74</v>
      </c>
      <c r="AY333" s="224" t="s">
        <v>140</v>
      </c>
    </row>
    <row r="334" spans="2:51" s="13" customFormat="1" ht="13.5">
      <c r="B334" s="225"/>
      <c r="C334" s="226"/>
      <c r="D334" s="205" t="s">
        <v>149</v>
      </c>
      <c r="E334" s="227" t="s">
        <v>22</v>
      </c>
      <c r="F334" s="228" t="s">
        <v>152</v>
      </c>
      <c r="G334" s="226"/>
      <c r="H334" s="229">
        <v>10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AT334" s="235" t="s">
        <v>149</v>
      </c>
      <c r="AU334" s="235" t="s">
        <v>83</v>
      </c>
      <c r="AV334" s="13" t="s">
        <v>147</v>
      </c>
      <c r="AW334" s="13" t="s">
        <v>38</v>
      </c>
      <c r="AX334" s="13" t="s">
        <v>24</v>
      </c>
      <c r="AY334" s="235" t="s">
        <v>140</v>
      </c>
    </row>
    <row r="335" spans="2:65" s="1" customFormat="1" ht="25.5" customHeight="1">
      <c r="B335" s="40"/>
      <c r="C335" s="236" t="s">
        <v>451</v>
      </c>
      <c r="D335" s="236" t="s">
        <v>212</v>
      </c>
      <c r="E335" s="237" t="s">
        <v>1147</v>
      </c>
      <c r="F335" s="238" t="s">
        <v>1148</v>
      </c>
      <c r="G335" s="239" t="s">
        <v>309</v>
      </c>
      <c r="H335" s="240">
        <v>4</v>
      </c>
      <c r="I335" s="241">
        <v>11633</v>
      </c>
      <c r="J335" s="242">
        <f>ROUND(I335*H335,2)</f>
        <v>46532</v>
      </c>
      <c r="K335" s="238" t="s">
        <v>146</v>
      </c>
      <c r="L335" s="243"/>
      <c r="M335" s="244" t="s">
        <v>22</v>
      </c>
      <c r="N335" s="245" t="s">
        <v>45</v>
      </c>
      <c r="O335" s="41"/>
      <c r="P335" s="200">
        <f>O335*H335</f>
        <v>0</v>
      </c>
      <c r="Q335" s="200">
        <v>3.46</v>
      </c>
      <c r="R335" s="200">
        <f>Q335*H335</f>
        <v>13.84</v>
      </c>
      <c r="S335" s="200">
        <v>0</v>
      </c>
      <c r="T335" s="201">
        <f>S335*H335</f>
        <v>0</v>
      </c>
      <c r="AR335" s="23" t="s">
        <v>187</v>
      </c>
      <c r="AT335" s="23" t="s">
        <v>212</v>
      </c>
      <c r="AU335" s="23" t="s">
        <v>83</v>
      </c>
      <c r="AY335" s="23" t="s">
        <v>140</v>
      </c>
      <c r="BE335" s="202">
        <f>IF(N335="základní",J335,0)</f>
        <v>46532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23" t="s">
        <v>24</v>
      </c>
      <c r="BK335" s="202">
        <f>ROUND(I335*H335,2)</f>
        <v>46532</v>
      </c>
      <c r="BL335" s="23" t="s">
        <v>147</v>
      </c>
      <c r="BM335" s="23" t="s">
        <v>1149</v>
      </c>
    </row>
    <row r="336" spans="2:65" s="1" customFormat="1" ht="16.5" customHeight="1">
      <c r="B336" s="40"/>
      <c r="C336" s="191" t="s">
        <v>457</v>
      </c>
      <c r="D336" s="191" t="s">
        <v>142</v>
      </c>
      <c r="E336" s="192" t="s">
        <v>1150</v>
      </c>
      <c r="F336" s="193" t="s">
        <v>1151</v>
      </c>
      <c r="G336" s="194" t="s">
        <v>145</v>
      </c>
      <c r="H336" s="195">
        <v>109</v>
      </c>
      <c r="I336" s="196">
        <v>27</v>
      </c>
      <c r="J336" s="197">
        <f>ROUND(I336*H336,2)</f>
        <v>2943</v>
      </c>
      <c r="K336" s="193" t="s">
        <v>146</v>
      </c>
      <c r="L336" s="60"/>
      <c r="M336" s="198" t="s">
        <v>22</v>
      </c>
      <c r="N336" s="199" t="s">
        <v>45</v>
      </c>
      <c r="O336" s="41"/>
      <c r="P336" s="200">
        <f>O336*H336</f>
        <v>0</v>
      </c>
      <c r="Q336" s="200">
        <v>0</v>
      </c>
      <c r="R336" s="200">
        <f>Q336*H336</f>
        <v>0</v>
      </c>
      <c r="S336" s="200">
        <v>0</v>
      </c>
      <c r="T336" s="201">
        <f>S336*H336</f>
        <v>0</v>
      </c>
      <c r="AR336" s="23" t="s">
        <v>147</v>
      </c>
      <c r="AT336" s="23" t="s">
        <v>142</v>
      </c>
      <c r="AU336" s="23" t="s">
        <v>83</v>
      </c>
      <c r="AY336" s="23" t="s">
        <v>140</v>
      </c>
      <c r="BE336" s="202">
        <f>IF(N336="základní",J336,0)</f>
        <v>2943</v>
      </c>
      <c r="BF336" s="202">
        <f>IF(N336="snížená",J336,0)</f>
        <v>0</v>
      </c>
      <c r="BG336" s="202">
        <f>IF(N336="zákl. přenesená",J336,0)</f>
        <v>0</v>
      </c>
      <c r="BH336" s="202">
        <f>IF(N336="sníž. přenesená",J336,0)</f>
        <v>0</v>
      </c>
      <c r="BI336" s="202">
        <f>IF(N336="nulová",J336,0)</f>
        <v>0</v>
      </c>
      <c r="BJ336" s="23" t="s">
        <v>24</v>
      </c>
      <c r="BK336" s="202">
        <f>ROUND(I336*H336,2)</f>
        <v>2943</v>
      </c>
      <c r="BL336" s="23" t="s">
        <v>147</v>
      </c>
      <c r="BM336" s="23" t="s">
        <v>1152</v>
      </c>
    </row>
    <row r="337" spans="2:65" s="1" customFormat="1" ht="16.5" customHeight="1">
      <c r="B337" s="40"/>
      <c r="C337" s="191" t="s">
        <v>462</v>
      </c>
      <c r="D337" s="191" t="s">
        <v>142</v>
      </c>
      <c r="E337" s="192" t="s">
        <v>1153</v>
      </c>
      <c r="F337" s="193" t="s">
        <v>1154</v>
      </c>
      <c r="G337" s="194" t="s">
        <v>145</v>
      </c>
      <c r="H337" s="195">
        <v>109</v>
      </c>
      <c r="I337" s="196">
        <v>58</v>
      </c>
      <c r="J337" s="197">
        <f>ROUND(I337*H337,2)</f>
        <v>6322</v>
      </c>
      <c r="K337" s="193" t="s">
        <v>146</v>
      </c>
      <c r="L337" s="60"/>
      <c r="M337" s="198" t="s">
        <v>22</v>
      </c>
      <c r="N337" s="199" t="s">
        <v>45</v>
      </c>
      <c r="O337" s="41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3" t="s">
        <v>147</v>
      </c>
      <c r="AT337" s="23" t="s">
        <v>142</v>
      </c>
      <c r="AU337" s="23" t="s">
        <v>83</v>
      </c>
      <c r="AY337" s="23" t="s">
        <v>140</v>
      </c>
      <c r="BE337" s="202">
        <f>IF(N337="základní",J337,0)</f>
        <v>6322</v>
      </c>
      <c r="BF337" s="202">
        <f>IF(N337="snížená",J337,0)</f>
        <v>0</v>
      </c>
      <c r="BG337" s="202">
        <f>IF(N337="zákl. přenesená",J337,0)</f>
        <v>0</v>
      </c>
      <c r="BH337" s="202">
        <f>IF(N337="sníž. přenesená",J337,0)</f>
        <v>0</v>
      </c>
      <c r="BI337" s="202">
        <f>IF(N337="nulová",J337,0)</f>
        <v>0</v>
      </c>
      <c r="BJ337" s="23" t="s">
        <v>24</v>
      </c>
      <c r="BK337" s="202">
        <f>ROUND(I337*H337,2)</f>
        <v>6322</v>
      </c>
      <c r="BL337" s="23" t="s">
        <v>147</v>
      </c>
      <c r="BM337" s="23" t="s">
        <v>1155</v>
      </c>
    </row>
    <row r="338" spans="2:51" s="11" customFormat="1" ht="13.5">
      <c r="B338" s="203"/>
      <c r="C338" s="204"/>
      <c r="D338" s="205" t="s">
        <v>149</v>
      </c>
      <c r="E338" s="206" t="s">
        <v>22</v>
      </c>
      <c r="F338" s="207" t="s">
        <v>1156</v>
      </c>
      <c r="G338" s="204"/>
      <c r="H338" s="208">
        <v>109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149</v>
      </c>
      <c r="AU338" s="214" t="s">
        <v>83</v>
      </c>
      <c r="AV338" s="11" t="s">
        <v>83</v>
      </c>
      <c r="AW338" s="11" t="s">
        <v>38</v>
      </c>
      <c r="AX338" s="11" t="s">
        <v>74</v>
      </c>
      <c r="AY338" s="214" t="s">
        <v>140</v>
      </c>
    </row>
    <row r="339" spans="2:51" s="12" customFormat="1" ht="13.5">
      <c r="B339" s="215"/>
      <c r="C339" s="216"/>
      <c r="D339" s="205" t="s">
        <v>149</v>
      </c>
      <c r="E339" s="217" t="s">
        <v>22</v>
      </c>
      <c r="F339" s="218" t="s">
        <v>151</v>
      </c>
      <c r="G339" s="216"/>
      <c r="H339" s="217" t="s">
        <v>22</v>
      </c>
      <c r="I339" s="219"/>
      <c r="J339" s="216"/>
      <c r="K339" s="216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149</v>
      </c>
      <c r="AU339" s="224" t="s">
        <v>83</v>
      </c>
      <c r="AV339" s="12" t="s">
        <v>24</v>
      </c>
      <c r="AW339" s="12" t="s">
        <v>38</v>
      </c>
      <c r="AX339" s="12" t="s">
        <v>74</v>
      </c>
      <c r="AY339" s="224" t="s">
        <v>140</v>
      </c>
    </row>
    <row r="340" spans="2:51" s="13" customFormat="1" ht="13.5">
      <c r="B340" s="225"/>
      <c r="C340" s="226"/>
      <c r="D340" s="205" t="s">
        <v>149</v>
      </c>
      <c r="E340" s="227" t="s">
        <v>22</v>
      </c>
      <c r="F340" s="228" t="s">
        <v>152</v>
      </c>
      <c r="G340" s="226"/>
      <c r="H340" s="229">
        <v>109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AT340" s="235" t="s">
        <v>149</v>
      </c>
      <c r="AU340" s="235" t="s">
        <v>83</v>
      </c>
      <c r="AV340" s="13" t="s">
        <v>147</v>
      </c>
      <c r="AW340" s="13" t="s">
        <v>38</v>
      </c>
      <c r="AX340" s="13" t="s">
        <v>24</v>
      </c>
      <c r="AY340" s="235" t="s">
        <v>140</v>
      </c>
    </row>
    <row r="341" spans="2:65" s="1" customFormat="1" ht="16.5" customHeight="1">
      <c r="B341" s="40"/>
      <c r="C341" s="191" t="s">
        <v>467</v>
      </c>
      <c r="D341" s="191" t="s">
        <v>142</v>
      </c>
      <c r="E341" s="192" t="s">
        <v>1157</v>
      </c>
      <c r="F341" s="193" t="s">
        <v>1158</v>
      </c>
      <c r="G341" s="194" t="s">
        <v>164</v>
      </c>
      <c r="H341" s="195">
        <v>47.834</v>
      </c>
      <c r="I341" s="196">
        <v>2306</v>
      </c>
      <c r="J341" s="197">
        <f>ROUND(I341*H341,2)</f>
        <v>110305.2</v>
      </c>
      <c r="K341" s="193" t="s">
        <v>22</v>
      </c>
      <c r="L341" s="60"/>
      <c r="M341" s="198" t="s">
        <v>22</v>
      </c>
      <c r="N341" s="199" t="s">
        <v>45</v>
      </c>
      <c r="O341" s="41"/>
      <c r="P341" s="200">
        <f>O341*H341</f>
        <v>0</v>
      </c>
      <c r="Q341" s="200">
        <v>0</v>
      </c>
      <c r="R341" s="200">
        <f>Q341*H341</f>
        <v>0</v>
      </c>
      <c r="S341" s="200">
        <v>2.055</v>
      </c>
      <c r="T341" s="201">
        <f>S341*H341</f>
        <v>98.29887000000001</v>
      </c>
      <c r="AR341" s="23" t="s">
        <v>147</v>
      </c>
      <c r="AT341" s="23" t="s">
        <v>142</v>
      </c>
      <c r="AU341" s="23" t="s">
        <v>83</v>
      </c>
      <c r="AY341" s="23" t="s">
        <v>140</v>
      </c>
      <c r="BE341" s="202">
        <f>IF(N341="základní",J341,0)</f>
        <v>110305.2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23" t="s">
        <v>24</v>
      </c>
      <c r="BK341" s="202">
        <f>ROUND(I341*H341,2)</f>
        <v>110305.2</v>
      </c>
      <c r="BL341" s="23" t="s">
        <v>147</v>
      </c>
      <c r="BM341" s="23" t="s">
        <v>1159</v>
      </c>
    </row>
    <row r="342" spans="2:51" s="11" customFormat="1" ht="13.5">
      <c r="B342" s="203"/>
      <c r="C342" s="204"/>
      <c r="D342" s="205" t="s">
        <v>149</v>
      </c>
      <c r="E342" s="206" t="s">
        <v>22</v>
      </c>
      <c r="F342" s="207" t="s">
        <v>1160</v>
      </c>
      <c r="G342" s="204"/>
      <c r="H342" s="208">
        <v>6.204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149</v>
      </c>
      <c r="AU342" s="214" t="s">
        <v>83</v>
      </c>
      <c r="AV342" s="11" t="s">
        <v>83</v>
      </c>
      <c r="AW342" s="11" t="s">
        <v>38</v>
      </c>
      <c r="AX342" s="11" t="s">
        <v>74</v>
      </c>
      <c r="AY342" s="214" t="s">
        <v>140</v>
      </c>
    </row>
    <row r="343" spans="2:51" s="11" customFormat="1" ht="13.5">
      <c r="B343" s="203"/>
      <c r="C343" s="204"/>
      <c r="D343" s="205" t="s">
        <v>149</v>
      </c>
      <c r="E343" s="206" t="s">
        <v>22</v>
      </c>
      <c r="F343" s="207" t="s">
        <v>1161</v>
      </c>
      <c r="G343" s="204"/>
      <c r="H343" s="208">
        <v>19.33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149</v>
      </c>
      <c r="AU343" s="214" t="s">
        <v>83</v>
      </c>
      <c r="AV343" s="11" t="s">
        <v>83</v>
      </c>
      <c r="AW343" s="11" t="s">
        <v>38</v>
      </c>
      <c r="AX343" s="11" t="s">
        <v>74</v>
      </c>
      <c r="AY343" s="214" t="s">
        <v>140</v>
      </c>
    </row>
    <row r="344" spans="2:51" s="12" customFormat="1" ht="13.5">
      <c r="B344" s="215"/>
      <c r="C344" s="216"/>
      <c r="D344" s="205" t="s">
        <v>149</v>
      </c>
      <c r="E344" s="217" t="s">
        <v>22</v>
      </c>
      <c r="F344" s="218" t="s">
        <v>972</v>
      </c>
      <c r="G344" s="216"/>
      <c r="H344" s="217" t="s">
        <v>22</v>
      </c>
      <c r="I344" s="219"/>
      <c r="J344" s="216"/>
      <c r="K344" s="216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149</v>
      </c>
      <c r="AU344" s="224" t="s">
        <v>83</v>
      </c>
      <c r="AV344" s="12" t="s">
        <v>24</v>
      </c>
      <c r="AW344" s="12" t="s">
        <v>38</v>
      </c>
      <c r="AX344" s="12" t="s">
        <v>74</v>
      </c>
      <c r="AY344" s="224" t="s">
        <v>140</v>
      </c>
    </row>
    <row r="345" spans="2:51" s="11" customFormat="1" ht="13.5">
      <c r="B345" s="203"/>
      <c r="C345" s="204"/>
      <c r="D345" s="205" t="s">
        <v>149</v>
      </c>
      <c r="E345" s="206" t="s">
        <v>22</v>
      </c>
      <c r="F345" s="207" t="s">
        <v>1162</v>
      </c>
      <c r="G345" s="204"/>
      <c r="H345" s="208">
        <v>22.3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149</v>
      </c>
      <c r="AU345" s="214" t="s">
        <v>83</v>
      </c>
      <c r="AV345" s="11" t="s">
        <v>83</v>
      </c>
      <c r="AW345" s="11" t="s">
        <v>38</v>
      </c>
      <c r="AX345" s="11" t="s">
        <v>74</v>
      </c>
      <c r="AY345" s="214" t="s">
        <v>140</v>
      </c>
    </row>
    <row r="346" spans="2:51" s="12" customFormat="1" ht="13.5">
      <c r="B346" s="215"/>
      <c r="C346" s="216"/>
      <c r="D346" s="205" t="s">
        <v>149</v>
      </c>
      <c r="E346" s="217" t="s">
        <v>22</v>
      </c>
      <c r="F346" s="218" t="s">
        <v>984</v>
      </c>
      <c r="G346" s="216"/>
      <c r="H346" s="217" t="s">
        <v>22</v>
      </c>
      <c r="I346" s="219"/>
      <c r="J346" s="216"/>
      <c r="K346" s="216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149</v>
      </c>
      <c r="AU346" s="224" t="s">
        <v>83</v>
      </c>
      <c r="AV346" s="12" t="s">
        <v>24</v>
      </c>
      <c r="AW346" s="12" t="s">
        <v>38</v>
      </c>
      <c r="AX346" s="12" t="s">
        <v>74</v>
      </c>
      <c r="AY346" s="224" t="s">
        <v>140</v>
      </c>
    </row>
    <row r="347" spans="2:51" s="13" customFormat="1" ht="13.5">
      <c r="B347" s="225"/>
      <c r="C347" s="226"/>
      <c r="D347" s="205" t="s">
        <v>149</v>
      </c>
      <c r="E347" s="227" t="s">
        <v>22</v>
      </c>
      <c r="F347" s="228" t="s">
        <v>152</v>
      </c>
      <c r="G347" s="226"/>
      <c r="H347" s="229">
        <v>47.834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AT347" s="235" t="s">
        <v>149</v>
      </c>
      <c r="AU347" s="235" t="s">
        <v>83</v>
      </c>
      <c r="AV347" s="13" t="s">
        <v>147</v>
      </c>
      <c r="AW347" s="13" t="s">
        <v>38</v>
      </c>
      <c r="AX347" s="13" t="s">
        <v>24</v>
      </c>
      <c r="AY347" s="235" t="s">
        <v>140</v>
      </c>
    </row>
    <row r="348" spans="2:65" s="1" customFormat="1" ht="16.5" customHeight="1">
      <c r="B348" s="40"/>
      <c r="C348" s="191" t="s">
        <v>472</v>
      </c>
      <c r="D348" s="191" t="s">
        <v>142</v>
      </c>
      <c r="E348" s="192" t="s">
        <v>1163</v>
      </c>
      <c r="F348" s="193" t="s">
        <v>1164</v>
      </c>
      <c r="G348" s="194" t="s">
        <v>164</v>
      </c>
      <c r="H348" s="195">
        <v>1.386</v>
      </c>
      <c r="I348" s="196">
        <v>3173</v>
      </c>
      <c r="J348" s="197">
        <f>ROUND(I348*H348,2)</f>
        <v>4397.78</v>
      </c>
      <c r="K348" s="193" t="s">
        <v>22</v>
      </c>
      <c r="L348" s="60"/>
      <c r="M348" s="198" t="s">
        <v>22</v>
      </c>
      <c r="N348" s="199" t="s">
        <v>45</v>
      </c>
      <c r="O348" s="41"/>
      <c r="P348" s="200">
        <f>O348*H348</f>
        <v>0</v>
      </c>
      <c r="Q348" s="200">
        <v>0</v>
      </c>
      <c r="R348" s="200">
        <f>Q348*H348</f>
        <v>0</v>
      </c>
      <c r="S348" s="200">
        <v>0.98</v>
      </c>
      <c r="T348" s="201">
        <f>S348*H348</f>
        <v>1.35828</v>
      </c>
      <c r="AR348" s="23" t="s">
        <v>147</v>
      </c>
      <c r="AT348" s="23" t="s">
        <v>142</v>
      </c>
      <c r="AU348" s="23" t="s">
        <v>83</v>
      </c>
      <c r="AY348" s="23" t="s">
        <v>140</v>
      </c>
      <c r="BE348" s="202">
        <f>IF(N348="základní",J348,0)</f>
        <v>4397.78</v>
      </c>
      <c r="BF348" s="202">
        <f>IF(N348="snížená",J348,0)</f>
        <v>0</v>
      </c>
      <c r="BG348" s="202">
        <f>IF(N348="zákl. přenesená",J348,0)</f>
        <v>0</v>
      </c>
      <c r="BH348" s="202">
        <f>IF(N348="sníž. přenesená",J348,0)</f>
        <v>0</v>
      </c>
      <c r="BI348" s="202">
        <f>IF(N348="nulová",J348,0)</f>
        <v>0</v>
      </c>
      <c r="BJ348" s="23" t="s">
        <v>24</v>
      </c>
      <c r="BK348" s="202">
        <f>ROUND(I348*H348,2)</f>
        <v>4397.78</v>
      </c>
      <c r="BL348" s="23" t="s">
        <v>147</v>
      </c>
      <c r="BM348" s="23" t="s">
        <v>1165</v>
      </c>
    </row>
    <row r="349" spans="2:51" s="11" customFormat="1" ht="13.5">
      <c r="B349" s="203"/>
      <c r="C349" s="204"/>
      <c r="D349" s="205" t="s">
        <v>149</v>
      </c>
      <c r="E349" s="206" t="s">
        <v>22</v>
      </c>
      <c r="F349" s="207" t="s">
        <v>1166</v>
      </c>
      <c r="G349" s="204"/>
      <c r="H349" s="208">
        <v>1.386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149</v>
      </c>
      <c r="AU349" s="214" t="s">
        <v>83</v>
      </c>
      <c r="AV349" s="11" t="s">
        <v>83</v>
      </c>
      <c r="AW349" s="11" t="s">
        <v>38</v>
      </c>
      <c r="AX349" s="11" t="s">
        <v>74</v>
      </c>
      <c r="AY349" s="214" t="s">
        <v>140</v>
      </c>
    </row>
    <row r="350" spans="2:51" s="12" customFormat="1" ht="13.5">
      <c r="B350" s="215"/>
      <c r="C350" s="216"/>
      <c r="D350" s="205" t="s">
        <v>149</v>
      </c>
      <c r="E350" s="217" t="s">
        <v>22</v>
      </c>
      <c r="F350" s="218" t="s">
        <v>151</v>
      </c>
      <c r="G350" s="216"/>
      <c r="H350" s="217" t="s">
        <v>22</v>
      </c>
      <c r="I350" s="219"/>
      <c r="J350" s="216"/>
      <c r="K350" s="216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149</v>
      </c>
      <c r="AU350" s="224" t="s">
        <v>83</v>
      </c>
      <c r="AV350" s="12" t="s">
        <v>24</v>
      </c>
      <c r="AW350" s="12" t="s">
        <v>38</v>
      </c>
      <c r="AX350" s="12" t="s">
        <v>74</v>
      </c>
      <c r="AY350" s="224" t="s">
        <v>140</v>
      </c>
    </row>
    <row r="351" spans="2:51" s="13" customFormat="1" ht="13.5">
      <c r="B351" s="225"/>
      <c r="C351" s="226"/>
      <c r="D351" s="205" t="s">
        <v>149</v>
      </c>
      <c r="E351" s="227" t="s">
        <v>22</v>
      </c>
      <c r="F351" s="228" t="s">
        <v>152</v>
      </c>
      <c r="G351" s="226"/>
      <c r="H351" s="229">
        <v>1.386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149</v>
      </c>
      <c r="AU351" s="235" t="s">
        <v>83</v>
      </c>
      <c r="AV351" s="13" t="s">
        <v>147</v>
      </c>
      <c r="AW351" s="13" t="s">
        <v>38</v>
      </c>
      <c r="AX351" s="13" t="s">
        <v>24</v>
      </c>
      <c r="AY351" s="235" t="s">
        <v>140</v>
      </c>
    </row>
    <row r="352" spans="2:65" s="1" customFormat="1" ht="16.5" customHeight="1">
      <c r="B352" s="40"/>
      <c r="C352" s="191" t="s">
        <v>477</v>
      </c>
      <c r="D352" s="191" t="s">
        <v>142</v>
      </c>
      <c r="E352" s="192" t="s">
        <v>1167</v>
      </c>
      <c r="F352" s="193" t="s">
        <v>1168</v>
      </c>
      <c r="G352" s="194" t="s">
        <v>145</v>
      </c>
      <c r="H352" s="195">
        <v>142</v>
      </c>
      <c r="I352" s="196">
        <v>402</v>
      </c>
      <c r="J352" s="197">
        <f>ROUND(I352*H352,2)</f>
        <v>57084</v>
      </c>
      <c r="K352" s="193" t="s">
        <v>146</v>
      </c>
      <c r="L352" s="60"/>
      <c r="M352" s="198" t="s">
        <v>22</v>
      </c>
      <c r="N352" s="199" t="s">
        <v>45</v>
      </c>
      <c r="O352" s="41"/>
      <c r="P352" s="200">
        <f>O352*H352</f>
        <v>0</v>
      </c>
      <c r="Q352" s="200">
        <v>9E-05</v>
      </c>
      <c r="R352" s="200">
        <f>Q352*H352</f>
        <v>0.012780000000000001</v>
      </c>
      <c r="S352" s="200">
        <v>0.042</v>
      </c>
      <c r="T352" s="201">
        <f>S352*H352</f>
        <v>5.964</v>
      </c>
      <c r="AR352" s="23" t="s">
        <v>147</v>
      </c>
      <c r="AT352" s="23" t="s">
        <v>142</v>
      </c>
      <c r="AU352" s="23" t="s">
        <v>83</v>
      </c>
      <c r="AY352" s="23" t="s">
        <v>140</v>
      </c>
      <c r="BE352" s="202">
        <f>IF(N352="základní",J352,0)</f>
        <v>57084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23" t="s">
        <v>24</v>
      </c>
      <c r="BK352" s="202">
        <f>ROUND(I352*H352,2)</f>
        <v>57084</v>
      </c>
      <c r="BL352" s="23" t="s">
        <v>147</v>
      </c>
      <c r="BM352" s="23" t="s">
        <v>1169</v>
      </c>
    </row>
    <row r="353" spans="2:51" s="11" customFormat="1" ht="13.5">
      <c r="B353" s="203"/>
      <c r="C353" s="204"/>
      <c r="D353" s="205" t="s">
        <v>149</v>
      </c>
      <c r="E353" s="206" t="s">
        <v>22</v>
      </c>
      <c r="F353" s="207" t="s">
        <v>1170</v>
      </c>
      <c r="G353" s="204"/>
      <c r="H353" s="208">
        <v>142</v>
      </c>
      <c r="I353" s="209"/>
      <c r="J353" s="204"/>
      <c r="K353" s="204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149</v>
      </c>
      <c r="AU353" s="214" t="s">
        <v>83</v>
      </c>
      <c r="AV353" s="11" t="s">
        <v>83</v>
      </c>
      <c r="AW353" s="11" t="s">
        <v>38</v>
      </c>
      <c r="AX353" s="11" t="s">
        <v>74</v>
      </c>
      <c r="AY353" s="214" t="s">
        <v>140</v>
      </c>
    </row>
    <row r="354" spans="2:51" s="12" customFormat="1" ht="13.5">
      <c r="B354" s="215"/>
      <c r="C354" s="216"/>
      <c r="D354" s="205" t="s">
        <v>149</v>
      </c>
      <c r="E354" s="217" t="s">
        <v>22</v>
      </c>
      <c r="F354" s="218" t="s">
        <v>151</v>
      </c>
      <c r="G354" s="216"/>
      <c r="H354" s="217" t="s">
        <v>22</v>
      </c>
      <c r="I354" s="219"/>
      <c r="J354" s="216"/>
      <c r="K354" s="216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149</v>
      </c>
      <c r="AU354" s="224" t="s">
        <v>83</v>
      </c>
      <c r="AV354" s="12" t="s">
        <v>24</v>
      </c>
      <c r="AW354" s="12" t="s">
        <v>38</v>
      </c>
      <c r="AX354" s="12" t="s">
        <v>74</v>
      </c>
      <c r="AY354" s="224" t="s">
        <v>140</v>
      </c>
    </row>
    <row r="355" spans="2:51" s="13" customFormat="1" ht="13.5">
      <c r="B355" s="225"/>
      <c r="C355" s="226"/>
      <c r="D355" s="205" t="s">
        <v>149</v>
      </c>
      <c r="E355" s="227" t="s">
        <v>22</v>
      </c>
      <c r="F355" s="228" t="s">
        <v>152</v>
      </c>
      <c r="G355" s="226"/>
      <c r="H355" s="229">
        <v>142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AT355" s="235" t="s">
        <v>149</v>
      </c>
      <c r="AU355" s="235" t="s">
        <v>83</v>
      </c>
      <c r="AV355" s="13" t="s">
        <v>147</v>
      </c>
      <c r="AW355" s="13" t="s">
        <v>38</v>
      </c>
      <c r="AX355" s="13" t="s">
        <v>24</v>
      </c>
      <c r="AY355" s="235" t="s">
        <v>140</v>
      </c>
    </row>
    <row r="356" spans="2:65" s="1" customFormat="1" ht="16.5" customHeight="1">
      <c r="B356" s="40"/>
      <c r="C356" s="191" t="s">
        <v>488</v>
      </c>
      <c r="D356" s="191" t="s">
        <v>142</v>
      </c>
      <c r="E356" s="192" t="s">
        <v>1171</v>
      </c>
      <c r="F356" s="193" t="s">
        <v>1172</v>
      </c>
      <c r="G356" s="194" t="s">
        <v>145</v>
      </c>
      <c r="H356" s="195">
        <v>7.5</v>
      </c>
      <c r="I356" s="196">
        <v>989</v>
      </c>
      <c r="J356" s="197">
        <f>ROUND(I356*H356,2)</f>
        <v>7417.5</v>
      </c>
      <c r="K356" s="193" t="s">
        <v>146</v>
      </c>
      <c r="L356" s="60"/>
      <c r="M356" s="198" t="s">
        <v>22</v>
      </c>
      <c r="N356" s="199" t="s">
        <v>45</v>
      </c>
      <c r="O356" s="41"/>
      <c r="P356" s="200">
        <f>O356*H356</f>
        <v>0</v>
      </c>
      <c r="Q356" s="200">
        <v>0</v>
      </c>
      <c r="R356" s="200">
        <f>Q356*H356</f>
        <v>0</v>
      </c>
      <c r="S356" s="200">
        <v>0.98</v>
      </c>
      <c r="T356" s="201">
        <f>S356*H356</f>
        <v>7.35</v>
      </c>
      <c r="AR356" s="23" t="s">
        <v>147</v>
      </c>
      <c r="AT356" s="23" t="s">
        <v>142</v>
      </c>
      <c r="AU356" s="23" t="s">
        <v>83</v>
      </c>
      <c r="AY356" s="23" t="s">
        <v>140</v>
      </c>
      <c r="BE356" s="202">
        <f>IF(N356="základní",J356,0)</f>
        <v>7417.5</v>
      </c>
      <c r="BF356" s="202">
        <f>IF(N356="snížená",J356,0)</f>
        <v>0</v>
      </c>
      <c r="BG356" s="202">
        <f>IF(N356="zákl. přenesená",J356,0)</f>
        <v>0</v>
      </c>
      <c r="BH356" s="202">
        <f>IF(N356="sníž. přenesená",J356,0)</f>
        <v>0</v>
      </c>
      <c r="BI356" s="202">
        <f>IF(N356="nulová",J356,0)</f>
        <v>0</v>
      </c>
      <c r="BJ356" s="23" t="s">
        <v>24</v>
      </c>
      <c r="BK356" s="202">
        <f>ROUND(I356*H356,2)</f>
        <v>7417.5</v>
      </c>
      <c r="BL356" s="23" t="s">
        <v>147</v>
      </c>
      <c r="BM356" s="23" t="s">
        <v>1173</v>
      </c>
    </row>
    <row r="357" spans="2:51" s="11" customFormat="1" ht="13.5">
      <c r="B357" s="203"/>
      <c r="C357" s="204"/>
      <c r="D357" s="205" t="s">
        <v>149</v>
      </c>
      <c r="E357" s="206" t="s">
        <v>22</v>
      </c>
      <c r="F357" s="207" t="s">
        <v>1174</v>
      </c>
      <c r="G357" s="204"/>
      <c r="H357" s="208">
        <v>7.5</v>
      </c>
      <c r="I357" s="209"/>
      <c r="J357" s="204"/>
      <c r="K357" s="204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149</v>
      </c>
      <c r="AU357" s="214" t="s">
        <v>83</v>
      </c>
      <c r="AV357" s="11" t="s">
        <v>83</v>
      </c>
      <c r="AW357" s="11" t="s">
        <v>38</v>
      </c>
      <c r="AX357" s="11" t="s">
        <v>74</v>
      </c>
      <c r="AY357" s="214" t="s">
        <v>140</v>
      </c>
    </row>
    <row r="358" spans="2:51" s="12" customFormat="1" ht="13.5">
      <c r="B358" s="215"/>
      <c r="C358" s="216"/>
      <c r="D358" s="205" t="s">
        <v>149</v>
      </c>
      <c r="E358" s="217" t="s">
        <v>22</v>
      </c>
      <c r="F358" s="218" t="s">
        <v>151</v>
      </c>
      <c r="G358" s="216"/>
      <c r="H358" s="217" t="s">
        <v>22</v>
      </c>
      <c r="I358" s="219"/>
      <c r="J358" s="216"/>
      <c r="K358" s="216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149</v>
      </c>
      <c r="AU358" s="224" t="s">
        <v>83</v>
      </c>
      <c r="AV358" s="12" t="s">
        <v>24</v>
      </c>
      <c r="AW358" s="12" t="s">
        <v>38</v>
      </c>
      <c r="AX358" s="12" t="s">
        <v>74</v>
      </c>
      <c r="AY358" s="224" t="s">
        <v>140</v>
      </c>
    </row>
    <row r="359" spans="2:51" s="13" customFormat="1" ht="13.5">
      <c r="B359" s="225"/>
      <c r="C359" s="226"/>
      <c r="D359" s="205" t="s">
        <v>149</v>
      </c>
      <c r="E359" s="227" t="s">
        <v>22</v>
      </c>
      <c r="F359" s="228" t="s">
        <v>152</v>
      </c>
      <c r="G359" s="226"/>
      <c r="H359" s="229">
        <v>7.5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AT359" s="235" t="s">
        <v>149</v>
      </c>
      <c r="AU359" s="235" t="s">
        <v>83</v>
      </c>
      <c r="AV359" s="13" t="s">
        <v>147</v>
      </c>
      <c r="AW359" s="13" t="s">
        <v>38</v>
      </c>
      <c r="AX359" s="13" t="s">
        <v>24</v>
      </c>
      <c r="AY359" s="235" t="s">
        <v>140</v>
      </c>
    </row>
    <row r="360" spans="2:63" s="10" customFormat="1" ht="29.85" customHeight="1">
      <c r="B360" s="175"/>
      <c r="C360" s="176"/>
      <c r="D360" s="177" t="s">
        <v>73</v>
      </c>
      <c r="E360" s="189" t="s">
        <v>580</v>
      </c>
      <c r="F360" s="189" t="s">
        <v>581</v>
      </c>
      <c r="G360" s="176"/>
      <c r="H360" s="176"/>
      <c r="I360" s="179"/>
      <c r="J360" s="190">
        <f>BK360</f>
        <v>286708.03</v>
      </c>
      <c r="K360" s="176"/>
      <c r="L360" s="181"/>
      <c r="M360" s="182"/>
      <c r="N360" s="183"/>
      <c r="O360" s="183"/>
      <c r="P360" s="184">
        <f>SUM(P361:P392)</f>
        <v>0</v>
      </c>
      <c r="Q360" s="183"/>
      <c r="R360" s="184">
        <f>SUM(R361:R392)</f>
        <v>0</v>
      </c>
      <c r="S360" s="183"/>
      <c r="T360" s="185">
        <f>SUM(T361:T392)</f>
        <v>0</v>
      </c>
      <c r="AR360" s="186" t="s">
        <v>24</v>
      </c>
      <c r="AT360" s="187" t="s">
        <v>73</v>
      </c>
      <c r="AU360" s="187" t="s">
        <v>24</v>
      </c>
      <c r="AY360" s="186" t="s">
        <v>140</v>
      </c>
      <c r="BK360" s="188">
        <f>SUM(BK361:BK392)</f>
        <v>286708.03</v>
      </c>
    </row>
    <row r="361" spans="2:65" s="1" customFormat="1" ht="25.5" customHeight="1">
      <c r="B361" s="40"/>
      <c r="C361" s="191" t="s">
        <v>493</v>
      </c>
      <c r="D361" s="191" t="s">
        <v>142</v>
      </c>
      <c r="E361" s="192" t="s">
        <v>1175</v>
      </c>
      <c r="F361" s="193" t="s">
        <v>1176</v>
      </c>
      <c r="G361" s="194" t="s">
        <v>215</v>
      </c>
      <c r="H361" s="195">
        <v>109.645</v>
      </c>
      <c r="I361" s="196">
        <v>136</v>
      </c>
      <c r="J361" s="197">
        <f>ROUND(I361*H361,2)</f>
        <v>14911.72</v>
      </c>
      <c r="K361" s="193" t="s">
        <v>22</v>
      </c>
      <c r="L361" s="60"/>
      <c r="M361" s="198" t="s">
        <v>22</v>
      </c>
      <c r="N361" s="199" t="s">
        <v>45</v>
      </c>
      <c r="O361" s="41"/>
      <c r="P361" s="200">
        <f>O361*H361</f>
        <v>0</v>
      </c>
      <c r="Q361" s="200">
        <v>0</v>
      </c>
      <c r="R361" s="200">
        <f>Q361*H361</f>
        <v>0</v>
      </c>
      <c r="S361" s="200">
        <v>0</v>
      </c>
      <c r="T361" s="201">
        <f>S361*H361</f>
        <v>0</v>
      </c>
      <c r="AR361" s="23" t="s">
        <v>147</v>
      </c>
      <c r="AT361" s="23" t="s">
        <v>142</v>
      </c>
      <c r="AU361" s="23" t="s">
        <v>83</v>
      </c>
      <c r="AY361" s="23" t="s">
        <v>140</v>
      </c>
      <c r="BE361" s="202">
        <f>IF(N361="základní",J361,0)</f>
        <v>14911.72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23" t="s">
        <v>24</v>
      </c>
      <c r="BK361" s="202">
        <f>ROUND(I361*H361,2)</f>
        <v>14911.72</v>
      </c>
      <c r="BL361" s="23" t="s">
        <v>147</v>
      </c>
      <c r="BM361" s="23" t="s">
        <v>1177</v>
      </c>
    </row>
    <row r="362" spans="2:51" s="11" customFormat="1" ht="13.5">
      <c r="B362" s="203"/>
      <c r="C362" s="204"/>
      <c r="D362" s="205" t="s">
        <v>149</v>
      </c>
      <c r="E362" s="206" t="s">
        <v>22</v>
      </c>
      <c r="F362" s="207" t="s">
        <v>1178</v>
      </c>
      <c r="G362" s="204"/>
      <c r="H362" s="208">
        <v>109.645</v>
      </c>
      <c r="I362" s="209"/>
      <c r="J362" s="204"/>
      <c r="K362" s="204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149</v>
      </c>
      <c r="AU362" s="214" t="s">
        <v>83</v>
      </c>
      <c r="AV362" s="11" t="s">
        <v>83</v>
      </c>
      <c r="AW362" s="11" t="s">
        <v>38</v>
      </c>
      <c r="AX362" s="11" t="s">
        <v>74</v>
      </c>
      <c r="AY362" s="214" t="s">
        <v>140</v>
      </c>
    </row>
    <row r="363" spans="2:51" s="13" customFormat="1" ht="13.5">
      <c r="B363" s="225"/>
      <c r="C363" s="226"/>
      <c r="D363" s="205" t="s">
        <v>149</v>
      </c>
      <c r="E363" s="227" t="s">
        <v>22</v>
      </c>
      <c r="F363" s="228" t="s">
        <v>152</v>
      </c>
      <c r="G363" s="226"/>
      <c r="H363" s="229">
        <v>109.645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AT363" s="235" t="s">
        <v>149</v>
      </c>
      <c r="AU363" s="235" t="s">
        <v>83</v>
      </c>
      <c r="AV363" s="13" t="s">
        <v>147</v>
      </c>
      <c r="AW363" s="13" t="s">
        <v>38</v>
      </c>
      <c r="AX363" s="13" t="s">
        <v>24</v>
      </c>
      <c r="AY363" s="235" t="s">
        <v>140</v>
      </c>
    </row>
    <row r="364" spans="2:65" s="1" customFormat="1" ht="25.5" customHeight="1">
      <c r="B364" s="40"/>
      <c r="C364" s="191" t="s">
        <v>497</v>
      </c>
      <c r="D364" s="191" t="s">
        <v>142</v>
      </c>
      <c r="E364" s="192" t="s">
        <v>583</v>
      </c>
      <c r="F364" s="193" t="s">
        <v>584</v>
      </c>
      <c r="G364" s="194" t="s">
        <v>215</v>
      </c>
      <c r="H364" s="195">
        <v>3.326</v>
      </c>
      <c r="I364" s="196">
        <v>344</v>
      </c>
      <c r="J364" s="197">
        <f>ROUND(I364*H364,2)</f>
        <v>1144.14</v>
      </c>
      <c r="K364" s="193" t="s">
        <v>146</v>
      </c>
      <c r="L364" s="60"/>
      <c r="M364" s="198" t="s">
        <v>22</v>
      </c>
      <c r="N364" s="199" t="s">
        <v>45</v>
      </c>
      <c r="O364" s="41"/>
      <c r="P364" s="200">
        <f>O364*H364</f>
        <v>0</v>
      </c>
      <c r="Q364" s="200">
        <v>0</v>
      </c>
      <c r="R364" s="200">
        <f>Q364*H364</f>
        <v>0</v>
      </c>
      <c r="S364" s="200">
        <v>0</v>
      </c>
      <c r="T364" s="201">
        <f>S364*H364</f>
        <v>0</v>
      </c>
      <c r="AR364" s="23" t="s">
        <v>147</v>
      </c>
      <c r="AT364" s="23" t="s">
        <v>142</v>
      </c>
      <c r="AU364" s="23" t="s">
        <v>83</v>
      </c>
      <c r="AY364" s="23" t="s">
        <v>140</v>
      </c>
      <c r="BE364" s="202">
        <f>IF(N364="základní",J364,0)</f>
        <v>1144.14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23" t="s">
        <v>24</v>
      </c>
      <c r="BK364" s="202">
        <f>ROUND(I364*H364,2)</f>
        <v>1144.14</v>
      </c>
      <c r="BL364" s="23" t="s">
        <v>147</v>
      </c>
      <c r="BM364" s="23" t="s">
        <v>1179</v>
      </c>
    </row>
    <row r="365" spans="2:51" s="11" customFormat="1" ht="13.5">
      <c r="B365" s="203"/>
      <c r="C365" s="204"/>
      <c r="D365" s="205" t="s">
        <v>149</v>
      </c>
      <c r="E365" s="206" t="s">
        <v>22</v>
      </c>
      <c r="F365" s="207" t="s">
        <v>1180</v>
      </c>
      <c r="G365" s="204"/>
      <c r="H365" s="208">
        <v>3.326</v>
      </c>
      <c r="I365" s="209"/>
      <c r="J365" s="204"/>
      <c r="K365" s="204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149</v>
      </c>
      <c r="AU365" s="214" t="s">
        <v>83</v>
      </c>
      <c r="AV365" s="11" t="s">
        <v>83</v>
      </c>
      <c r="AW365" s="11" t="s">
        <v>38</v>
      </c>
      <c r="AX365" s="11" t="s">
        <v>74</v>
      </c>
      <c r="AY365" s="214" t="s">
        <v>140</v>
      </c>
    </row>
    <row r="366" spans="2:51" s="13" customFormat="1" ht="13.5">
      <c r="B366" s="225"/>
      <c r="C366" s="226"/>
      <c r="D366" s="205" t="s">
        <v>149</v>
      </c>
      <c r="E366" s="227" t="s">
        <v>22</v>
      </c>
      <c r="F366" s="228" t="s">
        <v>152</v>
      </c>
      <c r="G366" s="226"/>
      <c r="H366" s="229">
        <v>3.326</v>
      </c>
      <c r="I366" s="230"/>
      <c r="J366" s="226"/>
      <c r="K366" s="226"/>
      <c r="L366" s="231"/>
      <c r="M366" s="232"/>
      <c r="N366" s="233"/>
      <c r="O366" s="233"/>
      <c r="P366" s="233"/>
      <c r="Q366" s="233"/>
      <c r="R366" s="233"/>
      <c r="S366" s="233"/>
      <c r="T366" s="234"/>
      <c r="AT366" s="235" t="s">
        <v>149</v>
      </c>
      <c r="AU366" s="235" t="s">
        <v>83</v>
      </c>
      <c r="AV366" s="13" t="s">
        <v>147</v>
      </c>
      <c r="AW366" s="13" t="s">
        <v>38</v>
      </c>
      <c r="AX366" s="13" t="s">
        <v>24</v>
      </c>
      <c r="AY366" s="235" t="s">
        <v>140</v>
      </c>
    </row>
    <row r="367" spans="2:65" s="1" customFormat="1" ht="16.5" customHeight="1">
      <c r="B367" s="40"/>
      <c r="C367" s="191" t="s">
        <v>502</v>
      </c>
      <c r="D367" s="191" t="s">
        <v>142</v>
      </c>
      <c r="E367" s="192" t="s">
        <v>1181</v>
      </c>
      <c r="F367" s="193" t="s">
        <v>1182</v>
      </c>
      <c r="G367" s="194" t="s">
        <v>215</v>
      </c>
      <c r="H367" s="195">
        <v>743.795</v>
      </c>
      <c r="I367" s="196">
        <v>17</v>
      </c>
      <c r="J367" s="197">
        <f>ROUND(I367*H367,2)</f>
        <v>12644.52</v>
      </c>
      <c r="K367" s="193" t="s">
        <v>146</v>
      </c>
      <c r="L367" s="60"/>
      <c r="M367" s="198" t="s">
        <v>22</v>
      </c>
      <c r="N367" s="199" t="s">
        <v>45</v>
      </c>
      <c r="O367" s="41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AR367" s="23" t="s">
        <v>147</v>
      </c>
      <c r="AT367" s="23" t="s">
        <v>142</v>
      </c>
      <c r="AU367" s="23" t="s">
        <v>83</v>
      </c>
      <c r="AY367" s="23" t="s">
        <v>140</v>
      </c>
      <c r="BE367" s="202">
        <f>IF(N367="základní",J367,0)</f>
        <v>12644.52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23" t="s">
        <v>24</v>
      </c>
      <c r="BK367" s="202">
        <f>ROUND(I367*H367,2)</f>
        <v>12644.52</v>
      </c>
      <c r="BL367" s="23" t="s">
        <v>147</v>
      </c>
      <c r="BM367" s="23" t="s">
        <v>1183</v>
      </c>
    </row>
    <row r="368" spans="2:51" s="11" customFormat="1" ht="13.5">
      <c r="B368" s="203"/>
      <c r="C368" s="204"/>
      <c r="D368" s="205" t="s">
        <v>149</v>
      </c>
      <c r="E368" s="206" t="s">
        <v>22</v>
      </c>
      <c r="F368" s="207" t="s">
        <v>1184</v>
      </c>
      <c r="G368" s="204"/>
      <c r="H368" s="208">
        <v>1008.246</v>
      </c>
      <c r="I368" s="209"/>
      <c r="J368" s="204"/>
      <c r="K368" s="204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149</v>
      </c>
      <c r="AU368" s="214" t="s">
        <v>83</v>
      </c>
      <c r="AV368" s="11" t="s">
        <v>83</v>
      </c>
      <c r="AW368" s="11" t="s">
        <v>38</v>
      </c>
      <c r="AX368" s="11" t="s">
        <v>74</v>
      </c>
      <c r="AY368" s="214" t="s">
        <v>140</v>
      </c>
    </row>
    <row r="369" spans="2:51" s="11" customFormat="1" ht="13.5">
      <c r="B369" s="203"/>
      <c r="C369" s="204"/>
      <c r="D369" s="205" t="s">
        <v>149</v>
      </c>
      <c r="E369" s="206" t="s">
        <v>22</v>
      </c>
      <c r="F369" s="207" t="s">
        <v>1185</v>
      </c>
      <c r="G369" s="204"/>
      <c r="H369" s="208">
        <v>-14.592</v>
      </c>
      <c r="I369" s="209"/>
      <c r="J369" s="204"/>
      <c r="K369" s="204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149</v>
      </c>
      <c r="AU369" s="214" t="s">
        <v>83</v>
      </c>
      <c r="AV369" s="11" t="s">
        <v>83</v>
      </c>
      <c r="AW369" s="11" t="s">
        <v>38</v>
      </c>
      <c r="AX369" s="11" t="s">
        <v>74</v>
      </c>
      <c r="AY369" s="214" t="s">
        <v>140</v>
      </c>
    </row>
    <row r="370" spans="2:51" s="11" customFormat="1" ht="13.5">
      <c r="B370" s="203"/>
      <c r="C370" s="204"/>
      <c r="D370" s="205" t="s">
        <v>149</v>
      </c>
      <c r="E370" s="206" t="s">
        <v>22</v>
      </c>
      <c r="F370" s="207" t="s">
        <v>1186</v>
      </c>
      <c r="G370" s="204"/>
      <c r="H370" s="208">
        <v>-249.859</v>
      </c>
      <c r="I370" s="209"/>
      <c r="J370" s="204"/>
      <c r="K370" s="204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149</v>
      </c>
      <c r="AU370" s="214" t="s">
        <v>83</v>
      </c>
      <c r="AV370" s="11" t="s">
        <v>83</v>
      </c>
      <c r="AW370" s="11" t="s">
        <v>38</v>
      </c>
      <c r="AX370" s="11" t="s">
        <v>74</v>
      </c>
      <c r="AY370" s="214" t="s">
        <v>140</v>
      </c>
    </row>
    <row r="371" spans="2:51" s="12" customFormat="1" ht="13.5">
      <c r="B371" s="215"/>
      <c r="C371" s="216"/>
      <c r="D371" s="205" t="s">
        <v>149</v>
      </c>
      <c r="E371" s="217" t="s">
        <v>22</v>
      </c>
      <c r="F371" s="218" t="s">
        <v>1187</v>
      </c>
      <c r="G371" s="216"/>
      <c r="H371" s="217" t="s">
        <v>22</v>
      </c>
      <c r="I371" s="219"/>
      <c r="J371" s="216"/>
      <c r="K371" s="216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149</v>
      </c>
      <c r="AU371" s="224" t="s">
        <v>83</v>
      </c>
      <c r="AV371" s="12" t="s">
        <v>24</v>
      </c>
      <c r="AW371" s="12" t="s">
        <v>38</v>
      </c>
      <c r="AX371" s="12" t="s">
        <v>74</v>
      </c>
      <c r="AY371" s="224" t="s">
        <v>140</v>
      </c>
    </row>
    <row r="372" spans="2:51" s="13" customFormat="1" ht="13.5">
      <c r="B372" s="225"/>
      <c r="C372" s="226"/>
      <c r="D372" s="205" t="s">
        <v>149</v>
      </c>
      <c r="E372" s="227" t="s">
        <v>22</v>
      </c>
      <c r="F372" s="228" t="s">
        <v>152</v>
      </c>
      <c r="G372" s="226"/>
      <c r="H372" s="229">
        <v>743.795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149</v>
      </c>
      <c r="AU372" s="235" t="s">
        <v>83</v>
      </c>
      <c r="AV372" s="13" t="s">
        <v>147</v>
      </c>
      <c r="AW372" s="13" t="s">
        <v>38</v>
      </c>
      <c r="AX372" s="13" t="s">
        <v>24</v>
      </c>
      <c r="AY372" s="235" t="s">
        <v>140</v>
      </c>
    </row>
    <row r="373" spans="2:65" s="1" customFormat="1" ht="16.5" customHeight="1">
      <c r="B373" s="40"/>
      <c r="C373" s="191" t="s">
        <v>506</v>
      </c>
      <c r="D373" s="191" t="s">
        <v>142</v>
      </c>
      <c r="E373" s="192" t="s">
        <v>1188</v>
      </c>
      <c r="F373" s="193" t="s">
        <v>1189</v>
      </c>
      <c r="G373" s="194" t="s">
        <v>215</v>
      </c>
      <c r="H373" s="195">
        <v>10413.13</v>
      </c>
      <c r="I373" s="196">
        <v>7</v>
      </c>
      <c r="J373" s="197">
        <f>ROUND(I373*H373,2)</f>
        <v>72891.91</v>
      </c>
      <c r="K373" s="193" t="s">
        <v>146</v>
      </c>
      <c r="L373" s="60"/>
      <c r="M373" s="198" t="s">
        <v>22</v>
      </c>
      <c r="N373" s="199" t="s">
        <v>45</v>
      </c>
      <c r="O373" s="41"/>
      <c r="P373" s="200">
        <f>O373*H373</f>
        <v>0</v>
      </c>
      <c r="Q373" s="200">
        <v>0</v>
      </c>
      <c r="R373" s="200">
        <f>Q373*H373</f>
        <v>0</v>
      </c>
      <c r="S373" s="200">
        <v>0</v>
      </c>
      <c r="T373" s="201">
        <f>S373*H373</f>
        <v>0</v>
      </c>
      <c r="AR373" s="23" t="s">
        <v>147</v>
      </c>
      <c r="AT373" s="23" t="s">
        <v>142</v>
      </c>
      <c r="AU373" s="23" t="s">
        <v>83</v>
      </c>
      <c r="AY373" s="23" t="s">
        <v>140</v>
      </c>
      <c r="BE373" s="202">
        <f>IF(N373="základní",J373,0)</f>
        <v>72891.91</v>
      </c>
      <c r="BF373" s="202">
        <f>IF(N373="snížená",J373,0)</f>
        <v>0</v>
      </c>
      <c r="BG373" s="202">
        <f>IF(N373="zákl. přenesená",J373,0)</f>
        <v>0</v>
      </c>
      <c r="BH373" s="202">
        <f>IF(N373="sníž. přenesená",J373,0)</f>
        <v>0</v>
      </c>
      <c r="BI373" s="202">
        <f>IF(N373="nulová",J373,0)</f>
        <v>0</v>
      </c>
      <c r="BJ373" s="23" t="s">
        <v>24</v>
      </c>
      <c r="BK373" s="202">
        <f>ROUND(I373*H373,2)</f>
        <v>72891.91</v>
      </c>
      <c r="BL373" s="23" t="s">
        <v>147</v>
      </c>
      <c r="BM373" s="23" t="s">
        <v>1190</v>
      </c>
    </row>
    <row r="374" spans="2:51" s="11" customFormat="1" ht="13.5">
      <c r="B374" s="203"/>
      <c r="C374" s="204"/>
      <c r="D374" s="205" t="s">
        <v>149</v>
      </c>
      <c r="E374" s="206" t="s">
        <v>22</v>
      </c>
      <c r="F374" s="207" t="s">
        <v>1191</v>
      </c>
      <c r="G374" s="204"/>
      <c r="H374" s="208">
        <v>10413.13</v>
      </c>
      <c r="I374" s="209"/>
      <c r="J374" s="204"/>
      <c r="K374" s="204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149</v>
      </c>
      <c r="AU374" s="214" t="s">
        <v>83</v>
      </c>
      <c r="AV374" s="11" t="s">
        <v>83</v>
      </c>
      <c r="AW374" s="11" t="s">
        <v>38</v>
      </c>
      <c r="AX374" s="11" t="s">
        <v>74</v>
      </c>
      <c r="AY374" s="214" t="s">
        <v>140</v>
      </c>
    </row>
    <row r="375" spans="2:51" s="13" customFormat="1" ht="13.5">
      <c r="B375" s="225"/>
      <c r="C375" s="226"/>
      <c r="D375" s="205" t="s">
        <v>149</v>
      </c>
      <c r="E375" s="227" t="s">
        <v>22</v>
      </c>
      <c r="F375" s="228" t="s">
        <v>152</v>
      </c>
      <c r="G375" s="226"/>
      <c r="H375" s="229">
        <v>10413.13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AT375" s="235" t="s">
        <v>149</v>
      </c>
      <c r="AU375" s="235" t="s">
        <v>83</v>
      </c>
      <c r="AV375" s="13" t="s">
        <v>147</v>
      </c>
      <c r="AW375" s="13" t="s">
        <v>38</v>
      </c>
      <c r="AX375" s="13" t="s">
        <v>24</v>
      </c>
      <c r="AY375" s="235" t="s">
        <v>140</v>
      </c>
    </row>
    <row r="376" spans="2:65" s="1" customFormat="1" ht="16.5" customHeight="1">
      <c r="B376" s="40"/>
      <c r="C376" s="191" t="s">
        <v>513</v>
      </c>
      <c r="D376" s="191" t="s">
        <v>142</v>
      </c>
      <c r="E376" s="192" t="s">
        <v>894</v>
      </c>
      <c r="F376" s="193" t="s">
        <v>895</v>
      </c>
      <c r="G376" s="194" t="s">
        <v>215</v>
      </c>
      <c r="H376" s="195">
        <v>112.971</v>
      </c>
      <c r="I376" s="196">
        <v>17</v>
      </c>
      <c r="J376" s="197">
        <f>ROUND(I376*H376,2)</f>
        <v>1920.51</v>
      </c>
      <c r="K376" s="193" t="s">
        <v>146</v>
      </c>
      <c r="L376" s="60"/>
      <c r="M376" s="198" t="s">
        <v>22</v>
      </c>
      <c r="N376" s="199" t="s">
        <v>45</v>
      </c>
      <c r="O376" s="41"/>
      <c r="P376" s="200">
        <f>O376*H376</f>
        <v>0</v>
      </c>
      <c r="Q376" s="200">
        <v>0</v>
      </c>
      <c r="R376" s="200">
        <f>Q376*H376</f>
        <v>0</v>
      </c>
      <c r="S376" s="200">
        <v>0</v>
      </c>
      <c r="T376" s="201">
        <f>S376*H376</f>
        <v>0</v>
      </c>
      <c r="AR376" s="23" t="s">
        <v>147</v>
      </c>
      <c r="AT376" s="23" t="s">
        <v>142</v>
      </c>
      <c r="AU376" s="23" t="s">
        <v>83</v>
      </c>
      <c r="AY376" s="23" t="s">
        <v>140</v>
      </c>
      <c r="BE376" s="202">
        <f>IF(N376="základní",J376,0)</f>
        <v>1920.51</v>
      </c>
      <c r="BF376" s="202">
        <f>IF(N376="snížená",J376,0)</f>
        <v>0</v>
      </c>
      <c r="BG376" s="202">
        <f>IF(N376="zákl. přenesená",J376,0)</f>
        <v>0</v>
      </c>
      <c r="BH376" s="202">
        <f>IF(N376="sníž. přenesená",J376,0)</f>
        <v>0</v>
      </c>
      <c r="BI376" s="202">
        <f>IF(N376="nulová",J376,0)</f>
        <v>0</v>
      </c>
      <c r="BJ376" s="23" t="s">
        <v>24</v>
      </c>
      <c r="BK376" s="202">
        <f>ROUND(I376*H376,2)</f>
        <v>1920.51</v>
      </c>
      <c r="BL376" s="23" t="s">
        <v>147</v>
      </c>
      <c r="BM376" s="23" t="s">
        <v>1192</v>
      </c>
    </row>
    <row r="377" spans="2:51" s="11" customFormat="1" ht="13.5">
      <c r="B377" s="203"/>
      <c r="C377" s="204"/>
      <c r="D377" s="205" t="s">
        <v>149</v>
      </c>
      <c r="E377" s="206" t="s">
        <v>22</v>
      </c>
      <c r="F377" s="207" t="s">
        <v>1193</v>
      </c>
      <c r="G377" s="204"/>
      <c r="H377" s="208">
        <v>112.971</v>
      </c>
      <c r="I377" s="209"/>
      <c r="J377" s="204"/>
      <c r="K377" s="204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149</v>
      </c>
      <c r="AU377" s="214" t="s">
        <v>83</v>
      </c>
      <c r="AV377" s="11" t="s">
        <v>83</v>
      </c>
      <c r="AW377" s="11" t="s">
        <v>38</v>
      </c>
      <c r="AX377" s="11" t="s">
        <v>74</v>
      </c>
      <c r="AY377" s="214" t="s">
        <v>140</v>
      </c>
    </row>
    <row r="378" spans="2:51" s="13" customFormat="1" ht="13.5">
      <c r="B378" s="225"/>
      <c r="C378" s="226"/>
      <c r="D378" s="205" t="s">
        <v>149</v>
      </c>
      <c r="E378" s="227" t="s">
        <v>22</v>
      </c>
      <c r="F378" s="228" t="s">
        <v>152</v>
      </c>
      <c r="G378" s="226"/>
      <c r="H378" s="229">
        <v>112.971</v>
      </c>
      <c r="I378" s="230"/>
      <c r="J378" s="226"/>
      <c r="K378" s="226"/>
      <c r="L378" s="231"/>
      <c r="M378" s="232"/>
      <c r="N378" s="233"/>
      <c r="O378" s="233"/>
      <c r="P378" s="233"/>
      <c r="Q378" s="233"/>
      <c r="R378" s="233"/>
      <c r="S378" s="233"/>
      <c r="T378" s="234"/>
      <c r="AT378" s="235" t="s">
        <v>149</v>
      </c>
      <c r="AU378" s="235" t="s">
        <v>83</v>
      </c>
      <c r="AV378" s="13" t="s">
        <v>147</v>
      </c>
      <c r="AW378" s="13" t="s">
        <v>38</v>
      </c>
      <c r="AX378" s="13" t="s">
        <v>24</v>
      </c>
      <c r="AY378" s="235" t="s">
        <v>140</v>
      </c>
    </row>
    <row r="379" spans="2:65" s="1" customFormat="1" ht="16.5" customHeight="1">
      <c r="B379" s="40"/>
      <c r="C379" s="191" t="s">
        <v>517</v>
      </c>
      <c r="D379" s="191" t="s">
        <v>142</v>
      </c>
      <c r="E379" s="192" t="s">
        <v>897</v>
      </c>
      <c r="F379" s="193" t="s">
        <v>898</v>
      </c>
      <c r="G379" s="194" t="s">
        <v>215</v>
      </c>
      <c r="H379" s="195">
        <v>1581.594</v>
      </c>
      <c r="I379" s="196">
        <v>7</v>
      </c>
      <c r="J379" s="197">
        <f>ROUND(I379*H379,2)</f>
        <v>11071.16</v>
      </c>
      <c r="K379" s="193" t="s">
        <v>146</v>
      </c>
      <c r="L379" s="60"/>
      <c r="M379" s="198" t="s">
        <v>22</v>
      </c>
      <c r="N379" s="199" t="s">
        <v>45</v>
      </c>
      <c r="O379" s="41"/>
      <c r="P379" s="200">
        <f>O379*H379</f>
        <v>0</v>
      </c>
      <c r="Q379" s="200">
        <v>0</v>
      </c>
      <c r="R379" s="200">
        <f>Q379*H379</f>
        <v>0</v>
      </c>
      <c r="S379" s="200">
        <v>0</v>
      </c>
      <c r="T379" s="201">
        <f>S379*H379</f>
        <v>0</v>
      </c>
      <c r="AR379" s="23" t="s">
        <v>147</v>
      </c>
      <c r="AT379" s="23" t="s">
        <v>142</v>
      </c>
      <c r="AU379" s="23" t="s">
        <v>83</v>
      </c>
      <c r="AY379" s="23" t="s">
        <v>140</v>
      </c>
      <c r="BE379" s="202">
        <f>IF(N379="základní",J379,0)</f>
        <v>11071.16</v>
      </c>
      <c r="BF379" s="202">
        <f>IF(N379="snížená",J379,0)</f>
        <v>0</v>
      </c>
      <c r="BG379" s="202">
        <f>IF(N379="zákl. přenesená",J379,0)</f>
        <v>0</v>
      </c>
      <c r="BH379" s="202">
        <f>IF(N379="sníž. přenesená",J379,0)</f>
        <v>0</v>
      </c>
      <c r="BI379" s="202">
        <f>IF(N379="nulová",J379,0)</f>
        <v>0</v>
      </c>
      <c r="BJ379" s="23" t="s">
        <v>24</v>
      </c>
      <c r="BK379" s="202">
        <f>ROUND(I379*H379,2)</f>
        <v>11071.16</v>
      </c>
      <c r="BL379" s="23" t="s">
        <v>147</v>
      </c>
      <c r="BM379" s="23" t="s">
        <v>1194</v>
      </c>
    </row>
    <row r="380" spans="2:51" s="11" customFormat="1" ht="13.5">
      <c r="B380" s="203"/>
      <c r="C380" s="204"/>
      <c r="D380" s="205" t="s">
        <v>149</v>
      </c>
      <c r="E380" s="206" t="s">
        <v>22</v>
      </c>
      <c r="F380" s="207" t="s">
        <v>1195</v>
      </c>
      <c r="G380" s="204"/>
      <c r="H380" s="208">
        <v>1581.594</v>
      </c>
      <c r="I380" s="209"/>
      <c r="J380" s="204"/>
      <c r="K380" s="204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149</v>
      </c>
      <c r="AU380" s="214" t="s">
        <v>83</v>
      </c>
      <c r="AV380" s="11" t="s">
        <v>83</v>
      </c>
      <c r="AW380" s="11" t="s">
        <v>38</v>
      </c>
      <c r="AX380" s="11" t="s">
        <v>74</v>
      </c>
      <c r="AY380" s="214" t="s">
        <v>140</v>
      </c>
    </row>
    <row r="381" spans="2:51" s="13" customFormat="1" ht="13.5">
      <c r="B381" s="225"/>
      <c r="C381" s="226"/>
      <c r="D381" s="205" t="s">
        <v>149</v>
      </c>
      <c r="E381" s="227" t="s">
        <v>22</v>
      </c>
      <c r="F381" s="228" t="s">
        <v>152</v>
      </c>
      <c r="G381" s="226"/>
      <c r="H381" s="229">
        <v>1581.594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AT381" s="235" t="s">
        <v>149</v>
      </c>
      <c r="AU381" s="235" t="s">
        <v>83</v>
      </c>
      <c r="AV381" s="13" t="s">
        <v>147</v>
      </c>
      <c r="AW381" s="13" t="s">
        <v>38</v>
      </c>
      <c r="AX381" s="13" t="s">
        <v>24</v>
      </c>
      <c r="AY381" s="235" t="s">
        <v>140</v>
      </c>
    </row>
    <row r="382" spans="2:65" s="1" customFormat="1" ht="16.5" customHeight="1">
      <c r="B382" s="40"/>
      <c r="C382" s="191" t="s">
        <v>522</v>
      </c>
      <c r="D382" s="191" t="s">
        <v>142</v>
      </c>
      <c r="E382" s="192" t="s">
        <v>1196</v>
      </c>
      <c r="F382" s="193" t="s">
        <v>1197</v>
      </c>
      <c r="G382" s="194" t="s">
        <v>215</v>
      </c>
      <c r="H382" s="195">
        <v>743.795</v>
      </c>
      <c r="I382" s="196">
        <v>104</v>
      </c>
      <c r="J382" s="197">
        <f>ROUND(I382*H382,2)</f>
        <v>77354.68</v>
      </c>
      <c r="K382" s="193" t="s">
        <v>146</v>
      </c>
      <c r="L382" s="60"/>
      <c r="M382" s="198" t="s">
        <v>22</v>
      </c>
      <c r="N382" s="199" t="s">
        <v>45</v>
      </c>
      <c r="O382" s="41"/>
      <c r="P382" s="200">
        <f>O382*H382</f>
        <v>0</v>
      </c>
      <c r="Q382" s="200">
        <v>0</v>
      </c>
      <c r="R382" s="200">
        <f>Q382*H382</f>
        <v>0</v>
      </c>
      <c r="S382" s="200">
        <v>0</v>
      </c>
      <c r="T382" s="201">
        <f>S382*H382</f>
        <v>0</v>
      </c>
      <c r="AR382" s="23" t="s">
        <v>147</v>
      </c>
      <c r="AT382" s="23" t="s">
        <v>142</v>
      </c>
      <c r="AU382" s="23" t="s">
        <v>83</v>
      </c>
      <c r="AY382" s="23" t="s">
        <v>140</v>
      </c>
      <c r="BE382" s="202">
        <f>IF(N382="základní",J382,0)</f>
        <v>77354.68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23" t="s">
        <v>24</v>
      </c>
      <c r="BK382" s="202">
        <f>ROUND(I382*H382,2)</f>
        <v>77354.68</v>
      </c>
      <c r="BL382" s="23" t="s">
        <v>147</v>
      </c>
      <c r="BM382" s="23" t="s">
        <v>1198</v>
      </c>
    </row>
    <row r="383" spans="2:51" s="11" customFormat="1" ht="13.5">
      <c r="B383" s="203"/>
      <c r="C383" s="204"/>
      <c r="D383" s="205" t="s">
        <v>149</v>
      </c>
      <c r="E383" s="206" t="s">
        <v>22</v>
      </c>
      <c r="F383" s="207" t="s">
        <v>1199</v>
      </c>
      <c r="G383" s="204"/>
      <c r="H383" s="208">
        <v>743.795</v>
      </c>
      <c r="I383" s="209"/>
      <c r="J383" s="204"/>
      <c r="K383" s="204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149</v>
      </c>
      <c r="AU383" s="214" t="s">
        <v>83</v>
      </c>
      <c r="AV383" s="11" t="s">
        <v>83</v>
      </c>
      <c r="AW383" s="11" t="s">
        <v>38</v>
      </c>
      <c r="AX383" s="11" t="s">
        <v>74</v>
      </c>
      <c r="AY383" s="214" t="s">
        <v>140</v>
      </c>
    </row>
    <row r="384" spans="2:51" s="13" customFormat="1" ht="13.5">
      <c r="B384" s="225"/>
      <c r="C384" s="226"/>
      <c r="D384" s="205" t="s">
        <v>149</v>
      </c>
      <c r="E384" s="227" t="s">
        <v>22</v>
      </c>
      <c r="F384" s="228" t="s">
        <v>152</v>
      </c>
      <c r="G384" s="226"/>
      <c r="H384" s="229">
        <v>743.795</v>
      </c>
      <c r="I384" s="230"/>
      <c r="J384" s="226"/>
      <c r="K384" s="226"/>
      <c r="L384" s="231"/>
      <c r="M384" s="232"/>
      <c r="N384" s="233"/>
      <c r="O384" s="233"/>
      <c r="P384" s="233"/>
      <c r="Q384" s="233"/>
      <c r="R384" s="233"/>
      <c r="S384" s="233"/>
      <c r="T384" s="234"/>
      <c r="AT384" s="235" t="s">
        <v>149</v>
      </c>
      <c r="AU384" s="235" t="s">
        <v>83</v>
      </c>
      <c r="AV384" s="13" t="s">
        <v>147</v>
      </c>
      <c r="AW384" s="13" t="s">
        <v>38</v>
      </c>
      <c r="AX384" s="13" t="s">
        <v>24</v>
      </c>
      <c r="AY384" s="235" t="s">
        <v>140</v>
      </c>
    </row>
    <row r="385" spans="2:65" s="1" customFormat="1" ht="16.5" customHeight="1">
      <c r="B385" s="40"/>
      <c r="C385" s="191" t="s">
        <v>526</v>
      </c>
      <c r="D385" s="191" t="s">
        <v>142</v>
      </c>
      <c r="E385" s="192" t="s">
        <v>1200</v>
      </c>
      <c r="F385" s="193" t="s">
        <v>1201</v>
      </c>
      <c r="G385" s="194" t="s">
        <v>215</v>
      </c>
      <c r="H385" s="195">
        <v>176.674</v>
      </c>
      <c r="I385" s="196">
        <v>148</v>
      </c>
      <c r="J385" s="197">
        <f>ROUND(I385*H385,2)</f>
        <v>26147.75</v>
      </c>
      <c r="K385" s="193" t="s">
        <v>146</v>
      </c>
      <c r="L385" s="60"/>
      <c r="M385" s="198" t="s">
        <v>22</v>
      </c>
      <c r="N385" s="199" t="s">
        <v>45</v>
      </c>
      <c r="O385" s="41"/>
      <c r="P385" s="200">
        <f>O385*H385</f>
        <v>0</v>
      </c>
      <c r="Q385" s="200">
        <v>0</v>
      </c>
      <c r="R385" s="200">
        <f>Q385*H385</f>
        <v>0</v>
      </c>
      <c r="S385" s="200">
        <v>0</v>
      </c>
      <c r="T385" s="201">
        <f>S385*H385</f>
        <v>0</v>
      </c>
      <c r="AR385" s="23" t="s">
        <v>147</v>
      </c>
      <c r="AT385" s="23" t="s">
        <v>142</v>
      </c>
      <c r="AU385" s="23" t="s">
        <v>83</v>
      </c>
      <c r="AY385" s="23" t="s">
        <v>140</v>
      </c>
      <c r="BE385" s="202">
        <f>IF(N385="základní",J385,0)</f>
        <v>26147.75</v>
      </c>
      <c r="BF385" s="202">
        <f>IF(N385="snížená",J385,0)</f>
        <v>0</v>
      </c>
      <c r="BG385" s="202">
        <f>IF(N385="zákl. přenesená",J385,0)</f>
        <v>0</v>
      </c>
      <c r="BH385" s="202">
        <f>IF(N385="sníž. přenesená",J385,0)</f>
        <v>0</v>
      </c>
      <c r="BI385" s="202">
        <f>IF(N385="nulová",J385,0)</f>
        <v>0</v>
      </c>
      <c r="BJ385" s="23" t="s">
        <v>24</v>
      </c>
      <c r="BK385" s="202">
        <f>ROUND(I385*H385,2)</f>
        <v>26147.75</v>
      </c>
      <c r="BL385" s="23" t="s">
        <v>147</v>
      </c>
      <c r="BM385" s="23" t="s">
        <v>1202</v>
      </c>
    </row>
    <row r="386" spans="2:51" s="11" customFormat="1" ht="13.5">
      <c r="B386" s="203"/>
      <c r="C386" s="204"/>
      <c r="D386" s="205" t="s">
        <v>149</v>
      </c>
      <c r="E386" s="206" t="s">
        <v>22</v>
      </c>
      <c r="F386" s="207" t="s">
        <v>1203</v>
      </c>
      <c r="G386" s="204"/>
      <c r="H386" s="208">
        <v>176.674</v>
      </c>
      <c r="I386" s="209"/>
      <c r="J386" s="204"/>
      <c r="K386" s="204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149</v>
      </c>
      <c r="AU386" s="214" t="s">
        <v>83</v>
      </c>
      <c r="AV386" s="11" t="s">
        <v>83</v>
      </c>
      <c r="AW386" s="11" t="s">
        <v>38</v>
      </c>
      <c r="AX386" s="11" t="s">
        <v>74</v>
      </c>
      <c r="AY386" s="214" t="s">
        <v>140</v>
      </c>
    </row>
    <row r="387" spans="2:51" s="11" customFormat="1" ht="13.5">
      <c r="B387" s="203"/>
      <c r="C387" s="204"/>
      <c r="D387" s="205" t="s">
        <v>149</v>
      </c>
      <c r="E387" s="206" t="s">
        <v>22</v>
      </c>
      <c r="F387" s="207" t="s">
        <v>22</v>
      </c>
      <c r="G387" s="204"/>
      <c r="H387" s="208">
        <v>0</v>
      </c>
      <c r="I387" s="209"/>
      <c r="J387" s="204"/>
      <c r="K387" s="204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149</v>
      </c>
      <c r="AU387" s="214" t="s">
        <v>83</v>
      </c>
      <c r="AV387" s="11" t="s">
        <v>83</v>
      </c>
      <c r="AW387" s="11" t="s">
        <v>38</v>
      </c>
      <c r="AX387" s="11" t="s">
        <v>74</v>
      </c>
      <c r="AY387" s="214" t="s">
        <v>140</v>
      </c>
    </row>
    <row r="388" spans="2:51" s="11" customFormat="1" ht="13.5">
      <c r="B388" s="203"/>
      <c r="C388" s="204"/>
      <c r="D388" s="205" t="s">
        <v>149</v>
      </c>
      <c r="E388" s="206" t="s">
        <v>22</v>
      </c>
      <c r="F388" s="207" t="s">
        <v>22</v>
      </c>
      <c r="G388" s="204"/>
      <c r="H388" s="208">
        <v>0</v>
      </c>
      <c r="I388" s="209"/>
      <c r="J388" s="204"/>
      <c r="K388" s="204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149</v>
      </c>
      <c r="AU388" s="214" t="s">
        <v>83</v>
      </c>
      <c r="AV388" s="11" t="s">
        <v>83</v>
      </c>
      <c r="AW388" s="11" t="s">
        <v>38</v>
      </c>
      <c r="AX388" s="11" t="s">
        <v>74</v>
      </c>
      <c r="AY388" s="214" t="s">
        <v>140</v>
      </c>
    </row>
    <row r="389" spans="2:51" s="13" customFormat="1" ht="13.5">
      <c r="B389" s="225"/>
      <c r="C389" s="226"/>
      <c r="D389" s="205" t="s">
        <v>149</v>
      </c>
      <c r="E389" s="227" t="s">
        <v>22</v>
      </c>
      <c r="F389" s="228" t="s">
        <v>152</v>
      </c>
      <c r="G389" s="226"/>
      <c r="H389" s="229">
        <v>176.674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4"/>
      <c r="AT389" s="235" t="s">
        <v>149</v>
      </c>
      <c r="AU389" s="235" t="s">
        <v>83</v>
      </c>
      <c r="AV389" s="13" t="s">
        <v>147</v>
      </c>
      <c r="AW389" s="13" t="s">
        <v>38</v>
      </c>
      <c r="AX389" s="13" t="s">
        <v>24</v>
      </c>
      <c r="AY389" s="235" t="s">
        <v>140</v>
      </c>
    </row>
    <row r="390" spans="2:65" s="1" customFormat="1" ht="16.5" customHeight="1">
      <c r="B390" s="40"/>
      <c r="C390" s="191" t="s">
        <v>530</v>
      </c>
      <c r="D390" s="191" t="s">
        <v>142</v>
      </c>
      <c r="E390" s="192" t="s">
        <v>601</v>
      </c>
      <c r="F390" s="193" t="s">
        <v>602</v>
      </c>
      <c r="G390" s="194" t="s">
        <v>215</v>
      </c>
      <c r="H390" s="195">
        <v>567.121</v>
      </c>
      <c r="I390" s="196">
        <v>121</v>
      </c>
      <c r="J390" s="197">
        <f>ROUND(I390*H390,2)</f>
        <v>68621.64</v>
      </c>
      <c r="K390" s="193" t="s">
        <v>146</v>
      </c>
      <c r="L390" s="60"/>
      <c r="M390" s="198" t="s">
        <v>22</v>
      </c>
      <c r="N390" s="199" t="s">
        <v>45</v>
      </c>
      <c r="O390" s="41"/>
      <c r="P390" s="200">
        <f>O390*H390</f>
        <v>0</v>
      </c>
      <c r="Q390" s="200">
        <v>0</v>
      </c>
      <c r="R390" s="200">
        <f>Q390*H390</f>
        <v>0</v>
      </c>
      <c r="S390" s="200">
        <v>0</v>
      </c>
      <c r="T390" s="201">
        <f>S390*H390</f>
        <v>0</v>
      </c>
      <c r="AR390" s="23" t="s">
        <v>147</v>
      </c>
      <c r="AT390" s="23" t="s">
        <v>142</v>
      </c>
      <c r="AU390" s="23" t="s">
        <v>83</v>
      </c>
      <c r="AY390" s="23" t="s">
        <v>140</v>
      </c>
      <c r="BE390" s="202">
        <f>IF(N390="základní",J390,0)</f>
        <v>68621.64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23" t="s">
        <v>24</v>
      </c>
      <c r="BK390" s="202">
        <f>ROUND(I390*H390,2)</f>
        <v>68621.64</v>
      </c>
      <c r="BL390" s="23" t="s">
        <v>147</v>
      </c>
      <c r="BM390" s="23" t="s">
        <v>1204</v>
      </c>
    </row>
    <row r="391" spans="2:51" s="11" customFormat="1" ht="13.5">
      <c r="B391" s="203"/>
      <c r="C391" s="204"/>
      <c r="D391" s="205" t="s">
        <v>149</v>
      </c>
      <c r="E391" s="206" t="s">
        <v>22</v>
      </c>
      <c r="F391" s="207" t="s">
        <v>1205</v>
      </c>
      <c r="G391" s="204"/>
      <c r="H391" s="208">
        <v>567.121</v>
      </c>
      <c r="I391" s="209"/>
      <c r="J391" s="204"/>
      <c r="K391" s="204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149</v>
      </c>
      <c r="AU391" s="214" t="s">
        <v>83</v>
      </c>
      <c r="AV391" s="11" t="s">
        <v>83</v>
      </c>
      <c r="AW391" s="11" t="s">
        <v>38</v>
      </c>
      <c r="AX391" s="11" t="s">
        <v>74</v>
      </c>
      <c r="AY391" s="214" t="s">
        <v>140</v>
      </c>
    </row>
    <row r="392" spans="2:51" s="13" customFormat="1" ht="13.5">
      <c r="B392" s="225"/>
      <c r="C392" s="226"/>
      <c r="D392" s="205" t="s">
        <v>149</v>
      </c>
      <c r="E392" s="227" t="s">
        <v>22</v>
      </c>
      <c r="F392" s="228" t="s">
        <v>152</v>
      </c>
      <c r="G392" s="226"/>
      <c r="H392" s="229">
        <v>567.121</v>
      </c>
      <c r="I392" s="230"/>
      <c r="J392" s="226"/>
      <c r="K392" s="226"/>
      <c r="L392" s="231"/>
      <c r="M392" s="232"/>
      <c r="N392" s="233"/>
      <c r="O392" s="233"/>
      <c r="P392" s="233"/>
      <c r="Q392" s="233"/>
      <c r="R392" s="233"/>
      <c r="S392" s="233"/>
      <c r="T392" s="234"/>
      <c r="AT392" s="235" t="s">
        <v>149</v>
      </c>
      <c r="AU392" s="235" t="s">
        <v>83</v>
      </c>
      <c r="AV392" s="13" t="s">
        <v>147</v>
      </c>
      <c r="AW392" s="13" t="s">
        <v>38</v>
      </c>
      <c r="AX392" s="13" t="s">
        <v>24</v>
      </c>
      <c r="AY392" s="235" t="s">
        <v>140</v>
      </c>
    </row>
    <row r="393" spans="2:63" s="10" customFormat="1" ht="29.85" customHeight="1">
      <c r="B393" s="175"/>
      <c r="C393" s="176"/>
      <c r="D393" s="177" t="s">
        <v>73</v>
      </c>
      <c r="E393" s="189" t="s">
        <v>605</v>
      </c>
      <c r="F393" s="189" t="s">
        <v>606</v>
      </c>
      <c r="G393" s="176"/>
      <c r="H393" s="176"/>
      <c r="I393" s="179"/>
      <c r="J393" s="190">
        <f>BK393</f>
        <v>39807.06</v>
      </c>
      <c r="K393" s="176"/>
      <c r="L393" s="181"/>
      <c r="M393" s="182"/>
      <c r="N393" s="183"/>
      <c r="O393" s="183"/>
      <c r="P393" s="184">
        <f>P394</f>
        <v>0</v>
      </c>
      <c r="Q393" s="183"/>
      <c r="R393" s="184">
        <f>R394</f>
        <v>0</v>
      </c>
      <c r="S393" s="183"/>
      <c r="T393" s="185">
        <f>T394</f>
        <v>0</v>
      </c>
      <c r="AR393" s="186" t="s">
        <v>24</v>
      </c>
      <c r="AT393" s="187" t="s">
        <v>73</v>
      </c>
      <c r="AU393" s="187" t="s">
        <v>24</v>
      </c>
      <c r="AY393" s="186" t="s">
        <v>140</v>
      </c>
      <c r="BK393" s="188">
        <f>BK394</f>
        <v>39807.06</v>
      </c>
    </row>
    <row r="394" spans="2:65" s="1" customFormat="1" ht="25.5" customHeight="1">
      <c r="B394" s="40"/>
      <c r="C394" s="191" t="s">
        <v>535</v>
      </c>
      <c r="D394" s="191" t="s">
        <v>142</v>
      </c>
      <c r="E394" s="192" t="s">
        <v>1206</v>
      </c>
      <c r="F394" s="193" t="s">
        <v>1207</v>
      </c>
      <c r="G394" s="194" t="s">
        <v>215</v>
      </c>
      <c r="H394" s="195">
        <v>970.904</v>
      </c>
      <c r="I394" s="196">
        <v>41</v>
      </c>
      <c r="J394" s="197">
        <f>ROUND(I394*H394,2)</f>
        <v>39807.06</v>
      </c>
      <c r="K394" s="193" t="s">
        <v>146</v>
      </c>
      <c r="L394" s="60"/>
      <c r="M394" s="198" t="s">
        <v>22</v>
      </c>
      <c r="N394" s="199" t="s">
        <v>45</v>
      </c>
      <c r="O394" s="41"/>
      <c r="P394" s="200">
        <f>O394*H394</f>
        <v>0</v>
      </c>
      <c r="Q394" s="200">
        <v>0</v>
      </c>
      <c r="R394" s="200">
        <f>Q394*H394</f>
        <v>0</v>
      </c>
      <c r="S394" s="200">
        <v>0</v>
      </c>
      <c r="T394" s="201">
        <f>S394*H394</f>
        <v>0</v>
      </c>
      <c r="AR394" s="23" t="s">
        <v>147</v>
      </c>
      <c r="AT394" s="23" t="s">
        <v>142</v>
      </c>
      <c r="AU394" s="23" t="s">
        <v>83</v>
      </c>
      <c r="AY394" s="23" t="s">
        <v>140</v>
      </c>
      <c r="BE394" s="202">
        <f>IF(N394="základní",J394,0)</f>
        <v>39807.06</v>
      </c>
      <c r="BF394" s="202">
        <f>IF(N394="snížená",J394,0)</f>
        <v>0</v>
      </c>
      <c r="BG394" s="202">
        <f>IF(N394="zákl. přenesená",J394,0)</f>
        <v>0</v>
      </c>
      <c r="BH394" s="202">
        <f>IF(N394="sníž. přenesená",J394,0)</f>
        <v>0</v>
      </c>
      <c r="BI394" s="202">
        <f>IF(N394="nulová",J394,0)</f>
        <v>0</v>
      </c>
      <c r="BJ394" s="23" t="s">
        <v>24</v>
      </c>
      <c r="BK394" s="202">
        <f>ROUND(I394*H394,2)</f>
        <v>39807.06</v>
      </c>
      <c r="BL394" s="23" t="s">
        <v>147</v>
      </c>
      <c r="BM394" s="23" t="s">
        <v>1208</v>
      </c>
    </row>
    <row r="395" spans="2:63" s="10" customFormat="1" ht="37.35" customHeight="1">
      <c r="B395" s="175"/>
      <c r="C395" s="176"/>
      <c r="D395" s="177" t="s">
        <v>73</v>
      </c>
      <c r="E395" s="178" t="s">
        <v>611</v>
      </c>
      <c r="F395" s="178" t="s">
        <v>612</v>
      </c>
      <c r="G395" s="176"/>
      <c r="H395" s="176"/>
      <c r="I395" s="179"/>
      <c r="J395" s="180">
        <f>BK395</f>
        <v>39092.350000000006</v>
      </c>
      <c r="K395" s="176"/>
      <c r="L395" s="181"/>
      <c r="M395" s="182"/>
      <c r="N395" s="183"/>
      <c r="O395" s="183"/>
      <c r="P395" s="184">
        <f>P396+P413</f>
        <v>0</v>
      </c>
      <c r="Q395" s="183"/>
      <c r="R395" s="184">
        <f>R396+R413</f>
        <v>0.3562264</v>
      </c>
      <c r="S395" s="183"/>
      <c r="T395" s="185">
        <f>T396+T413</f>
        <v>0</v>
      </c>
      <c r="AR395" s="186" t="s">
        <v>83</v>
      </c>
      <c r="AT395" s="187" t="s">
        <v>73</v>
      </c>
      <c r="AU395" s="187" t="s">
        <v>74</v>
      </c>
      <c r="AY395" s="186" t="s">
        <v>140</v>
      </c>
      <c r="BK395" s="188">
        <f>BK396+BK413</f>
        <v>39092.350000000006</v>
      </c>
    </row>
    <row r="396" spans="2:63" s="10" customFormat="1" ht="19.9" customHeight="1">
      <c r="B396" s="175"/>
      <c r="C396" s="176"/>
      <c r="D396" s="177" t="s">
        <v>73</v>
      </c>
      <c r="E396" s="189" t="s">
        <v>613</v>
      </c>
      <c r="F396" s="189" t="s">
        <v>614</v>
      </c>
      <c r="G396" s="176"/>
      <c r="H396" s="176"/>
      <c r="I396" s="179"/>
      <c r="J396" s="190">
        <f>BK396</f>
        <v>14444.150000000001</v>
      </c>
      <c r="K396" s="176"/>
      <c r="L396" s="181"/>
      <c r="M396" s="182"/>
      <c r="N396" s="183"/>
      <c r="O396" s="183"/>
      <c r="P396" s="184">
        <f>SUM(P397:P412)</f>
        <v>0</v>
      </c>
      <c r="Q396" s="183"/>
      <c r="R396" s="184">
        <f>SUM(R397:R412)</f>
        <v>0.2973064</v>
      </c>
      <c r="S396" s="183"/>
      <c r="T396" s="185">
        <f>SUM(T397:T412)</f>
        <v>0</v>
      </c>
      <c r="AR396" s="186" t="s">
        <v>83</v>
      </c>
      <c r="AT396" s="187" t="s">
        <v>73</v>
      </c>
      <c r="AU396" s="187" t="s">
        <v>24</v>
      </c>
      <c r="AY396" s="186" t="s">
        <v>140</v>
      </c>
      <c r="BK396" s="188">
        <f>SUM(BK397:BK412)</f>
        <v>14444.150000000001</v>
      </c>
    </row>
    <row r="397" spans="2:65" s="1" customFormat="1" ht="16.5" customHeight="1">
      <c r="B397" s="40"/>
      <c r="C397" s="191" t="s">
        <v>541</v>
      </c>
      <c r="D397" s="191" t="s">
        <v>142</v>
      </c>
      <c r="E397" s="192" t="s">
        <v>616</v>
      </c>
      <c r="F397" s="193" t="s">
        <v>617</v>
      </c>
      <c r="G397" s="194" t="s">
        <v>238</v>
      </c>
      <c r="H397" s="195">
        <v>88.44</v>
      </c>
      <c r="I397" s="196">
        <v>4</v>
      </c>
      <c r="J397" s="197">
        <f>ROUND(I397*H397,2)</f>
        <v>353.76</v>
      </c>
      <c r="K397" s="193" t="s">
        <v>146</v>
      </c>
      <c r="L397" s="60"/>
      <c r="M397" s="198" t="s">
        <v>22</v>
      </c>
      <c r="N397" s="199" t="s">
        <v>45</v>
      </c>
      <c r="O397" s="41"/>
      <c r="P397" s="200">
        <f>O397*H397</f>
        <v>0</v>
      </c>
      <c r="Q397" s="200">
        <v>0</v>
      </c>
      <c r="R397" s="200">
        <f>Q397*H397</f>
        <v>0</v>
      </c>
      <c r="S397" s="200">
        <v>0</v>
      </c>
      <c r="T397" s="201">
        <f>S397*H397</f>
        <v>0</v>
      </c>
      <c r="AR397" s="23" t="s">
        <v>235</v>
      </c>
      <c r="AT397" s="23" t="s">
        <v>142</v>
      </c>
      <c r="AU397" s="23" t="s">
        <v>83</v>
      </c>
      <c r="AY397" s="23" t="s">
        <v>140</v>
      </c>
      <c r="BE397" s="202">
        <f>IF(N397="základní",J397,0)</f>
        <v>353.76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23" t="s">
        <v>24</v>
      </c>
      <c r="BK397" s="202">
        <f>ROUND(I397*H397,2)</f>
        <v>353.76</v>
      </c>
      <c r="BL397" s="23" t="s">
        <v>235</v>
      </c>
      <c r="BM397" s="23" t="s">
        <v>1209</v>
      </c>
    </row>
    <row r="398" spans="2:51" s="11" customFormat="1" ht="13.5">
      <c r="B398" s="203"/>
      <c r="C398" s="204"/>
      <c r="D398" s="205" t="s">
        <v>149</v>
      </c>
      <c r="E398" s="206" t="s">
        <v>22</v>
      </c>
      <c r="F398" s="207" t="s">
        <v>1210</v>
      </c>
      <c r="G398" s="204"/>
      <c r="H398" s="208">
        <v>59.04</v>
      </c>
      <c r="I398" s="209"/>
      <c r="J398" s="204"/>
      <c r="K398" s="204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149</v>
      </c>
      <c r="AU398" s="214" t="s">
        <v>83</v>
      </c>
      <c r="AV398" s="11" t="s">
        <v>83</v>
      </c>
      <c r="AW398" s="11" t="s">
        <v>38</v>
      </c>
      <c r="AX398" s="11" t="s">
        <v>74</v>
      </c>
      <c r="AY398" s="214" t="s">
        <v>140</v>
      </c>
    </row>
    <row r="399" spans="2:51" s="12" customFormat="1" ht="13.5">
      <c r="B399" s="215"/>
      <c r="C399" s="216"/>
      <c r="D399" s="205" t="s">
        <v>149</v>
      </c>
      <c r="E399" s="217" t="s">
        <v>22</v>
      </c>
      <c r="F399" s="218" t="s">
        <v>1211</v>
      </c>
      <c r="G399" s="216"/>
      <c r="H399" s="217" t="s">
        <v>22</v>
      </c>
      <c r="I399" s="219"/>
      <c r="J399" s="216"/>
      <c r="K399" s="216"/>
      <c r="L399" s="220"/>
      <c r="M399" s="221"/>
      <c r="N399" s="222"/>
      <c r="O399" s="222"/>
      <c r="P399" s="222"/>
      <c r="Q399" s="222"/>
      <c r="R399" s="222"/>
      <c r="S399" s="222"/>
      <c r="T399" s="223"/>
      <c r="AT399" s="224" t="s">
        <v>149</v>
      </c>
      <c r="AU399" s="224" t="s">
        <v>83</v>
      </c>
      <c r="AV399" s="12" t="s">
        <v>24</v>
      </c>
      <c r="AW399" s="12" t="s">
        <v>38</v>
      </c>
      <c r="AX399" s="12" t="s">
        <v>74</v>
      </c>
      <c r="AY399" s="224" t="s">
        <v>140</v>
      </c>
    </row>
    <row r="400" spans="2:51" s="11" customFormat="1" ht="13.5">
      <c r="B400" s="203"/>
      <c r="C400" s="204"/>
      <c r="D400" s="205" t="s">
        <v>149</v>
      </c>
      <c r="E400" s="206" t="s">
        <v>22</v>
      </c>
      <c r="F400" s="207" t="s">
        <v>1212</v>
      </c>
      <c r="G400" s="204"/>
      <c r="H400" s="208">
        <v>29.4</v>
      </c>
      <c r="I400" s="209"/>
      <c r="J400" s="204"/>
      <c r="K400" s="204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149</v>
      </c>
      <c r="AU400" s="214" t="s">
        <v>83</v>
      </c>
      <c r="AV400" s="11" t="s">
        <v>83</v>
      </c>
      <c r="AW400" s="11" t="s">
        <v>38</v>
      </c>
      <c r="AX400" s="11" t="s">
        <v>74</v>
      </c>
      <c r="AY400" s="214" t="s">
        <v>140</v>
      </c>
    </row>
    <row r="401" spans="2:51" s="12" customFormat="1" ht="13.5">
      <c r="B401" s="215"/>
      <c r="C401" s="216"/>
      <c r="D401" s="205" t="s">
        <v>149</v>
      </c>
      <c r="E401" s="217" t="s">
        <v>22</v>
      </c>
      <c r="F401" s="218" t="s">
        <v>1213</v>
      </c>
      <c r="G401" s="216"/>
      <c r="H401" s="217" t="s">
        <v>22</v>
      </c>
      <c r="I401" s="219"/>
      <c r="J401" s="216"/>
      <c r="K401" s="216"/>
      <c r="L401" s="220"/>
      <c r="M401" s="221"/>
      <c r="N401" s="222"/>
      <c r="O401" s="222"/>
      <c r="P401" s="222"/>
      <c r="Q401" s="222"/>
      <c r="R401" s="222"/>
      <c r="S401" s="222"/>
      <c r="T401" s="223"/>
      <c r="AT401" s="224" t="s">
        <v>149</v>
      </c>
      <c r="AU401" s="224" t="s">
        <v>83</v>
      </c>
      <c r="AV401" s="12" t="s">
        <v>24</v>
      </c>
      <c r="AW401" s="12" t="s">
        <v>38</v>
      </c>
      <c r="AX401" s="12" t="s">
        <v>74</v>
      </c>
      <c r="AY401" s="224" t="s">
        <v>140</v>
      </c>
    </row>
    <row r="402" spans="2:51" s="13" customFormat="1" ht="13.5">
      <c r="B402" s="225"/>
      <c r="C402" s="226"/>
      <c r="D402" s="205" t="s">
        <v>149</v>
      </c>
      <c r="E402" s="227" t="s">
        <v>22</v>
      </c>
      <c r="F402" s="228" t="s">
        <v>152</v>
      </c>
      <c r="G402" s="226"/>
      <c r="H402" s="229">
        <v>88.44</v>
      </c>
      <c r="I402" s="230"/>
      <c r="J402" s="226"/>
      <c r="K402" s="226"/>
      <c r="L402" s="231"/>
      <c r="M402" s="232"/>
      <c r="N402" s="233"/>
      <c r="O402" s="233"/>
      <c r="P402" s="233"/>
      <c r="Q402" s="233"/>
      <c r="R402" s="233"/>
      <c r="S402" s="233"/>
      <c r="T402" s="234"/>
      <c r="AT402" s="235" t="s">
        <v>149</v>
      </c>
      <c r="AU402" s="235" t="s">
        <v>83</v>
      </c>
      <c r="AV402" s="13" t="s">
        <v>147</v>
      </c>
      <c r="AW402" s="13" t="s">
        <v>38</v>
      </c>
      <c r="AX402" s="13" t="s">
        <v>24</v>
      </c>
      <c r="AY402" s="235" t="s">
        <v>140</v>
      </c>
    </row>
    <row r="403" spans="2:65" s="1" customFormat="1" ht="16.5" customHeight="1">
      <c r="B403" s="40"/>
      <c r="C403" s="236" t="s">
        <v>547</v>
      </c>
      <c r="D403" s="236" t="s">
        <v>212</v>
      </c>
      <c r="E403" s="237" t="s">
        <v>620</v>
      </c>
      <c r="F403" s="238" t="s">
        <v>621</v>
      </c>
      <c r="G403" s="239" t="s">
        <v>215</v>
      </c>
      <c r="H403" s="240">
        <v>0.027</v>
      </c>
      <c r="I403" s="241">
        <v>56201</v>
      </c>
      <c r="J403" s="242">
        <f>ROUND(I403*H403,2)</f>
        <v>1517.43</v>
      </c>
      <c r="K403" s="238" t="s">
        <v>146</v>
      </c>
      <c r="L403" s="243"/>
      <c r="M403" s="244" t="s">
        <v>22</v>
      </c>
      <c r="N403" s="245" t="s">
        <v>45</v>
      </c>
      <c r="O403" s="41"/>
      <c r="P403" s="200">
        <f>O403*H403</f>
        <v>0</v>
      </c>
      <c r="Q403" s="200">
        <v>1</v>
      </c>
      <c r="R403" s="200">
        <f>Q403*H403</f>
        <v>0.027</v>
      </c>
      <c r="S403" s="200">
        <v>0</v>
      </c>
      <c r="T403" s="201">
        <f>S403*H403</f>
        <v>0</v>
      </c>
      <c r="AR403" s="23" t="s">
        <v>315</v>
      </c>
      <c r="AT403" s="23" t="s">
        <v>212</v>
      </c>
      <c r="AU403" s="23" t="s">
        <v>83</v>
      </c>
      <c r="AY403" s="23" t="s">
        <v>140</v>
      </c>
      <c r="BE403" s="202">
        <f>IF(N403="základní",J403,0)</f>
        <v>1517.43</v>
      </c>
      <c r="BF403" s="202">
        <f>IF(N403="snížená",J403,0)</f>
        <v>0</v>
      </c>
      <c r="BG403" s="202">
        <f>IF(N403="zákl. přenesená",J403,0)</f>
        <v>0</v>
      </c>
      <c r="BH403" s="202">
        <f>IF(N403="sníž. přenesená",J403,0)</f>
        <v>0</v>
      </c>
      <c r="BI403" s="202">
        <f>IF(N403="nulová",J403,0)</f>
        <v>0</v>
      </c>
      <c r="BJ403" s="23" t="s">
        <v>24</v>
      </c>
      <c r="BK403" s="202">
        <f>ROUND(I403*H403,2)</f>
        <v>1517.43</v>
      </c>
      <c r="BL403" s="23" t="s">
        <v>235</v>
      </c>
      <c r="BM403" s="23" t="s">
        <v>1214</v>
      </c>
    </row>
    <row r="404" spans="2:47" s="1" customFormat="1" ht="27">
      <c r="B404" s="40"/>
      <c r="C404" s="62"/>
      <c r="D404" s="205" t="s">
        <v>245</v>
      </c>
      <c r="E404" s="62"/>
      <c r="F404" s="246" t="s">
        <v>623</v>
      </c>
      <c r="G404" s="62"/>
      <c r="H404" s="62"/>
      <c r="I404" s="162"/>
      <c r="J404" s="62"/>
      <c r="K404" s="62"/>
      <c r="L404" s="60"/>
      <c r="M404" s="247"/>
      <c r="N404" s="41"/>
      <c r="O404" s="41"/>
      <c r="P404" s="41"/>
      <c r="Q404" s="41"/>
      <c r="R404" s="41"/>
      <c r="S404" s="41"/>
      <c r="T404" s="77"/>
      <c r="AT404" s="23" t="s">
        <v>245</v>
      </c>
      <c r="AU404" s="23" t="s">
        <v>83</v>
      </c>
    </row>
    <row r="405" spans="2:51" s="11" customFormat="1" ht="13.5">
      <c r="B405" s="203"/>
      <c r="C405" s="204"/>
      <c r="D405" s="205" t="s">
        <v>149</v>
      </c>
      <c r="E405" s="204"/>
      <c r="F405" s="207" t="s">
        <v>1215</v>
      </c>
      <c r="G405" s="204"/>
      <c r="H405" s="208">
        <v>0.027</v>
      </c>
      <c r="I405" s="209"/>
      <c r="J405" s="204"/>
      <c r="K405" s="204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149</v>
      </c>
      <c r="AU405" s="214" t="s">
        <v>83</v>
      </c>
      <c r="AV405" s="11" t="s">
        <v>83</v>
      </c>
      <c r="AW405" s="11" t="s">
        <v>6</v>
      </c>
      <c r="AX405" s="11" t="s">
        <v>24</v>
      </c>
      <c r="AY405" s="214" t="s">
        <v>140</v>
      </c>
    </row>
    <row r="406" spans="2:65" s="1" customFormat="1" ht="16.5" customHeight="1">
      <c r="B406" s="40"/>
      <c r="C406" s="191" t="s">
        <v>551</v>
      </c>
      <c r="D406" s="191" t="s">
        <v>142</v>
      </c>
      <c r="E406" s="192" t="s">
        <v>626</v>
      </c>
      <c r="F406" s="193" t="s">
        <v>1216</v>
      </c>
      <c r="G406" s="194" t="s">
        <v>238</v>
      </c>
      <c r="H406" s="195">
        <v>176.88</v>
      </c>
      <c r="I406" s="196">
        <v>9</v>
      </c>
      <c r="J406" s="197">
        <f>ROUND(I406*H406,2)</f>
        <v>1591.92</v>
      </c>
      <c r="K406" s="193" t="s">
        <v>146</v>
      </c>
      <c r="L406" s="60"/>
      <c r="M406" s="198" t="s">
        <v>22</v>
      </c>
      <c r="N406" s="199" t="s">
        <v>45</v>
      </c>
      <c r="O406" s="41"/>
      <c r="P406" s="200">
        <f>O406*H406</f>
        <v>0</v>
      </c>
      <c r="Q406" s="200">
        <v>3E-05</v>
      </c>
      <c r="R406" s="200">
        <f>Q406*H406</f>
        <v>0.0053064</v>
      </c>
      <c r="S406" s="200">
        <v>0</v>
      </c>
      <c r="T406" s="201">
        <f>S406*H406</f>
        <v>0</v>
      </c>
      <c r="AR406" s="23" t="s">
        <v>235</v>
      </c>
      <c r="AT406" s="23" t="s">
        <v>142</v>
      </c>
      <c r="AU406" s="23" t="s">
        <v>83</v>
      </c>
      <c r="AY406" s="23" t="s">
        <v>140</v>
      </c>
      <c r="BE406" s="202">
        <f>IF(N406="základní",J406,0)</f>
        <v>1591.92</v>
      </c>
      <c r="BF406" s="202">
        <f>IF(N406="snížená",J406,0)</f>
        <v>0</v>
      </c>
      <c r="BG406" s="202">
        <f>IF(N406="zákl. přenesená",J406,0)</f>
        <v>0</v>
      </c>
      <c r="BH406" s="202">
        <f>IF(N406="sníž. přenesená",J406,0)</f>
        <v>0</v>
      </c>
      <c r="BI406" s="202">
        <f>IF(N406="nulová",J406,0)</f>
        <v>0</v>
      </c>
      <c r="BJ406" s="23" t="s">
        <v>24</v>
      </c>
      <c r="BK406" s="202">
        <f>ROUND(I406*H406,2)</f>
        <v>1591.92</v>
      </c>
      <c r="BL406" s="23" t="s">
        <v>235</v>
      </c>
      <c r="BM406" s="23" t="s">
        <v>1217</v>
      </c>
    </row>
    <row r="407" spans="2:51" s="11" customFormat="1" ht="13.5">
      <c r="B407" s="203"/>
      <c r="C407" s="204"/>
      <c r="D407" s="205" t="s">
        <v>149</v>
      </c>
      <c r="E407" s="206" t="s">
        <v>22</v>
      </c>
      <c r="F407" s="207" t="s">
        <v>1218</v>
      </c>
      <c r="G407" s="204"/>
      <c r="H407" s="208">
        <v>176.88</v>
      </c>
      <c r="I407" s="209"/>
      <c r="J407" s="204"/>
      <c r="K407" s="204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149</v>
      </c>
      <c r="AU407" s="214" t="s">
        <v>83</v>
      </c>
      <c r="AV407" s="11" t="s">
        <v>83</v>
      </c>
      <c r="AW407" s="11" t="s">
        <v>38</v>
      </c>
      <c r="AX407" s="11" t="s">
        <v>74</v>
      </c>
      <c r="AY407" s="214" t="s">
        <v>140</v>
      </c>
    </row>
    <row r="408" spans="2:51" s="12" customFormat="1" ht="13.5">
      <c r="B408" s="215"/>
      <c r="C408" s="216"/>
      <c r="D408" s="205" t="s">
        <v>149</v>
      </c>
      <c r="E408" s="217" t="s">
        <v>22</v>
      </c>
      <c r="F408" s="218" t="s">
        <v>1219</v>
      </c>
      <c r="G408" s="216"/>
      <c r="H408" s="217" t="s">
        <v>22</v>
      </c>
      <c r="I408" s="219"/>
      <c r="J408" s="216"/>
      <c r="K408" s="216"/>
      <c r="L408" s="220"/>
      <c r="M408" s="221"/>
      <c r="N408" s="222"/>
      <c r="O408" s="222"/>
      <c r="P408" s="222"/>
      <c r="Q408" s="222"/>
      <c r="R408" s="222"/>
      <c r="S408" s="222"/>
      <c r="T408" s="223"/>
      <c r="AT408" s="224" t="s">
        <v>149</v>
      </c>
      <c r="AU408" s="224" t="s">
        <v>83</v>
      </c>
      <c r="AV408" s="12" t="s">
        <v>24</v>
      </c>
      <c r="AW408" s="12" t="s">
        <v>38</v>
      </c>
      <c r="AX408" s="12" t="s">
        <v>74</v>
      </c>
      <c r="AY408" s="224" t="s">
        <v>140</v>
      </c>
    </row>
    <row r="409" spans="2:51" s="13" customFormat="1" ht="13.5">
      <c r="B409" s="225"/>
      <c r="C409" s="226"/>
      <c r="D409" s="205" t="s">
        <v>149</v>
      </c>
      <c r="E409" s="227" t="s">
        <v>22</v>
      </c>
      <c r="F409" s="228" t="s">
        <v>152</v>
      </c>
      <c r="G409" s="226"/>
      <c r="H409" s="229">
        <v>176.88</v>
      </c>
      <c r="I409" s="230"/>
      <c r="J409" s="226"/>
      <c r="K409" s="226"/>
      <c r="L409" s="231"/>
      <c r="M409" s="232"/>
      <c r="N409" s="233"/>
      <c r="O409" s="233"/>
      <c r="P409" s="233"/>
      <c r="Q409" s="233"/>
      <c r="R409" s="233"/>
      <c r="S409" s="233"/>
      <c r="T409" s="234"/>
      <c r="AT409" s="235" t="s">
        <v>149</v>
      </c>
      <c r="AU409" s="235" t="s">
        <v>83</v>
      </c>
      <c r="AV409" s="13" t="s">
        <v>147</v>
      </c>
      <c r="AW409" s="13" t="s">
        <v>38</v>
      </c>
      <c r="AX409" s="13" t="s">
        <v>24</v>
      </c>
      <c r="AY409" s="235" t="s">
        <v>140</v>
      </c>
    </row>
    <row r="410" spans="2:65" s="1" customFormat="1" ht="16.5" customHeight="1">
      <c r="B410" s="40"/>
      <c r="C410" s="236" t="s">
        <v>566</v>
      </c>
      <c r="D410" s="236" t="s">
        <v>212</v>
      </c>
      <c r="E410" s="237" t="s">
        <v>632</v>
      </c>
      <c r="F410" s="238" t="s">
        <v>1220</v>
      </c>
      <c r="G410" s="239" t="s">
        <v>215</v>
      </c>
      <c r="H410" s="240">
        <v>0.265</v>
      </c>
      <c r="I410" s="241">
        <v>28501</v>
      </c>
      <c r="J410" s="242">
        <f>ROUND(I410*H410,2)</f>
        <v>7552.77</v>
      </c>
      <c r="K410" s="238" t="s">
        <v>146</v>
      </c>
      <c r="L410" s="243"/>
      <c r="M410" s="244" t="s">
        <v>22</v>
      </c>
      <c r="N410" s="245" t="s">
        <v>45</v>
      </c>
      <c r="O410" s="41"/>
      <c r="P410" s="200">
        <f>O410*H410</f>
        <v>0</v>
      </c>
      <c r="Q410" s="200">
        <v>1</v>
      </c>
      <c r="R410" s="200">
        <f>Q410*H410</f>
        <v>0.265</v>
      </c>
      <c r="S410" s="200">
        <v>0</v>
      </c>
      <c r="T410" s="201">
        <f>S410*H410</f>
        <v>0</v>
      </c>
      <c r="AR410" s="23" t="s">
        <v>315</v>
      </c>
      <c r="AT410" s="23" t="s">
        <v>212</v>
      </c>
      <c r="AU410" s="23" t="s">
        <v>83</v>
      </c>
      <c r="AY410" s="23" t="s">
        <v>140</v>
      </c>
      <c r="BE410" s="202">
        <f>IF(N410="základní",J410,0)</f>
        <v>7552.77</v>
      </c>
      <c r="BF410" s="202">
        <f>IF(N410="snížená",J410,0)</f>
        <v>0</v>
      </c>
      <c r="BG410" s="202">
        <f>IF(N410="zákl. přenesená",J410,0)</f>
        <v>0</v>
      </c>
      <c r="BH410" s="202">
        <f>IF(N410="sníž. přenesená",J410,0)</f>
        <v>0</v>
      </c>
      <c r="BI410" s="202">
        <f>IF(N410="nulová",J410,0)</f>
        <v>0</v>
      </c>
      <c r="BJ410" s="23" t="s">
        <v>24</v>
      </c>
      <c r="BK410" s="202">
        <f>ROUND(I410*H410,2)</f>
        <v>7552.77</v>
      </c>
      <c r="BL410" s="23" t="s">
        <v>235</v>
      </c>
      <c r="BM410" s="23" t="s">
        <v>1221</v>
      </c>
    </row>
    <row r="411" spans="2:51" s="11" customFormat="1" ht="13.5">
      <c r="B411" s="203"/>
      <c r="C411" s="204"/>
      <c r="D411" s="205" t="s">
        <v>149</v>
      </c>
      <c r="E411" s="204"/>
      <c r="F411" s="207" t="s">
        <v>1222</v>
      </c>
      <c r="G411" s="204"/>
      <c r="H411" s="208">
        <v>0.265</v>
      </c>
      <c r="I411" s="209"/>
      <c r="J411" s="204"/>
      <c r="K411" s="204"/>
      <c r="L411" s="210"/>
      <c r="M411" s="211"/>
      <c r="N411" s="212"/>
      <c r="O411" s="212"/>
      <c r="P411" s="212"/>
      <c r="Q411" s="212"/>
      <c r="R411" s="212"/>
      <c r="S411" s="212"/>
      <c r="T411" s="213"/>
      <c r="AT411" s="214" t="s">
        <v>149</v>
      </c>
      <c r="AU411" s="214" t="s">
        <v>83</v>
      </c>
      <c r="AV411" s="11" t="s">
        <v>83</v>
      </c>
      <c r="AW411" s="11" t="s">
        <v>6</v>
      </c>
      <c r="AX411" s="11" t="s">
        <v>24</v>
      </c>
      <c r="AY411" s="214" t="s">
        <v>140</v>
      </c>
    </row>
    <row r="412" spans="2:65" s="1" customFormat="1" ht="25.5" customHeight="1">
      <c r="B412" s="40"/>
      <c r="C412" s="191" t="s">
        <v>571</v>
      </c>
      <c r="D412" s="191" t="s">
        <v>142</v>
      </c>
      <c r="E412" s="192" t="s">
        <v>662</v>
      </c>
      <c r="F412" s="193" t="s">
        <v>663</v>
      </c>
      <c r="G412" s="194" t="s">
        <v>215</v>
      </c>
      <c r="H412" s="195">
        <v>0.297</v>
      </c>
      <c r="I412" s="196">
        <v>11543</v>
      </c>
      <c r="J412" s="197">
        <f>ROUND(I412*H412,2)</f>
        <v>3428.27</v>
      </c>
      <c r="K412" s="193" t="s">
        <v>146</v>
      </c>
      <c r="L412" s="60"/>
      <c r="M412" s="198" t="s">
        <v>22</v>
      </c>
      <c r="N412" s="199" t="s">
        <v>45</v>
      </c>
      <c r="O412" s="41"/>
      <c r="P412" s="200">
        <f>O412*H412</f>
        <v>0</v>
      </c>
      <c r="Q412" s="200">
        <v>0</v>
      </c>
      <c r="R412" s="200">
        <f>Q412*H412</f>
        <v>0</v>
      </c>
      <c r="S412" s="200">
        <v>0</v>
      </c>
      <c r="T412" s="201">
        <f>S412*H412</f>
        <v>0</v>
      </c>
      <c r="AR412" s="23" t="s">
        <v>235</v>
      </c>
      <c r="AT412" s="23" t="s">
        <v>142</v>
      </c>
      <c r="AU412" s="23" t="s">
        <v>83</v>
      </c>
      <c r="AY412" s="23" t="s">
        <v>140</v>
      </c>
      <c r="BE412" s="202">
        <f>IF(N412="základní",J412,0)</f>
        <v>3428.27</v>
      </c>
      <c r="BF412" s="202">
        <f>IF(N412="snížená",J412,0)</f>
        <v>0</v>
      </c>
      <c r="BG412" s="202">
        <f>IF(N412="zákl. přenesená",J412,0)</f>
        <v>0</v>
      </c>
      <c r="BH412" s="202">
        <f>IF(N412="sníž. přenesená",J412,0)</f>
        <v>0</v>
      </c>
      <c r="BI412" s="202">
        <f>IF(N412="nulová",J412,0)</f>
        <v>0</v>
      </c>
      <c r="BJ412" s="23" t="s">
        <v>24</v>
      </c>
      <c r="BK412" s="202">
        <f>ROUND(I412*H412,2)</f>
        <v>3428.27</v>
      </c>
      <c r="BL412" s="23" t="s">
        <v>235</v>
      </c>
      <c r="BM412" s="23" t="s">
        <v>1223</v>
      </c>
    </row>
    <row r="413" spans="2:63" s="10" customFormat="1" ht="29.85" customHeight="1">
      <c r="B413" s="175"/>
      <c r="C413" s="176"/>
      <c r="D413" s="177" t="s">
        <v>73</v>
      </c>
      <c r="E413" s="189" t="s">
        <v>665</v>
      </c>
      <c r="F413" s="189" t="s">
        <v>666</v>
      </c>
      <c r="G413" s="176"/>
      <c r="H413" s="176"/>
      <c r="I413" s="179"/>
      <c r="J413" s="190">
        <f>BK413</f>
        <v>24648.2</v>
      </c>
      <c r="K413" s="176"/>
      <c r="L413" s="181"/>
      <c r="M413" s="182"/>
      <c r="N413" s="183"/>
      <c r="O413" s="183"/>
      <c r="P413" s="184">
        <f>SUM(P414:P423)</f>
        <v>0</v>
      </c>
      <c r="Q413" s="183"/>
      <c r="R413" s="184">
        <f>SUM(R414:R423)</f>
        <v>0.05891999999999999</v>
      </c>
      <c r="S413" s="183"/>
      <c r="T413" s="185">
        <f>SUM(T414:T423)</f>
        <v>0</v>
      </c>
      <c r="AR413" s="186" t="s">
        <v>83</v>
      </c>
      <c r="AT413" s="187" t="s">
        <v>73</v>
      </c>
      <c r="AU413" s="187" t="s">
        <v>24</v>
      </c>
      <c r="AY413" s="186" t="s">
        <v>140</v>
      </c>
      <c r="BK413" s="188">
        <f>SUM(BK414:BK423)</f>
        <v>24648.2</v>
      </c>
    </row>
    <row r="414" spans="2:65" s="1" customFormat="1" ht="16.5" customHeight="1">
      <c r="B414" s="40"/>
      <c r="C414" s="191" t="s">
        <v>575</v>
      </c>
      <c r="D414" s="191" t="s">
        <v>142</v>
      </c>
      <c r="E414" s="192" t="s">
        <v>673</v>
      </c>
      <c r="F414" s="193" t="s">
        <v>1224</v>
      </c>
      <c r="G414" s="194" t="s">
        <v>238</v>
      </c>
      <c r="H414" s="195">
        <v>98.2</v>
      </c>
      <c r="I414" s="196">
        <v>251</v>
      </c>
      <c r="J414" s="197">
        <f>ROUND(I414*H414,2)</f>
        <v>24648.2</v>
      </c>
      <c r="K414" s="193" t="s">
        <v>22</v>
      </c>
      <c r="L414" s="60"/>
      <c r="M414" s="198" t="s">
        <v>22</v>
      </c>
      <c r="N414" s="199" t="s">
        <v>45</v>
      </c>
      <c r="O414" s="41"/>
      <c r="P414" s="200">
        <f>O414*H414</f>
        <v>0</v>
      </c>
      <c r="Q414" s="200">
        <v>0.0006</v>
      </c>
      <c r="R414" s="200">
        <f>Q414*H414</f>
        <v>0.05891999999999999</v>
      </c>
      <c r="S414" s="200">
        <v>0</v>
      </c>
      <c r="T414" s="201">
        <f>S414*H414</f>
        <v>0</v>
      </c>
      <c r="AR414" s="23" t="s">
        <v>235</v>
      </c>
      <c r="AT414" s="23" t="s">
        <v>142</v>
      </c>
      <c r="AU414" s="23" t="s">
        <v>83</v>
      </c>
      <c r="AY414" s="23" t="s">
        <v>140</v>
      </c>
      <c r="BE414" s="202">
        <f>IF(N414="základní",J414,0)</f>
        <v>24648.2</v>
      </c>
      <c r="BF414" s="202">
        <f>IF(N414="snížená",J414,0)</f>
        <v>0</v>
      </c>
      <c r="BG414" s="202">
        <f>IF(N414="zákl. přenesená",J414,0)</f>
        <v>0</v>
      </c>
      <c r="BH414" s="202">
        <f>IF(N414="sníž. přenesená",J414,0)</f>
        <v>0</v>
      </c>
      <c r="BI414" s="202">
        <f>IF(N414="nulová",J414,0)</f>
        <v>0</v>
      </c>
      <c r="BJ414" s="23" t="s">
        <v>24</v>
      </c>
      <c r="BK414" s="202">
        <f>ROUND(I414*H414,2)</f>
        <v>24648.2</v>
      </c>
      <c r="BL414" s="23" t="s">
        <v>235</v>
      </c>
      <c r="BM414" s="23" t="s">
        <v>1225</v>
      </c>
    </row>
    <row r="415" spans="2:51" s="11" customFormat="1" ht="13.5">
      <c r="B415" s="203"/>
      <c r="C415" s="204"/>
      <c r="D415" s="205" t="s">
        <v>149</v>
      </c>
      <c r="E415" s="206" t="s">
        <v>22</v>
      </c>
      <c r="F415" s="207" t="s">
        <v>1226</v>
      </c>
      <c r="G415" s="204"/>
      <c r="H415" s="208">
        <v>39</v>
      </c>
      <c r="I415" s="209"/>
      <c r="J415" s="204"/>
      <c r="K415" s="204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149</v>
      </c>
      <c r="AU415" s="214" t="s">
        <v>83</v>
      </c>
      <c r="AV415" s="11" t="s">
        <v>83</v>
      </c>
      <c r="AW415" s="11" t="s">
        <v>38</v>
      </c>
      <c r="AX415" s="11" t="s">
        <v>74</v>
      </c>
      <c r="AY415" s="214" t="s">
        <v>140</v>
      </c>
    </row>
    <row r="416" spans="2:51" s="12" customFormat="1" ht="13.5">
      <c r="B416" s="215"/>
      <c r="C416" s="216"/>
      <c r="D416" s="205" t="s">
        <v>149</v>
      </c>
      <c r="E416" s="217" t="s">
        <v>22</v>
      </c>
      <c r="F416" s="218" t="s">
        <v>1227</v>
      </c>
      <c r="G416" s="216"/>
      <c r="H416" s="217" t="s">
        <v>22</v>
      </c>
      <c r="I416" s="219"/>
      <c r="J416" s="216"/>
      <c r="K416" s="216"/>
      <c r="L416" s="220"/>
      <c r="M416" s="221"/>
      <c r="N416" s="222"/>
      <c r="O416" s="222"/>
      <c r="P416" s="222"/>
      <c r="Q416" s="222"/>
      <c r="R416" s="222"/>
      <c r="S416" s="222"/>
      <c r="T416" s="223"/>
      <c r="AT416" s="224" t="s">
        <v>149</v>
      </c>
      <c r="AU416" s="224" t="s">
        <v>83</v>
      </c>
      <c r="AV416" s="12" t="s">
        <v>24</v>
      </c>
      <c r="AW416" s="12" t="s">
        <v>38</v>
      </c>
      <c r="AX416" s="12" t="s">
        <v>74</v>
      </c>
      <c r="AY416" s="224" t="s">
        <v>140</v>
      </c>
    </row>
    <row r="417" spans="2:51" s="11" customFormat="1" ht="13.5">
      <c r="B417" s="203"/>
      <c r="C417" s="204"/>
      <c r="D417" s="205" t="s">
        <v>149</v>
      </c>
      <c r="E417" s="206" t="s">
        <v>22</v>
      </c>
      <c r="F417" s="207" t="s">
        <v>1228</v>
      </c>
      <c r="G417" s="204"/>
      <c r="H417" s="208">
        <v>25.8</v>
      </c>
      <c r="I417" s="209"/>
      <c r="J417" s="204"/>
      <c r="K417" s="204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149</v>
      </c>
      <c r="AU417" s="214" t="s">
        <v>83</v>
      </c>
      <c r="AV417" s="11" t="s">
        <v>83</v>
      </c>
      <c r="AW417" s="11" t="s">
        <v>38</v>
      </c>
      <c r="AX417" s="11" t="s">
        <v>74</v>
      </c>
      <c r="AY417" s="214" t="s">
        <v>140</v>
      </c>
    </row>
    <row r="418" spans="2:51" s="12" customFormat="1" ht="13.5">
      <c r="B418" s="215"/>
      <c r="C418" s="216"/>
      <c r="D418" s="205" t="s">
        <v>149</v>
      </c>
      <c r="E418" s="217" t="s">
        <v>22</v>
      </c>
      <c r="F418" s="218" t="s">
        <v>1229</v>
      </c>
      <c r="G418" s="216"/>
      <c r="H418" s="217" t="s">
        <v>22</v>
      </c>
      <c r="I418" s="219"/>
      <c r="J418" s="216"/>
      <c r="K418" s="216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149</v>
      </c>
      <c r="AU418" s="224" t="s">
        <v>83</v>
      </c>
      <c r="AV418" s="12" t="s">
        <v>24</v>
      </c>
      <c r="AW418" s="12" t="s">
        <v>38</v>
      </c>
      <c r="AX418" s="12" t="s">
        <v>74</v>
      </c>
      <c r="AY418" s="224" t="s">
        <v>140</v>
      </c>
    </row>
    <row r="419" spans="2:51" s="11" customFormat="1" ht="13.5">
      <c r="B419" s="203"/>
      <c r="C419" s="204"/>
      <c r="D419" s="205" t="s">
        <v>149</v>
      </c>
      <c r="E419" s="206" t="s">
        <v>22</v>
      </c>
      <c r="F419" s="207" t="s">
        <v>1230</v>
      </c>
      <c r="G419" s="204"/>
      <c r="H419" s="208">
        <v>18.4</v>
      </c>
      <c r="I419" s="209"/>
      <c r="J419" s="204"/>
      <c r="K419" s="204"/>
      <c r="L419" s="210"/>
      <c r="M419" s="211"/>
      <c r="N419" s="212"/>
      <c r="O419" s="212"/>
      <c r="P419" s="212"/>
      <c r="Q419" s="212"/>
      <c r="R419" s="212"/>
      <c r="S419" s="212"/>
      <c r="T419" s="213"/>
      <c r="AT419" s="214" t="s">
        <v>149</v>
      </c>
      <c r="AU419" s="214" t="s">
        <v>83</v>
      </c>
      <c r="AV419" s="11" t="s">
        <v>83</v>
      </c>
      <c r="AW419" s="11" t="s">
        <v>38</v>
      </c>
      <c r="AX419" s="11" t="s">
        <v>74</v>
      </c>
      <c r="AY419" s="214" t="s">
        <v>140</v>
      </c>
    </row>
    <row r="420" spans="2:51" s="12" customFormat="1" ht="13.5">
      <c r="B420" s="215"/>
      <c r="C420" s="216"/>
      <c r="D420" s="205" t="s">
        <v>149</v>
      </c>
      <c r="E420" s="217" t="s">
        <v>22</v>
      </c>
      <c r="F420" s="218" t="s">
        <v>1231</v>
      </c>
      <c r="G420" s="216"/>
      <c r="H420" s="217" t="s">
        <v>22</v>
      </c>
      <c r="I420" s="219"/>
      <c r="J420" s="216"/>
      <c r="K420" s="216"/>
      <c r="L420" s="220"/>
      <c r="M420" s="221"/>
      <c r="N420" s="222"/>
      <c r="O420" s="222"/>
      <c r="P420" s="222"/>
      <c r="Q420" s="222"/>
      <c r="R420" s="222"/>
      <c r="S420" s="222"/>
      <c r="T420" s="223"/>
      <c r="AT420" s="224" t="s">
        <v>149</v>
      </c>
      <c r="AU420" s="224" t="s">
        <v>83</v>
      </c>
      <c r="AV420" s="12" t="s">
        <v>24</v>
      </c>
      <c r="AW420" s="12" t="s">
        <v>38</v>
      </c>
      <c r="AX420" s="12" t="s">
        <v>74</v>
      </c>
      <c r="AY420" s="224" t="s">
        <v>140</v>
      </c>
    </row>
    <row r="421" spans="2:51" s="11" customFormat="1" ht="13.5">
      <c r="B421" s="203"/>
      <c r="C421" s="204"/>
      <c r="D421" s="205" t="s">
        <v>149</v>
      </c>
      <c r="E421" s="206" t="s">
        <v>22</v>
      </c>
      <c r="F421" s="207" t="s">
        <v>1232</v>
      </c>
      <c r="G421" s="204"/>
      <c r="H421" s="208">
        <v>15</v>
      </c>
      <c r="I421" s="209"/>
      <c r="J421" s="204"/>
      <c r="K421" s="204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149</v>
      </c>
      <c r="AU421" s="214" t="s">
        <v>83</v>
      </c>
      <c r="AV421" s="11" t="s">
        <v>83</v>
      </c>
      <c r="AW421" s="11" t="s">
        <v>38</v>
      </c>
      <c r="AX421" s="11" t="s">
        <v>74</v>
      </c>
      <c r="AY421" s="214" t="s">
        <v>140</v>
      </c>
    </row>
    <row r="422" spans="2:51" s="12" customFormat="1" ht="13.5">
      <c r="B422" s="215"/>
      <c r="C422" s="216"/>
      <c r="D422" s="205" t="s">
        <v>149</v>
      </c>
      <c r="E422" s="217" t="s">
        <v>22</v>
      </c>
      <c r="F422" s="218" t="s">
        <v>1233</v>
      </c>
      <c r="G422" s="216"/>
      <c r="H422" s="217" t="s">
        <v>22</v>
      </c>
      <c r="I422" s="219"/>
      <c r="J422" s="216"/>
      <c r="K422" s="216"/>
      <c r="L422" s="220"/>
      <c r="M422" s="221"/>
      <c r="N422" s="222"/>
      <c r="O422" s="222"/>
      <c r="P422" s="222"/>
      <c r="Q422" s="222"/>
      <c r="R422" s="222"/>
      <c r="S422" s="222"/>
      <c r="T422" s="223"/>
      <c r="AT422" s="224" t="s">
        <v>149</v>
      </c>
      <c r="AU422" s="224" t="s">
        <v>83</v>
      </c>
      <c r="AV422" s="12" t="s">
        <v>24</v>
      </c>
      <c r="AW422" s="12" t="s">
        <v>38</v>
      </c>
      <c r="AX422" s="12" t="s">
        <v>74</v>
      </c>
      <c r="AY422" s="224" t="s">
        <v>140</v>
      </c>
    </row>
    <row r="423" spans="2:51" s="13" customFormat="1" ht="13.5">
      <c r="B423" s="225"/>
      <c r="C423" s="226"/>
      <c r="D423" s="205" t="s">
        <v>149</v>
      </c>
      <c r="E423" s="227" t="s">
        <v>22</v>
      </c>
      <c r="F423" s="228" t="s">
        <v>152</v>
      </c>
      <c r="G423" s="226"/>
      <c r="H423" s="229">
        <v>98.2</v>
      </c>
      <c r="I423" s="230"/>
      <c r="J423" s="226"/>
      <c r="K423" s="226"/>
      <c r="L423" s="231"/>
      <c r="M423" s="248"/>
      <c r="N423" s="249"/>
      <c r="O423" s="249"/>
      <c r="P423" s="249"/>
      <c r="Q423" s="249"/>
      <c r="R423" s="249"/>
      <c r="S423" s="249"/>
      <c r="T423" s="250"/>
      <c r="AT423" s="235" t="s">
        <v>149</v>
      </c>
      <c r="AU423" s="235" t="s">
        <v>83</v>
      </c>
      <c r="AV423" s="13" t="s">
        <v>147</v>
      </c>
      <c r="AW423" s="13" t="s">
        <v>38</v>
      </c>
      <c r="AX423" s="13" t="s">
        <v>24</v>
      </c>
      <c r="AY423" s="235" t="s">
        <v>140</v>
      </c>
    </row>
    <row r="424" spans="2:12" s="1" customFormat="1" ht="6.95" customHeight="1">
      <c r="B424" s="55"/>
      <c r="C424" s="56"/>
      <c r="D424" s="56"/>
      <c r="E424" s="56"/>
      <c r="F424" s="56"/>
      <c r="G424" s="56"/>
      <c r="H424" s="56"/>
      <c r="I424" s="138"/>
      <c r="J424" s="56"/>
      <c r="K424" s="56"/>
      <c r="L424" s="60"/>
    </row>
  </sheetData>
  <sheetProtection algorithmName="SHA-512" hashValue="a1EPlrvTgzcnl5CF8H5jPFTIhayUYZ5PSNifc7//sgQjaDADOcubx10ZgzUXZeHpxEb+dD2Lc9is6zqpmgXAOQ==" saltValue="N+m1jiiO7bPu6ujsJho8UeRqBCr1VcDUpzyfiItKGobiBh3ysB3dPpopinzwl0K6exfnlUHjJD+6Vp8EL2uNcg==" spinCount="100000" sheet="1" objects="1" scenarios="1" formatColumns="0" formatRows="0" autoFilter="0"/>
  <autoFilter ref="C87:K42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94" activePane="bottomLeft" state="frozen"/>
      <selection pane="bottomLeft" activeCell="I109" sqref="I10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99</v>
      </c>
      <c r="G1" s="375" t="s">
        <v>100</v>
      </c>
      <c r="H1" s="375"/>
      <c r="I1" s="114"/>
      <c r="J1" s="113" t="s">
        <v>101</v>
      </c>
      <c r="K1" s="112" t="s">
        <v>102</v>
      </c>
      <c r="L1" s="113" t="s">
        <v>103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Mosty ev.č.11725-3 a 11725-4 , Skořice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105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1234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9. 9. 2016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>42196868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M - SILNICE a.s.</v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>CZ42196868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ROUND(J81,2)</f>
        <v>4321979.57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ROUND(SUM(BE81:BE108),2)</f>
        <v>4321979.57</v>
      </c>
      <c r="G30" s="41"/>
      <c r="H30" s="41"/>
      <c r="I30" s="130">
        <v>0.21</v>
      </c>
      <c r="J30" s="129">
        <f>ROUND(ROUND((SUM(BE81:BE108)),2)*I30,2)</f>
        <v>907615.71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ROUND(SUM(BF81:BF108),2)</f>
        <v>0</v>
      </c>
      <c r="G31" s="41"/>
      <c r="H31" s="41"/>
      <c r="I31" s="130">
        <v>0.15</v>
      </c>
      <c r="J31" s="129">
        <f>ROUND(ROUND((SUM(BF81:BF108)),2)*I31,2)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ROUND(SUM(BG81:BG108),2)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ROUND(SUM(BH81:BH108),2)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ROUND(SUM(BI81:BI108),2)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5229595.28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107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Mosty ev.č.11725-3 a 11725-4 , Skořice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105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SKU1804 - SO 102 Oprava objízdné trasy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18" t="s">
        <v>27</v>
      </c>
      <c r="J49" s="119" t="str">
        <f>IF(J12="","",J12)</f>
        <v>9. 9. 2016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SÚS PK ,příspěvková organizace</v>
      </c>
      <c r="G51" s="41"/>
      <c r="H51" s="41"/>
      <c r="I51" s="118" t="s">
        <v>36</v>
      </c>
      <c r="J51" s="367" t="str">
        <f>E21</f>
        <v>Projekční kancelář Ing.Škubalová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>M - SILNICE a.s.</v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108</v>
      </c>
      <c r="D54" s="131"/>
      <c r="E54" s="131"/>
      <c r="F54" s="131"/>
      <c r="G54" s="131"/>
      <c r="H54" s="131"/>
      <c r="I54" s="144"/>
      <c r="J54" s="145" t="s">
        <v>109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110</v>
      </c>
      <c r="D56" s="41"/>
      <c r="E56" s="41"/>
      <c r="F56" s="41"/>
      <c r="G56" s="41"/>
      <c r="H56" s="41"/>
      <c r="I56" s="117"/>
      <c r="J56" s="127">
        <f>J81</f>
        <v>4321979.57</v>
      </c>
      <c r="K56" s="44"/>
      <c r="AU56" s="23" t="s">
        <v>111</v>
      </c>
    </row>
    <row r="57" spans="2:11" s="7" customFormat="1" ht="24.95" customHeight="1">
      <c r="B57" s="148"/>
      <c r="C57" s="149"/>
      <c r="D57" s="150" t="s">
        <v>112</v>
      </c>
      <c r="E57" s="151"/>
      <c r="F57" s="151"/>
      <c r="G57" s="151"/>
      <c r="H57" s="151"/>
      <c r="I57" s="152"/>
      <c r="J57" s="153">
        <f>J82</f>
        <v>4321979.57</v>
      </c>
      <c r="K57" s="154"/>
    </row>
    <row r="58" spans="2:11" s="8" customFormat="1" ht="19.9" customHeight="1">
      <c r="B58" s="155"/>
      <c r="C58" s="156"/>
      <c r="D58" s="157" t="s">
        <v>933</v>
      </c>
      <c r="E58" s="158"/>
      <c r="F58" s="158"/>
      <c r="G58" s="158"/>
      <c r="H58" s="158"/>
      <c r="I58" s="159"/>
      <c r="J58" s="160">
        <f>J83</f>
        <v>4200400</v>
      </c>
      <c r="K58" s="161"/>
    </row>
    <row r="59" spans="2:11" s="8" customFormat="1" ht="19.9" customHeight="1">
      <c r="B59" s="155"/>
      <c r="C59" s="156"/>
      <c r="D59" s="157" t="s">
        <v>118</v>
      </c>
      <c r="E59" s="158"/>
      <c r="F59" s="158"/>
      <c r="G59" s="158"/>
      <c r="H59" s="158"/>
      <c r="I59" s="159"/>
      <c r="J59" s="160">
        <f>J97</f>
        <v>17000</v>
      </c>
      <c r="K59" s="161"/>
    </row>
    <row r="60" spans="2:11" s="8" customFormat="1" ht="19.9" customHeight="1">
      <c r="B60" s="155"/>
      <c r="C60" s="156"/>
      <c r="D60" s="157" t="s">
        <v>119</v>
      </c>
      <c r="E60" s="158"/>
      <c r="F60" s="158"/>
      <c r="G60" s="158"/>
      <c r="H60" s="158"/>
      <c r="I60" s="159"/>
      <c r="J60" s="160">
        <f>J101</f>
        <v>50551.2</v>
      </c>
      <c r="K60" s="161"/>
    </row>
    <row r="61" spans="2:11" s="8" customFormat="1" ht="19.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J107</f>
        <v>54028.37</v>
      </c>
      <c r="K61" s="161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12" s="1" customFormat="1" ht="36.95" customHeight="1">
      <c r="B68" s="40"/>
      <c r="C68" s="61" t="s">
        <v>124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6.5" customHeight="1">
      <c r="B71" s="40"/>
      <c r="C71" s="62"/>
      <c r="D71" s="62"/>
      <c r="E71" s="372" t="str">
        <f>E7</f>
        <v>Mosty ev.č.11725-3 a 11725-4 , Skořice</v>
      </c>
      <c r="F71" s="373"/>
      <c r="G71" s="373"/>
      <c r="H71" s="373"/>
      <c r="I71" s="162"/>
      <c r="J71" s="62"/>
      <c r="K71" s="62"/>
      <c r="L71" s="60"/>
    </row>
    <row r="72" spans="2:12" s="1" customFormat="1" ht="14.45" customHeight="1">
      <c r="B72" s="40"/>
      <c r="C72" s="64" t="s">
        <v>105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7.25" customHeight="1">
      <c r="B73" s="40"/>
      <c r="C73" s="62"/>
      <c r="D73" s="62"/>
      <c r="E73" s="339" t="str">
        <f>E9</f>
        <v>SKU1804 - SO 102 Oprava objízdné trasy</v>
      </c>
      <c r="F73" s="374"/>
      <c r="G73" s="374"/>
      <c r="H73" s="374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8" customHeight="1">
      <c r="B75" s="40"/>
      <c r="C75" s="64" t="s">
        <v>25</v>
      </c>
      <c r="D75" s="62"/>
      <c r="E75" s="62"/>
      <c r="F75" s="163" t="str">
        <f>F12</f>
        <v xml:space="preserve"> </v>
      </c>
      <c r="G75" s="62"/>
      <c r="H75" s="62"/>
      <c r="I75" s="164" t="s">
        <v>27</v>
      </c>
      <c r="J75" s="72" t="str">
        <f>IF(J12="","",J12)</f>
        <v>9. 9. 2016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5">
      <c r="B77" s="40"/>
      <c r="C77" s="64" t="s">
        <v>31</v>
      </c>
      <c r="D77" s="62"/>
      <c r="E77" s="62"/>
      <c r="F77" s="163" t="str">
        <f>E15</f>
        <v>SÚS PK ,příspěvková organizace</v>
      </c>
      <c r="G77" s="62"/>
      <c r="H77" s="62"/>
      <c r="I77" s="164" t="s">
        <v>36</v>
      </c>
      <c r="J77" s="163" t="str">
        <f>E21</f>
        <v>Projekční kancelář Ing.Škubalová</v>
      </c>
      <c r="K77" s="62"/>
      <c r="L77" s="60"/>
    </row>
    <row r="78" spans="2:12" s="1" customFormat="1" ht="14.45" customHeight="1">
      <c r="B78" s="40"/>
      <c r="C78" s="64" t="s">
        <v>35</v>
      </c>
      <c r="D78" s="62"/>
      <c r="E78" s="62"/>
      <c r="F78" s="163" t="str">
        <f>IF(E18="","",E18)</f>
        <v>M - SILNICE a.s.</v>
      </c>
      <c r="G78" s="62"/>
      <c r="H78" s="62"/>
      <c r="I78" s="162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125</v>
      </c>
      <c r="D80" s="167" t="s">
        <v>59</v>
      </c>
      <c r="E80" s="167" t="s">
        <v>55</v>
      </c>
      <c r="F80" s="167" t="s">
        <v>126</v>
      </c>
      <c r="G80" s="167" t="s">
        <v>127</v>
      </c>
      <c r="H80" s="167" t="s">
        <v>128</v>
      </c>
      <c r="I80" s="168" t="s">
        <v>129</v>
      </c>
      <c r="J80" s="167" t="s">
        <v>109</v>
      </c>
      <c r="K80" s="169" t="s">
        <v>130</v>
      </c>
      <c r="L80" s="170"/>
      <c r="M80" s="80" t="s">
        <v>131</v>
      </c>
      <c r="N80" s="81" t="s">
        <v>44</v>
      </c>
      <c r="O80" s="81" t="s">
        <v>132</v>
      </c>
      <c r="P80" s="81" t="s">
        <v>133</v>
      </c>
      <c r="Q80" s="81" t="s">
        <v>134</v>
      </c>
      <c r="R80" s="81" t="s">
        <v>135</v>
      </c>
      <c r="S80" s="81" t="s">
        <v>136</v>
      </c>
      <c r="T80" s="82" t="s">
        <v>137</v>
      </c>
    </row>
    <row r="81" spans="2:63" s="1" customFormat="1" ht="29.25" customHeight="1">
      <c r="B81" s="40"/>
      <c r="C81" s="86" t="s">
        <v>110</v>
      </c>
      <c r="D81" s="62"/>
      <c r="E81" s="62"/>
      <c r="F81" s="62"/>
      <c r="G81" s="62"/>
      <c r="H81" s="62"/>
      <c r="I81" s="162"/>
      <c r="J81" s="171">
        <f>BK81</f>
        <v>4321979.57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1317.765</v>
      </c>
      <c r="S81" s="84"/>
      <c r="T81" s="173">
        <f>T82</f>
        <v>214.2</v>
      </c>
      <c r="AT81" s="23" t="s">
        <v>73</v>
      </c>
      <c r="AU81" s="23" t="s">
        <v>111</v>
      </c>
      <c r="BK81" s="174">
        <f>BK82</f>
        <v>4321979.57</v>
      </c>
    </row>
    <row r="82" spans="2:63" s="10" customFormat="1" ht="37.35" customHeight="1">
      <c r="B82" s="175"/>
      <c r="C82" s="176"/>
      <c r="D82" s="177" t="s">
        <v>73</v>
      </c>
      <c r="E82" s="178" t="s">
        <v>138</v>
      </c>
      <c r="F82" s="178" t="s">
        <v>139</v>
      </c>
      <c r="G82" s="176"/>
      <c r="H82" s="176"/>
      <c r="I82" s="179"/>
      <c r="J82" s="180">
        <f>BK82</f>
        <v>4321979.57</v>
      </c>
      <c r="K82" s="176"/>
      <c r="L82" s="181"/>
      <c r="M82" s="182"/>
      <c r="N82" s="183"/>
      <c r="O82" s="183"/>
      <c r="P82" s="184">
        <f>P83+P97+P101+P107</f>
        <v>0</v>
      </c>
      <c r="Q82" s="183"/>
      <c r="R82" s="184">
        <f>R83+R97+R101+R107</f>
        <v>1317.765</v>
      </c>
      <c r="S82" s="183"/>
      <c r="T82" s="185">
        <f>T83+T97+T101+T107</f>
        <v>214.2</v>
      </c>
      <c r="AR82" s="186" t="s">
        <v>24</v>
      </c>
      <c r="AT82" s="187" t="s">
        <v>73</v>
      </c>
      <c r="AU82" s="187" t="s">
        <v>74</v>
      </c>
      <c r="AY82" s="186" t="s">
        <v>140</v>
      </c>
      <c r="BK82" s="188">
        <f>BK83+BK97+BK101+BK107</f>
        <v>4321979.57</v>
      </c>
    </row>
    <row r="83" spans="2:63" s="10" customFormat="1" ht="19.9" customHeight="1">
      <c r="B83" s="175"/>
      <c r="C83" s="176"/>
      <c r="D83" s="177" t="s">
        <v>73</v>
      </c>
      <c r="E83" s="189" t="s">
        <v>171</v>
      </c>
      <c r="F83" s="189" t="s">
        <v>1093</v>
      </c>
      <c r="G83" s="176"/>
      <c r="H83" s="176"/>
      <c r="I83" s="179"/>
      <c r="J83" s="190">
        <f>BK83</f>
        <v>4200400</v>
      </c>
      <c r="K83" s="176"/>
      <c r="L83" s="181"/>
      <c r="M83" s="182"/>
      <c r="N83" s="183"/>
      <c r="O83" s="183"/>
      <c r="P83" s="184">
        <f>SUM(P84:P96)</f>
        <v>0</v>
      </c>
      <c r="Q83" s="183"/>
      <c r="R83" s="184">
        <f>SUM(R84:R96)</f>
        <v>1317.765</v>
      </c>
      <c r="S83" s="183"/>
      <c r="T83" s="185">
        <f>SUM(T84:T96)</f>
        <v>0</v>
      </c>
      <c r="AR83" s="186" t="s">
        <v>24</v>
      </c>
      <c r="AT83" s="187" t="s">
        <v>73</v>
      </c>
      <c r="AU83" s="187" t="s">
        <v>24</v>
      </c>
      <c r="AY83" s="186" t="s">
        <v>140</v>
      </c>
      <c r="BK83" s="188">
        <f>SUM(BK84:BK96)</f>
        <v>4200400</v>
      </c>
    </row>
    <row r="84" spans="2:65" s="1" customFormat="1" ht="16.5" customHeight="1">
      <c r="B84" s="40"/>
      <c r="C84" s="191" t="s">
        <v>24</v>
      </c>
      <c r="D84" s="191" t="s">
        <v>142</v>
      </c>
      <c r="E84" s="192" t="s">
        <v>1235</v>
      </c>
      <c r="F84" s="193" t="s">
        <v>1236</v>
      </c>
      <c r="G84" s="194" t="s">
        <v>238</v>
      </c>
      <c r="H84" s="195">
        <v>1700</v>
      </c>
      <c r="I84" s="196">
        <v>62</v>
      </c>
      <c r="J84" s="197">
        <f>ROUND(I84*H84,2)</f>
        <v>105400</v>
      </c>
      <c r="K84" s="193" t="s">
        <v>146</v>
      </c>
      <c r="L84" s="60"/>
      <c r="M84" s="198" t="s">
        <v>22</v>
      </c>
      <c r="N84" s="199" t="s">
        <v>45</v>
      </c>
      <c r="O84" s="41"/>
      <c r="P84" s="200">
        <f>O84*H84</f>
        <v>0</v>
      </c>
      <c r="Q84" s="200">
        <v>0.132</v>
      </c>
      <c r="R84" s="200">
        <f>Q84*H84</f>
        <v>224.4</v>
      </c>
      <c r="S84" s="200">
        <v>0</v>
      </c>
      <c r="T84" s="201">
        <f>S84*H84</f>
        <v>0</v>
      </c>
      <c r="AR84" s="23" t="s">
        <v>147</v>
      </c>
      <c r="AT84" s="23" t="s">
        <v>142</v>
      </c>
      <c r="AU84" s="23" t="s">
        <v>83</v>
      </c>
      <c r="AY84" s="23" t="s">
        <v>140</v>
      </c>
      <c r="BE84" s="202">
        <f>IF(N84="základní",J84,0)</f>
        <v>105400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24</v>
      </c>
      <c r="BK84" s="202">
        <f>ROUND(I84*H84,2)</f>
        <v>105400</v>
      </c>
      <c r="BL84" s="23" t="s">
        <v>147</v>
      </c>
      <c r="BM84" s="23" t="s">
        <v>1237</v>
      </c>
    </row>
    <row r="85" spans="2:51" s="11" customFormat="1" ht="13.5">
      <c r="B85" s="203"/>
      <c r="C85" s="204"/>
      <c r="D85" s="205" t="s">
        <v>149</v>
      </c>
      <c r="E85" s="206" t="s">
        <v>22</v>
      </c>
      <c r="F85" s="207" t="s">
        <v>1238</v>
      </c>
      <c r="G85" s="204"/>
      <c r="H85" s="208">
        <v>1700</v>
      </c>
      <c r="I85" s="209"/>
      <c r="J85" s="204"/>
      <c r="K85" s="204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149</v>
      </c>
      <c r="AU85" s="214" t="s">
        <v>83</v>
      </c>
      <c r="AV85" s="11" t="s">
        <v>83</v>
      </c>
      <c r="AW85" s="11" t="s">
        <v>38</v>
      </c>
      <c r="AX85" s="11" t="s">
        <v>74</v>
      </c>
      <c r="AY85" s="214" t="s">
        <v>140</v>
      </c>
    </row>
    <row r="86" spans="2:51" s="12" customFormat="1" ht="13.5">
      <c r="B86" s="215"/>
      <c r="C86" s="216"/>
      <c r="D86" s="205" t="s">
        <v>149</v>
      </c>
      <c r="E86" s="217" t="s">
        <v>22</v>
      </c>
      <c r="F86" s="218" t="s">
        <v>151</v>
      </c>
      <c r="G86" s="216"/>
      <c r="H86" s="217" t="s">
        <v>22</v>
      </c>
      <c r="I86" s="219"/>
      <c r="J86" s="216"/>
      <c r="K86" s="216"/>
      <c r="L86" s="220"/>
      <c r="M86" s="221"/>
      <c r="N86" s="222"/>
      <c r="O86" s="222"/>
      <c r="P86" s="222"/>
      <c r="Q86" s="222"/>
      <c r="R86" s="222"/>
      <c r="S86" s="222"/>
      <c r="T86" s="223"/>
      <c r="AT86" s="224" t="s">
        <v>149</v>
      </c>
      <c r="AU86" s="224" t="s">
        <v>83</v>
      </c>
      <c r="AV86" s="12" t="s">
        <v>24</v>
      </c>
      <c r="AW86" s="12" t="s">
        <v>38</v>
      </c>
      <c r="AX86" s="12" t="s">
        <v>74</v>
      </c>
      <c r="AY86" s="224" t="s">
        <v>140</v>
      </c>
    </row>
    <row r="87" spans="2:51" s="13" customFormat="1" ht="13.5">
      <c r="B87" s="225"/>
      <c r="C87" s="226"/>
      <c r="D87" s="205" t="s">
        <v>149</v>
      </c>
      <c r="E87" s="227" t="s">
        <v>22</v>
      </c>
      <c r="F87" s="228" t="s">
        <v>152</v>
      </c>
      <c r="G87" s="226"/>
      <c r="H87" s="229">
        <v>1700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AT87" s="235" t="s">
        <v>149</v>
      </c>
      <c r="AU87" s="235" t="s">
        <v>83</v>
      </c>
      <c r="AV87" s="13" t="s">
        <v>147</v>
      </c>
      <c r="AW87" s="13" t="s">
        <v>38</v>
      </c>
      <c r="AX87" s="13" t="s">
        <v>24</v>
      </c>
      <c r="AY87" s="235" t="s">
        <v>140</v>
      </c>
    </row>
    <row r="88" spans="2:65" s="1" customFormat="1" ht="25.5" customHeight="1">
      <c r="B88" s="40"/>
      <c r="C88" s="191" t="s">
        <v>83</v>
      </c>
      <c r="D88" s="191" t="s">
        <v>142</v>
      </c>
      <c r="E88" s="192" t="s">
        <v>1239</v>
      </c>
      <c r="F88" s="193" t="s">
        <v>1240</v>
      </c>
      <c r="G88" s="194" t="s">
        <v>238</v>
      </c>
      <c r="H88" s="195">
        <v>9750</v>
      </c>
      <c r="I88" s="196">
        <v>204</v>
      </c>
      <c r="J88" s="197">
        <f>ROUND(I88*H88,2)</f>
        <v>1989000</v>
      </c>
      <c r="K88" s="193" t="s">
        <v>146</v>
      </c>
      <c r="L88" s="60"/>
      <c r="M88" s="198" t="s">
        <v>22</v>
      </c>
      <c r="N88" s="199" t="s">
        <v>45</v>
      </c>
      <c r="O88" s="41"/>
      <c r="P88" s="200">
        <f>O88*H88</f>
        <v>0</v>
      </c>
      <c r="Q88" s="200">
        <v>0.1118</v>
      </c>
      <c r="R88" s="200">
        <f>Q88*H88</f>
        <v>1090.05</v>
      </c>
      <c r="S88" s="200">
        <v>0</v>
      </c>
      <c r="T88" s="201">
        <f>S88*H88</f>
        <v>0</v>
      </c>
      <c r="AR88" s="23" t="s">
        <v>147</v>
      </c>
      <c r="AT88" s="23" t="s">
        <v>142</v>
      </c>
      <c r="AU88" s="23" t="s">
        <v>83</v>
      </c>
      <c r="AY88" s="23" t="s">
        <v>140</v>
      </c>
      <c r="BE88" s="202">
        <f>IF(N88="základní",J88,0)</f>
        <v>1989000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24</v>
      </c>
      <c r="BK88" s="202">
        <f>ROUND(I88*H88,2)</f>
        <v>1989000</v>
      </c>
      <c r="BL88" s="23" t="s">
        <v>147</v>
      </c>
      <c r="BM88" s="23" t="s">
        <v>1241</v>
      </c>
    </row>
    <row r="89" spans="2:65" s="1" customFormat="1" ht="16.5" customHeight="1">
      <c r="B89" s="40"/>
      <c r="C89" s="191" t="s">
        <v>157</v>
      </c>
      <c r="D89" s="191" t="s">
        <v>142</v>
      </c>
      <c r="E89" s="192" t="s">
        <v>1116</v>
      </c>
      <c r="F89" s="193" t="s">
        <v>1242</v>
      </c>
      <c r="G89" s="194" t="s">
        <v>238</v>
      </c>
      <c r="H89" s="195">
        <v>9750</v>
      </c>
      <c r="I89" s="196">
        <v>12</v>
      </c>
      <c r="J89" s="197">
        <f>ROUND(I89*H89,2)</f>
        <v>117000</v>
      </c>
      <c r="K89" s="193" t="s">
        <v>22</v>
      </c>
      <c r="L89" s="60"/>
      <c r="M89" s="198" t="s">
        <v>22</v>
      </c>
      <c r="N89" s="199" t="s">
        <v>45</v>
      </c>
      <c r="O89" s="41"/>
      <c r="P89" s="200">
        <f>O89*H89</f>
        <v>0</v>
      </c>
      <c r="Q89" s="200">
        <v>0.00034</v>
      </c>
      <c r="R89" s="200">
        <f>Q89*H89</f>
        <v>3.3150000000000004</v>
      </c>
      <c r="S89" s="200">
        <v>0</v>
      </c>
      <c r="T89" s="201">
        <f>S89*H89</f>
        <v>0</v>
      </c>
      <c r="AR89" s="23" t="s">
        <v>147</v>
      </c>
      <c r="AT89" s="23" t="s">
        <v>142</v>
      </c>
      <c r="AU89" s="23" t="s">
        <v>83</v>
      </c>
      <c r="AY89" s="23" t="s">
        <v>140</v>
      </c>
      <c r="BE89" s="202">
        <f>IF(N89="základní",J89,0)</f>
        <v>117000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24</v>
      </c>
      <c r="BK89" s="202">
        <f>ROUND(I89*H89,2)</f>
        <v>117000</v>
      </c>
      <c r="BL89" s="23" t="s">
        <v>147</v>
      </c>
      <c r="BM89" s="23" t="s">
        <v>1243</v>
      </c>
    </row>
    <row r="90" spans="2:51" s="11" customFormat="1" ht="13.5">
      <c r="B90" s="203"/>
      <c r="C90" s="204"/>
      <c r="D90" s="205" t="s">
        <v>149</v>
      </c>
      <c r="E90" s="206" t="s">
        <v>22</v>
      </c>
      <c r="F90" s="207" t="s">
        <v>1244</v>
      </c>
      <c r="G90" s="204"/>
      <c r="H90" s="208">
        <v>9750</v>
      </c>
      <c r="I90" s="209"/>
      <c r="J90" s="204"/>
      <c r="K90" s="204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149</v>
      </c>
      <c r="AU90" s="214" t="s">
        <v>83</v>
      </c>
      <c r="AV90" s="11" t="s">
        <v>83</v>
      </c>
      <c r="AW90" s="11" t="s">
        <v>38</v>
      </c>
      <c r="AX90" s="11" t="s">
        <v>74</v>
      </c>
      <c r="AY90" s="214" t="s">
        <v>140</v>
      </c>
    </row>
    <row r="91" spans="2:51" s="13" customFormat="1" ht="13.5">
      <c r="B91" s="225"/>
      <c r="C91" s="226"/>
      <c r="D91" s="205" t="s">
        <v>149</v>
      </c>
      <c r="E91" s="227" t="s">
        <v>22</v>
      </c>
      <c r="F91" s="228" t="s">
        <v>152</v>
      </c>
      <c r="G91" s="226"/>
      <c r="H91" s="229">
        <v>9750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AT91" s="235" t="s">
        <v>149</v>
      </c>
      <c r="AU91" s="235" t="s">
        <v>83</v>
      </c>
      <c r="AV91" s="13" t="s">
        <v>147</v>
      </c>
      <c r="AW91" s="13" t="s">
        <v>38</v>
      </c>
      <c r="AX91" s="13" t="s">
        <v>24</v>
      </c>
      <c r="AY91" s="235" t="s">
        <v>140</v>
      </c>
    </row>
    <row r="92" spans="2:65" s="1" customFormat="1" ht="25.5" customHeight="1">
      <c r="B92" s="40"/>
      <c r="C92" s="191" t="s">
        <v>147</v>
      </c>
      <c r="D92" s="191" t="s">
        <v>142</v>
      </c>
      <c r="E92" s="192" t="s">
        <v>1245</v>
      </c>
      <c r="F92" s="193" t="s">
        <v>1246</v>
      </c>
      <c r="G92" s="194" t="s">
        <v>238</v>
      </c>
      <c r="H92" s="195">
        <v>9750</v>
      </c>
      <c r="I92" s="196">
        <v>204</v>
      </c>
      <c r="J92" s="197">
        <f>ROUND(I92*H92,2)</f>
        <v>1989000</v>
      </c>
      <c r="K92" s="193" t="s">
        <v>146</v>
      </c>
      <c r="L92" s="60"/>
      <c r="M92" s="198" t="s">
        <v>22</v>
      </c>
      <c r="N92" s="199" t="s">
        <v>45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3" t="s">
        <v>147</v>
      </c>
      <c r="AT92" s="23" t="s">
        <v>142</v>
      </c>
      <c r="AU92" s="23" t="s">
        <v>83</v>
      </c>
      <c r="AY92" s="23" t="s">
        <v>140</v>
      </c>
      <c r="BE92" s="202">
        <f>IF(N92="základní",J92,0)</f>
        <v>1989000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24</v>
      </c>
      <c r="BK92" s="202">
        <f>ROUND(I92*H92,2)</f>
        <v>1989000</v>
      </c>
      <c r="BL92" s="23" t="s">
        <v>147</v>
      </c>
      <c r="BM92" s="23" t="s">
        <v>1247</v>
      </c>
    </row>
    <row r="93" spans="2:51" s="11" customFormat="1" ht="13.5">
      <c r="B93" s="203"/>
      <c r="C93" s="204"/>
      <c r="D93" s="205" t="s">
        <v>149</v>
      </c>
      <c r="E93" s="206" t="s">
        <v>22</v>
      </c>
      <c r="F93" s="207" t="s">
        <v>1248</v>
      </c>
      <c r="G93" s="204"/>
      <c r="H93" s="208">
        <v>9350</v>
      </c>
      <c r="I93" s="209"/>
      <c r="J93" s="204"/>
      <c r="K93" s="204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149</v>
      </c>
      <c r="AU93" s="214" t="s">
        <v>83</v>
      </c>
      <c r="AV93" s="11" t="s">
        <v>83</v>
      </c>
      <c r="AW93" s="11" t="s">
        <v>38</v>
      </c>
      <c r="AX93" s="11" t="s">
        <v>74</v>
      </c>
      <c r="AY93" s="214" t="s">
        <v>140</v>
      </c>
    </row>
    <row r="94" spans="2:51" s="11" customFormat="1" ht="13.5">
      <c r="B94" s="203"/>
      <c r="C94" s="204"/>
      <c r="D94" s="205" t="s">
        <v>149</v>
      </c>
      <c r="E94" s="206" t="s">
        <v>22</v>
      </c>
      <c r="F94" s="207" t="s">
        <v>1249</v>
      </c>
      <c r="G94" s="204"/>
      <c r="H94" s="208">
        <v>400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149</v>
      </c>
      <c r="AU94" s="214" t="s">
        <v>83</v>
      </c>
      <c r="AV94" s="11" t="s">
        <v>83</v>
      </c>
      <c r="AW94" s="11" t="s">
        <v>38</v>
      </c>
      <c r="AX94" s="11" t="s">
        <v>74</v>
      </c>
      <c r="AY94" s="214" t="s">
        <v>140</v>
      </c>
    </row>
    <row r="95" spans="2:51" s="12" customFormat="1" ht="13.5">
      <c r="B95" s="215"/>
      <c r="C95" s="216"/>
      <c r="D95" s="205" t="s">
        <v>149</v>
      </c>
      <c r="E95" s="217" t="s">
        <v>22</v>
      </c>
      <c r="F95" s="218" t="s">
        <v>1250</v>
      </c>
      <c r="G95" s="216"/>
      <c r="H95" s="217" t="s">
        <v>22</v>
      </c>
      <c r="I95" s="219"/>
      <c r="J95" s="216"/>
      <c r="K95" s="216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149</v>
      </c>
      <c r="AU95" s="224" t="s">
        <v>83</v>
      </c>
      <c r="AV95" s="12" t="s">
        <v>24</v>
      </c>
      <c r="AW95" s="12" t="s">
        <v>38</v>
      </c>
      <c r="AX95" s="12" t="s">
        <v>74</v>
      </c>
      <c r="AY95" s="224" t="s">
        <v>140</v>
      </c>
    </row>
    <row r="96" spans="2:51" s="13" customFormat="1" ht="13.5">
      <c r="B96" s="225"/>
      <c r="C96" s="226"/>
      <c r="D96" s="205" t="s">
        <v>149</v>
      </c>
      <c r="E96" s="227" t="s">
        <v>22</v>
      </c>
      <c r="F96" s="228" t="s">
        <v>152</v>
      </c>
      <c r="G96" s="226"/>
      <c r="H96" s="229">
        <v>9750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149</v>
      </c>
      <c r="AU96" s="235" t="s">
        <v>83</v>
      </c>
      <c r="AV96" s="13" t="s">
        <v>147</v>
      </c>
      <c r="AW96" s="13" t="s">
        <v>38</v>
      </c>
      <c r="AX96" s="13" t="s">
        <v>24</v>
      </c>
      <c r="AY96" s="235" t="s">
        <v>140</v>
      </c>
    </row>
    <row r="97" spans="2:63" s="10" customFormat="1" ht="29.85" customHeight="1">
      <c r="B97" s="175"/>
      <c r="C97" s="176"/>
      <c r="D97" s="177" t="s">
        <v>73</v>
      </c>
      <c r="E97" s="189" t="s">
        <v>197</v>
      </c>
      <c r="F97" s="189" t="s">
        <v>512</v>
      </c>
      <c r="G97" s="176"/>
      <c r="H97" s="176"/>
      <c r="I97" s="179"/>
      <c r="J97" s="190">
        <f>BK97</f>
        <v>17000</v>
      </c>
      <c r="K97" s="176"/>
      <c r="L97" s="181"/>
      <c r="M97" s="182"/>
      <c r="N97" s="183"/>
      <c r="O97" s="183"/>
      <c r="P97" s="184">
        <f>SUM(P98:P100)</f>
        <v>0</v>
      </c>
      <c r="Q97" s="183"/>
      <c r="R97" s="184">
        <f>SUM(R98:R100)</f>
        <v>0</v>
      </c>
      <c r="S97" s="183"/>
      <c r="T97" s="185">
        <f>SUM(T98:T100)</f>
        <v>214.2</v>
      </c>
      <c r="AR97" s="186" t="s">
        <v>24</v>
      </c>
      <c r="AT97" s="187" t="s">
        <v>73</v>
      </c>
      <c r="AU97" s="187" t="s">
        <v>24</v>
      </c>
      <c r="AY97" s="186" t="s">
        <v>140</v>
      </c>
      <c r="BK97" s="188">
        <f>SUM(BK98:BK100)</f>
        <v>17000</v>
      </c>
    </row>
    <row r="98" spans="2:65" s="1" customFormat="1" ht="16.5" customHeight="1">
      <c r="B98" s="40"/>
      <c r="C98" s="191" t="s">
        <v>171</v>
      </c>
      <c r="D98" s="191" t="s">
        <v>142</v>
      </c>
      <c r="E98" s="192" t="s">
        <v>1251</v>
      </c>
      <c r="F98" s="193" t="s">
        <v>1252</v>
      </c>
      <c r="G98" s="194" t="s">
        <v>238</v>
      </c>
      <c r="H98" s="195">
        <v>1700</v>
      </c>
      <c r="I98" s="196">
        <v>10</v>
      </c>
      <c r="J98" s="197">
        <f>ROUND(I98*H98,2)</f>
        <v>17000</v>
      </c>
      <c r="K98" s="193" t="s">
        <v>146</v>
      </c>
      <c r="L98" s="60"/>
      <c r="M98" s="198" t="s">
        <v>22</v>
      </c>
      <c r="N98" s="199" t="s">
        <v>45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0.126</v>
      </c>
      <c r="T98" s="201">
        <f>S98*H98</f>
        <v>214.2</v>
      </c>
      <c r="AR98" s="23" t="s">
        <v>147</v>
      </c>
      <c r="AT98" s="23" t="s">
        <v>142</v>
      </c>
      <c r="AU98" s="23" t="s">
        <v>83</v>
      </c>
      <c r="AY98" s="23" t="s">
        <v>140</v>
      </c>
      <c r="BE98" s="202">
        <f>IF(N98="základní",J98,0)</f>
        <v>17000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24</v>
      </c>
      <c r="BK98" s="202">
        <f>ROUND(I98*H98,2)</f>
        <v>17000</v>
      </c>
      <c r="BL98" s="23" t="s">
        <v>147</v>
      </c>
      <c r="BM98" s="23" t="s">
        <v>1253</v>
      </c>
    </row>
    <row r="99" spans="2:51" s="11" customFormat="1" ht="13.5">
      <c r="B99" s="203"/>
      <c r="C99" s="204"/>
      <c r="D99" s="205" t="s">
        <v>149</v>
      </c>
      <c r="E99" s="206" t="s">
        <v>22</v>
      </c>
      <c r="F99" s="207" t="s">
        <v>1238</v>
      </c>
      <c r="G99" s="204"/>
      <c r="H99" s="208">
        <v>1700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149</v>
      </c>
      <c r="AU99" s="214" t="s">
        <v>83</v>
      </c>
      <c r="AV99" s="11" t="s">
        <v>83</v>
      </c>
      <c r="AW99" s="11" t="s">
        <v>38</v>
      </c>
      <c r="AX99" s="11" t="s">
        <v>74</v>
      </c>
      <c r="AY99" s="214" t="s">
        <v>140</v>
      </c>
    </row>
    <row r="100" spans="2:51" s="13" customFormat="1" ht="13.5">
      <c r="B100" s="225"/>
      <c r="C100" s="226"/>
      <c r="D100" s="205" t="s">
        <v>149</v>
      </c>
      <c r="E100" s="227" t="s">
        <v>22</v>
      </c>
      <c r="F100" s="228" t="s">
        <v>152</v>
      </c>
      <c r="G100" s="226"/>
      <c r="H100" s="229">
        <v>1700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149</v>
      </c>
      <c r="AU100" s="235" t="s">
        <v>83</v>
      </c>
      <c r="AV100" s="13" t="s">
        <v>147</v>
      </c>
      <c r="AW100" s="13" t="s">
        <v>38</v>
      </c>
      <c r="AX100" s="13" t="s">
        <v>24</v>
      </c>
      <c r="AY100" s="235" t="s">
        <v>140</v>
      </c>
    </row>
    <row r="101" spans="2:63" s="10" customFormat="1" ht="29.85" customHeight="1">
      <c r="B101" s="175"/>
      <c r="C101" s="176"/>
      <c r="D101" s="177" t="s">
        <v>73</v>
      </c>
      <c r="E101" s="189" t="s">
        <v>580</v>
      </c>
      <c r="F101" s="189" t="s">
        <v>581</v>
      </c>
      <c r="G101" s="176"/>
      <c r="H101" s="176"/>
      <c r="I101" s="179"/>
      <c r="J101" s="190">
        <f>BK101</f>
        <v>50551.2</v>
      </c>
      <c r="K101" s="176"/>
      <c r="L101" s="181"/>
      <c r="M101" s="182"/>
      <c r="N101" s="183"/>
      <c r="O101" s="183"/>
      <c r="P101" s="184">
        <f>SUM(P102:P106)</f>
        <v>0</v>
      </c>
      <c r="Q101" s="183"/>
      <c r="R101" s="184">
        <f>SUM(R102:R106)</f>
        <v>0</v>
      </c>
      <c r="S101" s="183"/>
      <c r="T101" s="185">
        <f>SUM(T102:T106)</f>
        <v>0</v>
      </c>
      <c r="AR101" s="186" t="s">
        <v>24</v>
      </c>
      <c r="AT101" s="187" t="s">
        <v>73</v>
      </c>
      <c r="AU101" s="187" t="s">
        <v>24</v>
      </c>
      <c r="AY101" s="186" t="s">
        <v>140</v>
      </c>
      <c r="BK101" s="188">
        <f>SUM(BK102:BK106)</f>
        <v>50551.2</v>
      </c>
    </row>
    <row r="102" spans="2:65" s="1" customFormat="1" ht="16.5" customHeight="1">
      <c r="B102" s="40"/>
      <c r="C102" s="191" t="s">
        <v>176</v>
      </c>
      <c r="D102" s="191" t="s">
        <v>142</v>
      </c>
      <c r="E102" s="192" t="s">
        <v>1181</v>
      </c>
      <c r="F102" s="193" t="s">
        <v>1182</v>
      </c>
      <c r="G102" s="194" t="s">
        <v>215</v>
      </c>
      <c r="H102" s="195">
        <v>214.2</v>
      </c>
      <c r="I102" s="196">
        <v>17</v>
      </c>
      <c r="J102" s="197">
        <f>ROUND(I102*H102,2)</f>
        <v>3641.4</v>
      </c>
      <c r="K102" s="193" t="s">
        <v>146</v>
      </c>
      <c r="L102" s="60"/>
      <c r="M102" s="198" t="s">
        <v>22</v>
      </c>
      <c r="N102" s="199" t="s">
        <v>45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3" t="s">
        <v>147</v>
      </c>
      <c r="AT102" s="23" t="s">
        <v>142</v>
      </c>
      <c r="AU102" s="23" t="s">
        <v>83</v>
      </c>
      <c r="AY102" s="23" t="s">
        <v>140</v>
      </c>
      <c r="BE102" s="202">
        <f>IF(N102="základní",J102,0)</f>
        <v>3641.4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24</v>
      </c>
      <c r="BK102" s="202">
        <f>ROUND(I102*H102,2)</f>
        <v>3641.4</v>
      </c>
      <c r="BL102" s="23" t="s">
        <v>147</v>
      </c>
      <c r="BM102" s="23" t="s">
        <v>1254</v>
      </c>
    </row>
    <row r="103" spans="2:65" s="1" customFormat="1" ht="16.5" customHeight="1">
      <c r="B103" s="40"/>
      <c r="C103" s="191" t="s">
        <v>182</v>
      </c>
      <c r="D103" s="191" t="s">
        <v>142</v>
      </c>
      <c r="E103" s="192" t="s">
        <v>1188</v>
      </c>
      <c r="F103" s="193" t="s">
        <v>1189</v>
      </c>
      <c r="G103" s="194" t="s">
        <v>215</v>
      </c>
      <c r="H103" s="195">
        <v>2998.8</v>
      </c>
      <c r="I103" s="196">
        <v>7</v>
      </c>
      <c r="J103" s="197">
        <f>ROUND(I103*H103,2)</f>
        <v>20991.6</v>
      </c>
      <c r="K103" s="193" t="s">
        <v>146</v>
      </c>
      <c r="L103" s="60"/>
      <c r="M103" s="198" t="s">
        <v>22</v>
      </c>
      <c r="N103" s="199" t="s">
        <v>45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147</v>
      </c>
      <c r="AT103" s="23" t="s">
        <v>142</v>
      </c>
      <c r="AU103" s="23" t="s">
        <v>83</v>
      </c>
      <c r="AY103" s="23" t="s">
        <v>140</v>
      </c>
      <c r="BE103" s="202">
        <f>IF(N103="základní",J103,0)</f>
        <v>20991.6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24</v>
      </c>
      <c r="BK103" s="202">
        <f>ROUND(I103*H103,2)</f>
        <v>20991.6</v>
      </c>
      <c r="BL103" s="23" t="s">
        <v>147</v>
      </c>
      <c r="BM103" s="23" t="s">
        <v>1255</v>
      </c>
    </row>
    <row r="104" spans="2:51" s="11" customFormat="1" ht="13.5">
      <c r="B104" s="203"/>
      <c r="C104" s="204"/>
      <c r="D104" s="205" t="s">
        <v>149</v>
      </c>
      <c r="E104" s="206" t="s">
        <v>22</v>
      </c>
      <c r="F104" s="207" t="s">
        <v>1256</v>
      </c>
      <c r="G104" s="204"/>
      <c r="H104" s="208">
        <v>2998.8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149</v>
      </c>
      <c r="AU104" s="214" t="s">
        <v>83</v>
      </c>
      <c r="AV104" s="11" t="s">
        <v>83</v>
      </c>
      <c r="AW104" s="11" t="s">
        <v>38</v>
      </c>
      <c r="AX104" s="11" t="s">
        <v>74</v>
      </c>
      <c r="AY104" s="214" t="s">
        <v>140</v>
      </c>
    </row>
    <row r="105" spans="2:51" s="13" customFormat="1" ht="13.5">
      <c r="B105" s="225"/>
      <c r="C105" s="226"/>
      <c r="D105" s="205" t="s">
        <v>149</v>
      </c>
      <c r="E105" s="227" t="s">
        <v>22</v>
      </c>
      <c r="F105" s="228" t="s">
        <v>152</v>
      </c>
      <c r="G105" s="226"/>
      <c r="H105" s="229">
        <v>2998.8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AT105" s="235" t="s">
        <v>149</v>
      </c>
      <c r="AU105" s="235" t="s">
        <v>83</v>
      </c>
      <c r="AV105" s="13" t="s">
        <v>147</v>
      </c>
      <c r="AW105" s="13" t="s">
        <v>38</v>
      </c>
      <c r="AX105" s="13" t="s">
        <v>24</v>
      </c>
      <c r="AY105" s="235" t="s">
        <v>140</v>
      </c>
    </row>
    <row r="106" spans="2:65" s="1" customFormat="1" ht="16.5" customHeight="1">
      <c r="B106" s="40"/>
      <c r="C106" s="191" t="s">
        <v>187</v>
      </c>
      <c r="D106" s="191" t="s">
        <v>142</v>
      </c>
      <c r="E106" s="192" t="s">
        <v>601</v>
      </c>
      <c r="F106" s="193" t="s">
        <v>602</v>
      </c>
      <c r="G106" s="194" t="s">
        <v>215</v>
      </c>
      <c r="H106" s="195">
        <v>214.2</v>
      </c>
      <c r="I106" s="196">
        <v>121</v>
      </c>
      <c r="J106" s="197">
        <f>ROUND(I106*H106,2)</f>
        <v>25918.2</v>
      </c>
      <c r="K106" s="193" t="s">
        <v>146</v>
      </c>
      <c r="L106" s="60"/>
      <c r="M106" s="198" t="s">
        <v>22</v>
      </c>
      <c r="N106" s="199" t="s">
        <v>45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147</v>
      </c>
      <c r="AT106" s="23" t="s">
        <v>142</v>
      </c>
      <c r="AU106" s="23" t="s">
        <v>83</v>
      </c>
      <c r="AY106" s="23" t="s">
        <v>140</v>
      </c>
      <c r="BE106" s="202">
        <f>IF(N106="základní",J106,0)</f>
        <v>25918.2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24</v>
      </c>
      <c r="BK106" s="202">
        <f>ROUND(I106*H106,2)</f>
        <v>25918.2</v>
      </c>
      <c r="BL106" s="23" t="s">
        <v>147</v>
      </c>
      <c r="BM106" s="23" t="s">
        <v>1257</v>
      </c>
    </row>
    <row r="107" spans="2:63" s="10" customFormat="1" ht="29.85" customHeight="1">
      <c r="B107" s="175"/>
      <c r="C107" s="176"/>
      <c r="D107" s="177" t="s">
        <v>73</v>
      </c>
      <c r="E107" s="189" t="s">
        <v>605</v>
      </c>
      <c r="F107" s="189" t="s">
        <v>606</v>
      </c>
      <c r="G107" s="176"/>
      <c r="H107" s="176"/>
      <c r="I107" s="179"/>
      <c r="J107" s="190">
        <f>BK107</f>
        <v>54028.37</v>
      </c>
      <c r="K107" s="176"/>
      <c r="L107" s="181"/>
      <c r="M107" s="182"/>
      <c r="N107" s="183"/>
      <c r="O107" s="183"/>
      <c r="P107" s="184">
        <f>P108</f>
        <v>0</v>
      </c>
      <c r="Q107" s="183"/>
      <c r="R107" s="184">
        <f>R108</f>
        <v>0</v>
      </c>
      <c r="S107" s="183"/>
      <c r="T107" s="185">
        <f>T108</f>
        <v>0</v>
      </c>
      <c r="AR107" s="186" t="s">
        <v>24</v>
      </c>
      <c r="AT107" s="187" t="s">
        <v>73</v>
      </c>
      <c r="AU107" s="187" t="s">
        <v>24</v>
      </c>
      <c r="AY107" s="186" t="s">
        <v>140</v>
      </c>
      <c r="BK107" s="188">
        <f>BK108</f>
        <v>54028.37</v>
      </c>
    </row>
    <row r="108" spans="2:65" s="1" customFormat="1" ht="25.5" customHeight="1">
      <c r="B108" s="40"/>
      <c r="C108" s="191" t="s">
        <v>197</v>
      </c>
      <c r="D108" s="191" t="s">
        <v>142</v>
      </c>
      <c r="E108" s="192" t="s">
        <v>1206</v>
      </c>
      <c r="F108" s="193" t="s">
        <v>1207</v>
      </c>
      <c r="G108" s="194" t="s">
        <v>215</v>
      </c>
      <c r="H108" s="195">
        <v>1317.765</v>
      </c>
      <c r="I108" s="196">
        <v>41</v>
      </c>
      <c r="J108" s="197">
        <f>ROUND(I108*H108,2)</f>
        <v>54028.37</v>
      </c>
      <c r="K108" s="193" t="s">
        <v>146</v>
      </c>
      <c r="L108" s="60"/>
      <c r="M108" s="198" t="s">
        <v>22</v>
      </c>
      <c r="N108" s="251" t="s">
        <v>45</v>
      </c>
      <c r="O108" s="252"/>
      <c r="P108" s="253">
        <f>O108*H108</f>
        <v>0</v>
      </c>
      <c r="Q108" s="253">
        <v>0</v>
      </c>
      <c r="R108" s="253">
        <f>Q108*H108</f>
        <v>0</v>
      </c>
      <c r="S108" s="253">
        <v>0</v>
      </c>
      <c r="T108" s="254">
        <f>S108*H108</f>
        <v>0</v>
      </c>
      <c r="AR108" s="23" t="s">
        <v>147</v>
      </c>
      <c r="AT108" s="23" t="s">
        <v>142</v>
      </c>
      <c r="AU108" s="23" t="s">
        <v>83</v>
      </c>
      <c r="AY108" s="23" t="s">
        <v>140</v>
      </c>
      <c r="BE108" s="202">
        <f>IF(N108="základní",J108,0)</f>
        <v>54028.37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24</v>
      </c>
      <c r="BK108" s="202">
        <f>ROUND(I108*H108,2)</f>
        <v>54028.37</v>
      </c>
      <c r="BL108" s="23" t="s">
        <v>147</v>
      </c>
      <c r="BM108" s="23" t="s">
        <v>1258</v>
      </c>
    </row>
    <row r="109" spans="2:12" s="1" customFormat="1" ht="6.95" customHeight="1">
      <c r="B109" s="55"/>
      <c r="C109" s="56"/>
      <c r="D109" s="56"/>
      <c r="E109" s="56"/>
      <c r="F109" s="56"/>
      <c r="G109" s="56"/>
      <c r="H109" s="56"/>
      <c r="I109" s="138"/>
      <c r="J109" s="56"/>
      <c r="K109" s="56"/>
      <c r="L109" s="60"/>
    </row>
  </sheetData>
  <sheetProtection algorithmName="SHA-512" hashValue="JixH+DRUJZVgkxL5FMXOuHPQMsfZv8HUSGrHrf5BB+DiNGAwwtDkDYzuPx3yaZUqH/YIrWwQyEp2gcCo43LixA==" saltValue="3YMFZ6Nzu1sIL1xobxZfWgnstXYuwsbBwqumSD0+nR+n1jnTuD54mugsdqUXebRUAZrTuyEMCazoaNmfraLuvQ==" spinCount="100000" sheet="1" objects="1" scenarios="1" formatColumns="0" formatRows="0" autoFilter="0"/>
  <autoFilter ref="C80:K108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5"/>
  <sheetViews>
    <sheetView showGridLines="0" workbookViewId="0" topLeftCell="A1">
      <pane ySplit="1" topLeftCell="A56" activePane="bottomLeft" state="frozen"/>
      <selection pane="bottomLeft" activeCell="I158" sqref="I15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99</v>
      </c>
      <c r="G1" s="375" t="s">
        <v>100</v>
      </c>
      <c r="H1" s="375"/>
      <c r="I1" s="114"/>
      <c r="J1" s="113" t="s">
        <v>101</v>
      </c>
      <c r="K1" s="112" t="s">
        <v>102</v>
      </c>
      <c r="L1" s="113" t="s">
        <v>103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Mosty ev.č.11725-3 a 11725-4 , Skořice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105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1259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9. 9. 2016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>42196868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M - SILNICE a.s.</v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>CZ42196868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ROUND(J79,2)</f>
        <v>192027.6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ROUND(SUM(BE79:BE154),2)</f>
        <v>192027.6</v>
      </c>
      <c r="G30" s="41"/>
      <c r="H30" s="41"/>
      <c r="I30" s="130">
        <v>0.21</v>
      </c>
      <c r="J30" s="129">
        <f>ROUND(ROUND((SUM(BE79:BE154)),2)*I30,2)</f>
        <v>40325.8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ROUND(SUM(BF79:BF154),2)</f>
        <v>0</v>
      </c>
      <c r="G31" s="41"/>
      <c r="H31" s="41"/>
      <c r="I31" s="130">
        <v>0.15</v>
      </c>
      <c r="J31" s="129">
        <f>ROUND(ROUND((SUM(BF79:BF154)),2)*I31,2)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ROUND(SUM(BG79:BG154),2)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ROUND(SUM(BH79:BH154),2)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ROUND(SUM(BI79:BI154),2)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232353.40000000002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107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Mosty ev.č.11725-3 a 11725-4 , Skořice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105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SKU1805 - SO 801  SU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18" t="s">
        <v>27</v>
      </c>
      <c r="J49" s="119" t="str">
        <f>IF(J12="","",J12)</f>
        <v>9. 9. 2016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SÚS PK ,příspěvková organizace</v>
      </c>
      <c r="G51" s="41"/>
      <c r="H51" s="41"/>
      <c r="I51" s="118" t="s">
        <v>36</v>
      </c>
      <c r="J51" s="367" t="str">
        <f>E21</f>
        <v>Projekční kancelář Ing.Škubalová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>M - SILNICE a.s.</v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108</v>
      </c>
      <c r="D54" s="131"/>
      <c r="E54" s="131"/>
      <c r="F54" s="131"/>
      <c r="G54" s="131"/>
      <c r="H54" s="131"/>
      <c r="I54" s="144"/>
      <c r="J54" s="145" t="s">
        <v>109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110</v>
      </c>
      <c r="D56" s="41"/>
      <c r="E56" s="41"/>
      <c r="F56" s="41"/>
      <c r="G56" s="41"/>
      <c r="H56" s="41"/>
      <c r="I56" s="117"/>
      <c r="J56" s="127">
        <f>J79</f>
        <v>192027.6</v>
      </c>
      <c r="K56" s="44"/>
      <c r="AU56" s="23" t="s">
        <v>111</v>
      </c>
    </row>
    <row r="57" spans="2:11" s="7" customFormat="1" ht="24.95" customHeight="1">
      <c r="B57" s="148"/>
      <c r="C57" s="149"/>
      <c r="D57" s="150" t="s">
        <v>112</v>
      </c>
      <c r="E57" s="151"/>
      <c r="F57" s="151"/>
      <c r="G57" s="151"/>
      <c r="H57" s="151"/>
      <c r="I57" s="152"/>
      <c r="J57" s="153">
        <f>J80</f>
        <v>192027.6</v>
      </c>
      <c r="K57" s="154"/>
    </row>
    <row r="58" spans="2:11" s="8" customFormat="1" ht="19.9" customHeight="1">
      <c r="B58" s="155"/>
      <c r="C58" s="156"/>
      <c r="D58" s="157" t="s">
        <v>113</v>
      </c>
      <c r="E58" s="158"/>
      <c r="F58" s="158"/>
      <c r="G58" s="158"/>
      <c r="H58" s="158"/>
      <c r="I58" s="159"/>
      <c r="J58" s="160">
        <f>J81</f>
        <v>191902.82</v>
      </c>
      <c r="K58" s="161"/>
    </row>
    <row r="59" spans="2:11" s="8" customFormat="1" ht="19.9" customHeight="1">
      <c r="B59" s="155"/>
      <c r="C59" s="156"/>
      <c r="D59" s="157" t="s">
        <v>120</v>
      </c>
      <c r="E59" s="158"/>
      <c r="F59" s="158"/>
      <c r="G59" s="158"/>
      <c r="H59" s="158"/>
      <c r="I59" s="159"/>
      <c r="J59" s="160">
        <f>J153</f>
        <v>124.78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124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6.5" customHeight="1">
      <c r="B69" s="40"/>
      <c r="C69" s="62"/>
      <c r="D69" s="62"/>
      <c r="E69" s="372" t="str">
        <f>E7</f>
        <v>Mosty ev.č.11725-3 a 11725-4 , Skořice</v>
      </c>
      <c r="F69" s="373"/>
      <c r="G69" s="373"/>
      <c r="H69" s="373"/>
      <c r="I69" s="162"/>
      <c r="J69" s="62"/>
      <c r="K69" s="62"/>
      <c r="L69" s="60"/>
    </row>
    <row r="70" spans="2:12" s="1" customFormat="1" ht="14.45" customHeight="1">
      <c r="B70" s="40"/>
      <c r="C70" s="64" t="s">
        <v>105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7.25" customHeight="1">
      <c r="B71" s="40"/>
      <c r="C71" s="62"/>
      <c r="D71" s="62"/>
      <c r="E71" s="339" t="str">
        <f>E9</f>
        <v>SKU1805 - SO 801  SU</v>
      </c>
      <c r="F71" s="374"/>
      <c r="G71" s="374"/>
      <c r="H71" s="374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25</v>
      </c>
      <c r="D73" s="62"/>
      <c r="E73" s="62"/>
      <c r="F73" s="163" t="str">
        <f>F12</f>
        <v xml:space="preserve"> </v>
      </c>
      <c r="G73" s="62"/>
      <c r="H73" s="62"/>
      <c r="I73" s="164" t="s">
        <v>27</v>
      </c>
      <c r="J73" s="72" t="str">
        <f>IF(J12="","",J12)</f>
        <v>9. 9. 2016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5">
      <c r="B75" s="40"/>
      <c r="C75" s="64" t="s">
        <v>31</v>
      </c>
      <c r="D75" s="62"/>
      <c r="E75" s="62"/>
      <c r="F75" s="163" t="str">
        <f>E15</f>
        <v>SÚS PK ,příspěvková organizace</v>
      </c>
      <c r="G75" s="62"/>
      <c r="H75" s="62"/>
      <c r="I75" s="164" t="s">
        <v>36</v>
      </c>
      <c r="J75" s="163" t="str">
        <f>E21</f>
        <v>Projekční kancelář Ing.Škubalová</v>
      </c>
      <c r="K75" s="62"/>
      <c r="L75" s="60"/>
    </row>
    <row r="76" spans="2:12" s="1" customFormat="1" ht="14.45" customHeight="1">
      <c r="B76" s="40"/>
      <c r="C76" s="64" t="s">
        <v>35</v>
      </c>
      <c r="D76" s="62"/>
      <c r="E76" s="62"/>
      <c r="F76" s="163" t="str">
        <f>IF(E18="","",E18)</f>
        <v>M - SILNICE a.s.</v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125</v>
      </c>
      <c r="D78" s="167" t="s">
        <v>59</v>
      </c>
      <c r="E78" s="167" t="s">
        <v>55</v>
      </c>
      <c r="F78" s="167" t="s">
        <v>126</v>
      </c>
      <c r="G78" s="167" t="s">
        <v>127</v>
      </c>
      <c r="H78" s="167" t="s">
        <v>128</v>
      </c>
      <c r="I78" s="168" t="s">
        <v>129</v>
      </c>
      <c r="J78" s="167" t="s">
        <v>109</v>
      </c>
      <c r="K78" s="169" t="s">
        <v>130</v>
      </c>
      <c r="L78" s="170"/>
      <c r="M78" s="80" t="s">
        <v>131</v>
      </c>
      <c r="N78" s="81" t="s">
        <v>44</v>
      </c>
      <c r="O78" s="81" t="s">
        <v>132</v>
      </c>
      <c r="P78" s="81" t="s">
        <v>133</v>
      </c>
      <c r="Q78" s="81" t="s">
        <v>134</v>
      </c>
      <c r="R78" s="81" t="s">
        <v>135</v>
      </c>
      <c r="S78" s="81" t="s">
        <v>136</v>
      </c>
      <c r="T78" s="82" t="s">
        <v>137</v>
      </c>
    </row>
    <row r="79" spans="2:63" s="1" customFormat="1" ht="29.25" customHeight="1">
      <c r="B79" s="40"/>
      <c r="C79" s="86" t="s">
        <v>110</v>
      </c>
      <c r="D79" s="62"/>
      <c r="E79" s="62"/>
      <c r="F79" s="62"/>
      <c r="G79" s="62"/>
      <c r="H79" s="62"/>
      <c r="I79" s="162"/>
      <c r="J79" s="171">
        <f>BK79</f>
        <v>192027.6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0.216542</v>
      </c>
      <c r="S79" s="84"/>
      <c r="T79" s="173">
        <f>T80</f>
        <v>0</v>
      </c>
      <c r="AT79" s="23" t="s">
        <v>73</v>
      </c>
      <c r="AU79" s="23" t="s">
        <v>111</v>
      </c>
      <c r="BK79" s="174">
        <f>BK80</f>
        <v>192027.6</v>
      </c>
    </row>
    <row r="80" spans="2:63" s="10" customFormat="1" ht="37.35" customHeight="1">
      <c r="B80" s="175"/>
      <c r="C80" s="176"/>
      <c r="D80" s="177" t="s">
        <v>73</v>
      </c>
      <c r="E80" s="178" t="s">
        <v>138</v>
      </c>
      <c r="F80" s="178" t="s">
        <v>139</v>
      </c>
      <c r="G80" s="176"/>
      <c r="H80" s="176"/>
      <c r="I80" s="179"/>
      <c r="J80" s="180">
        <f>BK80</f>
        <v>192027.6</v>
      </c>
      <c r="K80" s="176"/>
      <c r="L80" s="181"/>
      <c r="M80" s="182"/>
      <c r="N80" s="183"/>
      <c r="O80" s="183"/>
      <c r="P80" s="184">
        <f>P81+P153</f>
        <v>0</v>
      </c>
      <c r="Q80" s="183"/>
      <c r="R80" s="184">
        <f>R81+R153</f>
        <v>0.216542</v>
      </c>
      <c r="S80" s="183"/>
      <c r="T80" s="185">
        <f>T81+T153</f>
        <v>0</v>
      </c>
      <c r="AR80" s="186" t="s">
        <v>24</v>
      </c>
      <c r="AT80" s="187" t="s">
        <v>73</v>
      </c>
      <c r="AU80" s="187" t="s">
        <v>74</v>
      </c>
      <c r="AY80" s="186" t="s">
        <v>140</v>
      </c>
      <c r="BK80" s="188">
        <f>BK81+BK153</f>
        <v>192027.6</v>
      </c>
    </row>
    <row r="81" spans="2:63" s="10" customFormat="1" ht="19.9" customHeight="1">
      <c r="B81" s="175"/>
      <c r="C81" s="176"/>
      <c r="D81" s="177" t="s">
        <v>73</v>
      </c>
      <c r="E81" s="189" t="s">
        <v>24</v>
      </c>
      <c r="F81" s="189" t="s">
        <v>141</v>
      </c>
      <c r="G81" s="176"/>
      <c r="H81" s="176"/>
      <c r="I81" s="179"/>
      <c r="J81" s="190">
        <f>BK81</f>
        <v>191902.82</v>
      </c>
      <c r="K81" s="176"/>
      <c r="L81" s="181"/>
      <c r="M81" s="182"/>
      <c r="N81" s="183"/>
      <c r="O81" s="183"/>
      <c r="P81" s="184">
        <f>SUM(P82:P152)</f>
        <v>0</v>
      </c>
      <c r="Q81" s="183"/>
      <c r="R81" s="184">
        <f>SUM(R82:R152)</f>
        <v>0.216542</v>
      </c>
      <c r="S81" s="183"/>
      <c r="T81" s="185">
        <f>SUM(T82:T152)</f>
        <v>0</v>
      </c>
      <c r="AR81" s="186" t="s">
        <v>24</v>
      </c>
      <c r="AT81" s="187" t="s">
        <v>73</v>
      </c>
      <c r="AU81" s="187" t="s">
        <v>24</v>
      </c>
      <c r="AY81" s="186" t="s">
        <v>140</v>
      </c>
      <c r="BK81" s="188">
        <f>SUM(BK82:BK152)</f>
        <v>191902.82</v>
      </c>
    </row>
    <row r="82" spans="2:65" s="1" customFormat="1" ht="25.5" customHeight="1">
      <c r="B82" s="40"/>
      <c r="C82" s="191" t="s">
        <v>24</v>
      </c>
      <c r="D82" s="191" t="s">
        <v>142</v>
      </c>
      <c r="E82" s="192" t="s">
        <v>1260</v>
      </c>
      <c r="F82" s="193" t="s">
        <v>1261</v>
      </c>
      <c r="G82" s="194" t="s">
        <v>238</v>
      </c>
      <c r="H82" s="195">
        <v>180</v>
      </c>
      <c r="I82" s="196">
        <v>34</v>
      </c>
      <c r="J82" s="197">
        <f>ROUND(I82*H82,2)</f>
        <v>6120</v>
      </c>
      <c r="K82" s="193" t="s">
        <v>146</v>
      </c>
      <c r="L82" s="60"/>
      <c r="M82" s="198" t="s">
        <v>22</v>
      </c>
      <c r="N82" s="199" t="s">
        <v>45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147</v>
      </c>
      <c r="AT82" s="23" t="s">
        <v>142</v>
      </c>
      <c r="AU82" s="23" t="s">
        <v>83</v>
      </c>
      <c r="AY82" s="23" t="s">
        <v>140</v>
      </c>
      <c r="BE82" s="202">
        <f>IF(N82="základní",J82,0)</f>
        <v>6120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24</v>
      </c>
      <c r="BK82" s="202">
        <f>ROUND(I82*H82,2)</f>
        <v>6120</v>
      </c>
      <c r="BL82" s="23" t="s">
        <v>147</v>
      </c>
      <c r="BM82" s="23" t="s">
        <v>1262</v>
      </c>
    </row>
    <row r="83" spans="2:51" s="11" customFormat="1" ht="13.5">
      <c r="B83" s="203"/>
      <c r="C83" s="204"/>
      <c r="D83" s="205" t="s">
        <v>149</v>
      </c>
      <c r="E83" s="206" t="s">
        <v>22</v>
      </c>
      <c r="F83" s="207" t="s">
        <v>472</v>
      </c>
      <c r="G83" s="204"/>
      <c r="H83" s="208">
        <v>60</v>
      </c>
      <c r="I83" s="209"/>
      <c r="J83" s="204"/>
      <c r="K83" s="204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149</v>
      </c>
      <c r="AU83" s="214" t="s">
        <v>83</v>
      </c>
      <c r="AV83" s="11" t="s">
        <v>83</v>
      </c>
      <c r="AW83" s="11" t="s">
        <v>38</v>
      </c>
      <c r="AX83" s="11" t="s">
        <v>74</v>
      </c>
      <c r="AY83" s="214" t="s">
        <v>140</v>
      </c>
    </row>
    <row r="84" spans="2:51" s="12" customFormat="1" ht="13.5">
      <c r="B84" s="215"/>
      <c r="C84" s="216"/>
      <c r="D84" s="205" t="s">
        <v>149</v>
      </c>
      <c r="E84" s="217" t="s">
        <v>22</v>
      </c>
      <c r="F84" s="218" t="s">
        <v>1263</v>
      </c>
      <c r="G84" s="216"/>
      <c r="H84" s="217" t="s">
        <v>22</v>
      </c>
      <c r="I84" s="219"/>
      <c r="J84" s="216"/>
      <c r="K84" s="216"/>
      <c r="L84" s="220"/>
      <c r="M84" s="221"/>
      <c r="N84" s="222"/>
      <c r="O84" s="222"/>
      <c r="P84" s="222"/>
      <c r="Q84" s="222"/>
      <c r="R84" s="222"/>
      <c r="S84" s="222"/>
      <c r="T84" s="223"/>
      <c r="AT84" s="224" t="s">
        <v>149</v>
      </c>
      <c r="AU84" s="224" t="s">
        <v>83</v>
      </c>
      <c r="AV84" s="12" t="s">
        <v>24</v>
      </c>
      <c r="AW84" s="12" t="s">
        <v>38</v>
      </c>
      <c r="AX84" s="12" t="s">
        <v>74</v>
      </c>
      <c r="AY84" s="224" t="s">
        <v>140</v>
      </c>
    </row>
    <row r="85" spans="2:51" s="11" customFormat="1" ht="13.5">
      <c r="B85" s="203"/>
      <c r="C85" s="204"/>
      <c r="D85" s="205" t="s">
        <v>149</v>
      </c>
      <c r="E85" s="206" t="s">
        <v>22</v>
      </c>
      <c r="F85" s="207" t="s">
        <v>587</v>
      </c>
      <c r="G85" s="204"/>
      <c r="H85" s="208">
        <v>80</v>
      </c>
      <c r="I85" s="209"/>
      <c r="J85" s="204"/>
      <c r="K85" s="204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149</v>
      </c>
      <c r="AU85" s="214" t="s">
        <v>83</v>
      </c>
      <c r="AV85" s="11" t="s">
        <v>83</v>
      </c>
      <c r="AW85" s="11" t="s">
        <v>38</v>
      </c>
      <c r="AX85" s="11" t="s">
        <v>74</v>
      </c>
      <c r="AY85" s="214" t="s">
        <v>140</v>
      </c>
    </row>
    <row r="86" spans="2:51" s="12" customFormat="1" ht="13.5">
      <c r="B86" s="215"/>
      <c r="C86" s="216"/>
      <c r="D86" s="205" t="s">
        <v>149</v>
      </c>
      <c r="E86" s="217" t="s">
        <v>22</v>
      </c>
      <c r="F86" s="218" t="s">
        <v>1264</v>
      </c>
      <c r="G86" s="216"/>
      <c r="H86" s="217" t="s">
        <v>22</v>
      </c>
      <c r="I86" s="219"/>
      <c r="J86" s="216"/>
      <c r="K86" s="216"/>
      <c r="L86" s="220"/>
      <c r="M86" s="221"/>
      <c r="N86" s="222"/>
      <c r="O86" s="222"/>
      <c r="P86" s="222"/>
      <c r="Q86" s="222"/>
      <c r="R86" s="222"/>
      <c r="S86" s="222"/>
      <c r="T86" s="223"/>
      <c r="AT86" s="224" t="s">
        <v>149</v>
      </c>
      <c r="AU86" s="224" t="s">
        <v>83</v>
      </c>
      <c r="AV86" s="12" t="s">
        <v>24</v>
      </c>
      <c r="AW86" s="12" t="s">
        <v>38</v>
      </c>
      <c r="AX86" s="12" t="s">
        <v>74</v>
      </c>
      <c r="AY86" s="224" t="s">
        <v>140</v>
      </c>
    </row>
    <row r="87" spans="2:51" s="11" customFormat="1" ht="13.5">
      <c r="B87" s="203"/>
      <c r="C87" s="204"/>
      <c r="D87" s="205" t="s">
        <v>149</v>
      </c>
      <c r="E87" s="206" t="s">
        <v>22</v>
      </c>
      <c r="F87" s="207" t="s">
        <v>364</v>
      </c>
      <c r="G87" s="204"/>
      <c r="H87" s="208">
        <v>40</v>
      </c>
      <c r="I87" s="209"/>
      <c r="J87" s="204"/>
      <c r="K87" s="204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149</v>
      </c>
      <c r="AU87" s="214" t="s">
        <v>83</v>
      </c>
      <c r="AV87" s="11" t="s">
        <v>83</v>
      </c>
      <c r="AW87" s="11" t="s">
        <v>38</v>
      </c>
      <c r="AX87" s="11" t="s">
        <v>74</v>
      </c>
      <c r="AY87" s="214" t="s">
        <v>140</v>
      </c>
    </row>
    <row r="88" spans="2:51" s="12" customFormat="1" ht="13.5">
      <c r="B88" s="215"/>
      <c r="C88" s="216"/>
      <c r="D88" s="205" t="s">
        <v>149</v>
      </c>
      <c r="E88" s="217" t="s">
        <v>22</v>
      </c>
      <c r="F88" s="218" t="s">
        <v>1265</v>
      </c>
      <c r="G88" s="216"/>
      <c r="H88" s="217" t="s">
        <v>22</v>
      </c>
      <c r="I88" s="219"/>
      <c r="J88" s="216"/>
      <c r="K88" s="216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149</v>
      </c>
      <c r="AU88" s="224" t="s">
        <v>83</v>
      </c>
      <c r="AV88" s="12" t="s">
        <v>24</v>
      </c>
      <c r="AW88" s="12" t="s">
        <v>38</v>
      </c>
      <c r="AX88" s="12" t="s">
        <v>74</v>
      </c>
      <c r="AY88" s="224" t="s">
        <v>140</v>
      </c>
    </row>
    <row r="89" spans="2:51" s="13" customFormat="1" ht="13.5">
      <c r="B89" s="225"/>
      <c r="C89" s="226"/>
      <c r="D89" s="205" t="s">
        <v>149</v>
      </c>
      <c r="E89" s="227" t="s">
        <v>22</v>
      </c>
      <c r="F89" s="228" t="s">
        <v>152</v>
      </c>
      <c r="G89" s="226"/>
      <c r="H89" s="229">
        <v>180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149</v>
      </c>
      <c r="AU89" s="235" t="s">
        <v>83</v>
      </c>
      <c r="AV89" s="13" t="s">
        <v>147</v>
      </c>
      <c r="AW89" s="13" t="s">
        <v>38</v>
      </c>
      <c r="AX89" s="13" t="s">
        <v>24</v>
      </c>
      <c r="AY89" s="235" t="s">
        <v>140</v>
      </c>
    </row>
    <row r="90" spans="2:65" s="1" customFormat="1" ht="25.5" customHeight="1">
      <c r="B90" s="40"/>
      <c r="C90" s="191" t="s">
        <v>83</v>
      </c>
      <c r="D90" s="191" t="s">
        <v>142</v>
      </c>
      <c r="E90" s="192" t="s">
        <v>1266</v>
      </c>
      <c r="F90" s="193" t="s">
        <v>1267</v>
      </c>
      <c r="G90" s="194" t="s">
        <v>238</v>
      </c>
      <c r="H90" s="195">
        <v>339.5</v>
      </c>
      <c r="I90" s="196">
        <v>33</v>
      </c>
      <c r="J90" s="197">
        <f>ROUND(I90*H90,2)</f>
        <v>11203.5</v>
      </c>
      <c r="K90" s="193" t="s">
        <v>22</v>
      </c>
      <c r="L90" s="60"/>
      <c r="M90" s="198" t="s">
        <v>22</v>
      </c>
      <c r="N90" s="199" t="s">
        <v>45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147</v>
      </c>
      <c r="AT90" s="23" t="s">
        <v>142</v>
      </c>
      <c r="AU90" s="23" t="s">
        <v>83</v>
      </c>
      <c r="AY90" s="23" t="s">
        <v>140</v>
      </c>
      <c r="BE90" s="202">
        <f>IF(N90="základní",J90,0)</f>
        <v>11203.5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24</v>
      </c>
      <c r="BK90" s="202">
        <f>ROUND(I90*H90,2)</f>
        <v>11203.5</v>
      </c>
      <c r="BL90" s="23" t="s">
        <v>147</v>
      </c>
      <c r="BM90" s="23" t="s">
        <v>1268</v>
      </c>
    </row>
    <row r="91" spans="2:51" s="11" customFormat="1" ht="13.5">
      <c r="B91" s="203"/>
      <c r="C91" s="204"/>
      <c r="D91" s="205" t="s">
        <v>149</v>
      </c>
      <c r="E91" s="206" t="s">
        <v>22</v>
      </c>
      <c r="F91" s="207" t="s">
        <v>1269</v>
      </c>
      <c r="G91" s="204"/>
      <c r="H91" s="208">
        <v>200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149</v>
      </c>
      <c r="AU91" s="214" t="s">
        <v>83</v>
      </c>
      <c r="AV91" s="11" t="s">
        <v>83</v>
      </c>
      <c r="AW91" s="11" t="s">
        <v>38</v>
      </c>
      <c r="AX91" s="11" t="s">
        <v>74</v>
      </c>
      <c r="AY91" s="214" t="s">
        <v>140</v>
      </c>
    </row>
    <row r="92" spans="2:51" s="12" customFormat="1" ht="13.5">
      <c r="B92" s="215"/>
      <c r="C92" s="216"/>
      <c r="D92" s="205" t="s">
        <v>149</v>
      </c>
      <c r="E92" s="217" t="s">
        <v>22</v>
      </c>
      <c r="F92" s="218" t="s">
        <v>1270</v>
      </c>
      <c r="G92" s="216"/>
      <c r="H92" s="217" t="s">
        <v>22</v>
      </c>
      <c r="I92" s="219"/>
      <c r="J92" s="216"/>
      <c r="K92" s="216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149</v>
      </c>
      <c r="AU92" s="224" t="s">
        <v>83</v>
      </c>
      <c r="AV92" s="12" t="s">
        <v>24</v>
      </c>
      <c r="AW92" s="12" t="s">
        <v>38</v>
      </c>
      <c r="AX92" s="12" t="s">
        <v>74</v>
      </c>
      <c r="AY92" s="224" t="s">
        <v>140</v>
      </c>
    </row>
    <row r="93" spans="2:51" s="11" customFormat="1" ht="13.5">
      <c r="B93" s="203"/>
      <c r="C93" s="204"/>
      <c r="D93" s="205" t="s">
        <v>149</v>
      </c>
      <c r="E93" s="206" t="s">
        <v>22</v>
      </c>
      <c r="F93" s="207" t="s">
        <v>1271</v>
      </c>
      <c r="G93" s="204"/>
      <c r="H93" s="208">
        <v>139.5</v>
      </c>
      <c r="I93" s="209"/>
      <c r="J93" s="204"/>
      <c r="K93" s="204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149</v>
      </c>
      <c r="AU93" s="214" t="s">
        <v>83</v>
      </c>
      <c r="AV93" s="11" t="s">
        <v>83</v>
      </c>
      <c r="AW93" s="11" t="s">
        <v>38</v>
      </c>
      <c r="AX93" s="11" t="s">
        <v>74</v>
      </c>
      <c r="AY93" s="214" t="s">
        <v>140</v>
      </c>
    </row>
    <row r="94" spans="2:51" s="12" customFormat="1" ht="13.5">
      <c r="B94" s="215"/>
      <c r="C94" s="216"/>
      <c r="D94" s="205" t="s">
        <v>149</v>
      </c>
      <c r="E94" s="217" t="s">
        <v>22</v>
      </c>
      <c r="F94" s="218" t="s">
        <v>1272</v>
      </c>
      <c r="G94" s="216"/>
      <c r="H94" s="217" t="s">
        <v>22</v>
      </c>
      <c r="I94" s="219"/>
      <c r="J94" s="216"/>
      <c r="K94" s="216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149</v>
      </c>
      <c r="AU94" s="224" t="s">
        <v>83</v>
      </c>
      <c r="AV94" s="12" t="s">
        <v>24</v>
      </c>
      <c r="AW94" s="12" t="s">
        <v>38</v>
      </c>
      <c r="AX94" s="12" t="s">
        <v>74</v>
      </c>
      <c r="AY94" s="224" t="s">
        <v>140</v>
      </c>
    </row>
    <row r="95" spans="2:51" s="13" customFormat="1" ht="13.5">
      <c r="B95" s="225"/>
      <c r="C95" s="226"/>
      <c r="D95" s="205" t="s">
        <v>149</v>
      </c>
      <c r="E95" s="227" t="s">
        <v>22</v>
      </c>
      <c r="F95" s="228" t="s">
        <v>152</v>
      </c>
      <c r="G95" s="226"/>
      <c r="H95" s="229">
        <v>339.5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149</v>
      </c>
      <c r="AU95" s="235" t="s">
        <v>83</v>
      </c>
      <c r="AV95" s="13" t="s">
        <v>147</v>
      </c>
      <c r="AW95" s="13" t="s">
        <v>38</v>
      </c>
      <c r="AX95" s="13" t="s">
        <v>24</v>
      </c>
      <c r="AY95" s="235" t="s">
        <v>140</v>
      </c>
    </row>
    <row r="96" spans="2:65" s="1" customFormat="1" ht="16.5" customHeight="1">
      <c r="B96" s="40"/>
      <c r="C96" s="191" t="s">
        <v>157</v>
      </c>
      <c r="D96" s="191" t="s">
        <v>142</v>
      </c>
      <c r="E96" s="192" t="s">
        <v>1273</v>
      </c>
      <c r="F96" s="193" t="s">
        <v>1274</v>
      </c>
      <c r="G96" s="194" t="s">
        <v>309</v>
      </c>
      <c r="H96" s="195">
        <v>9</v>
      </c>
      <c r="I96" s="196">
        <v>655</v>
      </c>
      <c r="J96" s="197">
        <f>ROUND(I96*H96,2)</f>
        <v>5895</v>
      </c>
      <c r="K96" s="193" t="s">
        <v>146</v>
      </c>
      <c r="L96" s="60"/>
      <c r="M96" s="198" t="s">
        <v>22</v>
      </c>
      <c r="N96" s="199" t="s">
        <v>45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147</v>
      </c>
      <c r="AT96" s="23" t="s">
        <v>142</v>
      </c>
      <c r="AU96" s="23" t="s">
        <v>83</v>
      </c>
      <c r="AY96" s="23" t="s">
        <v>140</v>
      </c>
      <c r="BE96" s="202">
        <f>IF(N96="základní",J96,0)</f>
        <v>5895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24</v>
      </c>
      <c r="BK96" s="202">
        <f>ROUND(I96*H96,2)</f>
        <v>5895</v>
      </c>
      <c r="BL96" s="23" t="s">
        <v>147</v>
      </c>
      <c r="BM96" s="23" t="s">
        <v>1275</v>
      </c>
    </row>
    <row r="97" spans="2:51" s="11" customFormat="1" ht="13.5">
      <c r="B97" s="203"/>
      <c r="C97" s="204"/>
      <c r="D97" s="205" t="s">
        <v>149</v>
      </c>
      <c r="E97" s="206" t="s">
        <v>22</v>
      </c>
      <c r="F97" s="207" t="s">
        <v>1276</v>
      </c>
      <c r="G97" s="204"/>
      <c r="H97" s="208">
        <v>9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149</v>
      </c>
      <c r="AU97" s="214" t="s">
        <v>83</v>
      </c>
      <c r="AV97" s="11" t="s">
        <v>83</v>
      </c>
      <c r="AW97" s="11" t="s">
        <v>38</v>
      </c>
      <c r="AX97" s="11" t="s">
        <v>74</v>
      </c>
      <c r="AY97" s="214" t="s">
        <v>140</v>
      </c>
    </row>
    <row r="98" spans="2:51" s="13" customFormat="1" ht="13.5">
      <c r="B98" s="225"/>
      <c r="C98" s="226"/>
      <c r="D98" s="205" t="s">
        <v>149</v>
      </c>
      <c r="E98" s="227" t="s">
        <v>22</v>
      </c>
      <c r="F98" s="228" t="s">
        <v>152</v>
      </c>
      <c r="G98" s="226"/>
      <c r="H98" s="229">
        <v>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149</v>
      </c>
      <c r="AU98" s="235" t="s">
        <v>83</v>
      </c>
      <c r="AV98" s="13" t="s">
        <v>147</v>
      </c>
      <c r="AW98" s="13" t="s">
        <v>38</v>
      </c>
      <c r="AX98" s="13" t="s">
        <v>24</v>
      </c>
      <c r="AY98" s="235" t="s">
        <v>140</v>
      </c>
    </row>
    <row r="99" spans="2:65" s="1" customFormat="1" ht="16.5" customHeight="1">
      <c r="B99" s="40"/>
      <c r="C99" s="191" t="s">
        <v>147</v>
      </c>
      <c r="D99" s="191" t="s">
        <v>142</v>
      </c>
      <c r="E99" s="192" t="s">
        <v>1277</v>
      </c>
      <c r="F99" s="193" t="s">
        <v>1278</v>
      </c>
      <c r="G99" s="194" t="s">
        <v>309</v>
      </c>
      <c r="H99" s="195">
        <v>9</v>
      </c>
      <c r="I99" s="196">
        <v>1093</v>
      </c>
      <c r="J99" s="197">
        <f>ROUND(I99*H99,2)</f>
        <v>9837</v>
      </c>
      <c r="K99" s="193" t="s">
        <v>146</v>
      </c>
      <c r="L99" s="60"/>
      <c r="M99" s="198" t="s">
        <v>22</v>
      </c>
      <c r="N99" s="199" t="s">
        <v>45</v>
      </c>
      <c r="O99" s="41"/>
      <c r="P99" s="200">
        <f>O99*H99</f>
        <v>0</v>
      </c>
      <c r="Q99" s="200">
        <v>0.00017</v>
      </c>
      <c r="R99" s="200">
        <f>Q99*H99</f>
        <v>0.0015300000000000001</v>
      </c>
      <c r="S99" s="200">
        <v>0</v>
      </c>
      <c r="T99" s="201">
        <f>S99*H99</f>
        <v>0</v>
      </c>
      <c r="AR99" s="23" t="s">
        <v>147</v>
      </c>
      <c r="AT99" s="23" t="s">
        <v>142</v>
      </c>
      <c r="AU99" s="23" t="s">
        <v>83</v>
      </c>
      <c r="AY99" s="23" t="s">
        <v>140</v>
      </c>
      <c r="BE99" s="202">
        <f>IF(N99="základní",J99,0)</f>
        <v>9837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24</v>
      </c>
      <c r="BK99" s="202">
        <f>ROUND(I99*H99,2)</f>
        <v>9837</v>
      </c>
      <c r="BL99" s="23" t="s">
        <v>147</v>
      </c>
      <c r="BM99" s="23" t="s">
        <v>1279</v>
      </c>
    </row>
    <row r="100" spans="2:51" s="11" customFormat="1" ht="13.5">
      <c r="B100" s="203"/>
      <c r="C100" s="204"/>
      <c r="D100" s="205" t="s">
        <v>149</v>
      </c>
      <c r="E100" s="206" t="s">
        <v>22</v>
      </c>
      <c r="F100" s="207" t="s">
        <v>1276</v>
      </c>
      <c r="G100" s="204"/>
      <c r="H100" s="208">
        <v>9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149</v>
      </c>
      <c r="AU100" s="214" t="s">
        <v>83</v>
      </c>
      <c r="AV100" s="11" t="s">
        <v>83</v>
      </c>
      <c r="AW100" s="11" t="s">
        <v>38</v>
      </c>
      <c r="AX100" s="11" t="s">
        <v>74</v>
      </c>
      <c r="AY100" s="214" t="s">
        <v>140</v>
      </c>
    </row>
    <row r="101" spans="2:51" s="13" customFormat="1" ht="13.5">
      <c r="B101" s="225"/>
      <c r="C101" s="226"/>
      <c r="D101" s="205" t="s">
        <v>149</v>
      </c>
      <c r="E101" s="227" t="s">
        <v>22</v>
      </c>
      <c r="F101" s="228" t="s">
        <v>152</v>
      </c>
      <c r="G101" s="226"/>
      <c r="H101" s="229">
        <v>9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149</v>
      </c>
      <c r="AU101" s="235" t="s">
        <v>83</v>
      </c>
      <c r="AV101" s="13" t="s">
        <v>147</v>
      </c>
      <c r="AW101" s="13" t="s">
        <v>38</v>
      </c>
      <c r="AX101" s="13" t="s">
        <v>24</v>
      </c>
      <c r="AY101" s="235" t="s">
        <v>140</v>
      </c>
    </row>
    <row r="102" spans="2:65" s="1" customFormat="1" ht="16.5" customHeight="1">
      <c r="B102" s="40"/>
      <c r="C102" s="191" t="s">
        <v>171</v>
      </c>
      <c r="D102" s="191" t="s">
        <v>142</v>
      </c>
      <c r="E102" s="192" t="s">
        <v>1280</v>
      </c>
      <c r="F102" s="193" t="s">
        <v>1281</v>
      </c>
      <c r="G102" s="194" t="s">
        <v>164</v>
      </c>
      <c r="H102" s="195">
        <v>206.2</v>
      </c>
      <c r="I102" s="196">
        <v>33</v>
      </c>
      <c r="J102" s="197">
        <f>ROUND(I102*H102,2)</f>
        <v>6804.6</v>
      </c>
      <c r="K102" s="193" t="s">
        <v>146</v>
      </c>
      <c r="L102" s="60"/>
      <c r="M102" s="198" t="s">
        <v>22</v>
      </c>
      <c r="N102" s="199" t="s">
        <v>45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3" t="s">
        <v>147</v>
      </c>
      <c r="AT102" s="23" t="s">
        <v>142</v>
      </c>
      <c r="AU102" s="23" t="s">
        <v>83</v>
      </c>
      <c r="AY102" s="23" t="s">
        <v>140</v>
      </c>
      <c r="BE102" s="202">
        <f>IF(N102="základní",J102,0)</f>
        <v>6804.6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24</v>
      </c>
      <c r="BK102" s="202">
        <f>ROUND(I102*H102,2)</f>
        <v>6804.6</v>
      </c>
      <c r="BL102" s="23" t="s">
        <v>147</v>
      </c>
      <c r="BM102" s="23" t="s">
        <v>1282</v>
      </c>
    </row>
    <row r="103" spans="2:51" s="11" customFormat="1" ht="13.5">
      <c r="B103" s="203"/>
      <c r="C103" s="204"/>
      <c r="D103" s="205" t="s">
        <v>149</v>
      </c>
      <c r="E103" s="206" t="s">
        <v>22</v>
      </c>
      <c r="F103" s="207" t="s">
        <v>335</v>
      </c>
      <c r="G103" s="204"/>
      <c r="H103" s="208">
        <v>36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149</v>
      </c>
      <c r="AU103" s="214" t="s">
        <v>83</v>
      </c>
      <c r="AV103" s="11" t="s">
        <v>83</v>
      </c>
      <c r="AW103" s="11" t="s">
        <v>38</v>
      </c>
      <c r="AX103" s="11" t="s">
        <v>74</v>
      </c>
      <c r="AY103" s="214" t="s">
        <v>140</v>
      </c>
    </row>
    <row r="104" spans="2:51" s="12" customFormat="1" ht="13.5">
      <c r="B104" s="215"/>
      <c r="C104" s="216"/>
      <c r="D104" s="205" t="s">
        <v>149</v>
      </c>
      <c r="E104" s="217" t="s">
        <v>22</v>
      </c>
      <c r="F104" s="218" t="s">
        <v>1263</v>
      </c>
      <c r="G104" s="216"/>
      <c r="H104" s="217" t="s">
        <v>22</v>
      </c>
      <c r="I104" s="219"/>
      <c r="J104" s="216"/>
      <c r="K104" s="216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149</v>
      </c>
      <c r="AU104" s="224" t="s">
        <v>83</v>
      </c>
      <c r="AV104" s="12" t="s">
        <v>24</v>
      </c>
      <c r="AW104" s="12" t="s">
        <v>38</v>
      </c>
      <c r="AX104" s="12" t="s">
        <v>74</v>
      </c>
      <c r="AY104" s="224" t="s">
        <v>140</v>
      </c>
    </row>
    <row r="105" spans="2:51" s="11" customFormat="1" ht="13.5">
      <c r="B105" s="203"/>
      <c r="C105" s="204"/>
      <c r="D105" s="205" t="s">
        <v>149</v>
      </c>
      <c r="E105" s="206" t="s">
        <v>22</v>
      </c>
      <c r="F105" s="207" t="s">
        <v>395</v>
      </c>
      <c r="G105" s="204"/>
      <c r="H105" s="208">
        <v>45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149</v>
      </c>
      <c r="AU105" s="214" t="s">
        <v>83</v>
      </c>
      <c r="AV105" s="11" t="s">
        <v>83</v>
      </c>
      <c r="AW105" s="11" t="s">
        <v>38</v>
      </c>
      <c r="AX105" s="11" t="s">
        <v>74</v>
      </c>
      <c r="AY105" s="214" t="s">
        <v>140</v>
      </c>
    </row>
    <row r="106" spans="2:51" s="12" customFormat="1" ht="13.5">
      <c r="B106" s="215"/>
      <c r="C106" s="216"/>
      <c r="D106" s="205" t="s">
        <v>149</v>
      </c>
      <c r="E106" s="217" t="s">
        <v>22</v>
      </c>
      <c r="F106" s="218" t="s">
        <v>1272</v>
      </c>
      <c r="G106" s="216"/>
      <c r="H106" s="217" t="s">
        <v>22</v>
      </c>
      <c r="I106" s="219"/>
      <c r="J106" s="216"/>
      <c r="K106" s="216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149</v>
      </c>
      <c r="AU106" s="224" t="s">
        <v>83</v>
      </c>
      <c r="AV106" s="12" t="s">
        <v>24</v>
      </c>
      <c r="AW106" s="12" t="s">
        <v>38</v>
      </c>
      <c r="AX106" s="12" t="s">
        <v>74</v>
      </c>
      <c r="AY106" s="224" t="s">
        <v>140</v>
      </c>
    </row>
    <row r="107" spans="2:51" s="11" customFormat="1" ht="13.5">
      <c r="B107" s="203"/>
      <c r="C107" s="204"/>
      <c r="D107" s="205" t="s">
        <v>149</v>
      </c>
      <c r="E107" s="206" t="s">
        <v>22</v>
      </c>
      <c r="F107" s="207" t="s">
        <v>1283</v>
      </c>
      <c r="G107" s="204"/>
      <c r="H107" s="208">
        <v>125.2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149</v>
      </c>
      <c r="AU107" s="214" t="s">
        <v>83</v>
      </c>
      <c r="AV107" s="11" t="s">
        <v>83</v>
      </c>
      <c r="AW107" s="11" t="s">
        <v>38</v>
      </c>
      <c r="AX107" s="11" t="s">
        <v>74</v>
      </c>
      <c r="AY107" s="214" t="s">
        <v>140</v>
      </c>
    </row>
    <row r="108" spans="2:51" s="12" customFormat="1" ht="13.5">
      <c r="B108" s="215"/>
      <c r="C108" s="216"/>
      <c r="D108" s="205" t="s">
        <v>149</v>
      </c>
      <c r="E108" s="217" t="s">
        <v>22</v>
      </c>
      <c r="F108" s="218" t="s">
        <v>1265</v>
      </c>
      <c r="G108" s="216"/>
      <c r="H108" s="217" t="s">
        <v>22</v>
      </c>
      <c r="I108" s="219"/>
      <c r="J108" s="216"/>
      <c r="K108" s="216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149</v>
      </c>
      <c r="AU108" s="224" t="s">
        <v>83</v>
      </c>
      <c r="AV108" s="12" t="s">
        <v>24</v>
      </c>
      <c r="AW108" s="12" t="s">
        <v>38</v>
      </c>
      <c r="AX108" s="12" t="s">
        <v>74</v>
      </c>
      <c r="AY108" s="224" t="s">
        <v>140</v>
      </c>
    </row>
    <row r="109" spans="2:51" s="13" customFormat="1" ht="13.5">
      <c r="B109" s="225"/>
      <c r="C109" s="226"/>
      <c r="D109" s="205" t="s">
        <v>149</v>
      </c>
      <c r="E109" s="227" t="s">
        <v>22</v>
      </c>
      <c r="F109" s="228" t="s">
        <v>152</v>
      </c>
      <c r="G109" s="226"/>
      <c r="H109" s="229">
        <v>206.2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149</v>
      </c>
      <c r="AU109" s="235" t="s">
        <v>83</v>
      </c>
      <c r="AV109" s="13" t="s">
        <v>147</v>
      </c>
      <c r="AW109" s="13" t="s">
        <v>38</v>
      </c>
      <c r="AX109" s="13" t="s">
        <v>24</v>
      </c>
      <c r="AY109" s="235" t="s">
        <v>140</v>
      </c>
    </row>
    <row r="110" spans="2:65" s="1" customFormat="1" ht="16.5" customHeight="1">
      <c r="B110" s="40"/>
      <c r="C110" s="191" t="s">
        <v>176</v>
      </c>
      <c r="D110" s="191" t="s">
        <v>142</v>
      </c>
      <c r="E110" s="192" t="s">
        <v>1284</v>
      </c>
      <c r="F110" s="193" t="s">
        <v>1285</v>
      </c>
      <c r="G110" s="194" t="s">
        <v>164</v>
      </c>
      <c r="H110" s="195">
        <v>179.2</v>
      </c>
      <c r="I110" s="196">
        <v>49</v>
      </c>
      <c r="J110" s="197">
        <f>ROUND(I110*H110,2)</f>
        <v>8780.8</v>
      </c>
      <c r="K110" s="193" t="s">
        <v>146</v>
      </c>
      <c r="L110" s="60"/>
      <c r="M110" s="198" t="s">
        <v>22</v>
      </c>
      <c r="N110" s="199" t="s">
        <v>45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3" t="s">
        <v>147</v>
      </c>
      <c r="AT110" s="23" t="s">
        <v>142</v>
      </c>
      <c r="AU110" s="23" t="s">
        <v>83</v>
      </c>
      <c r="AY110" s="23" t="s">
        <v>140</v>
      </c>
      <c r="BE110" s="202">
        <f>IF(N110="základní",J110,0)</f>
        <v>8780.8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24</v>
      </c>
      <c r="BK110" s="202">
        <f>ROUND(I110*H110,2)</f>
        <v>8780.8</v>
      </c>
      <c r="BL110" s="23" t="s">
        <v>147</v>
      </c>
      <c r="BM110" s="23" t="s">
        <v>1286</v>
      </c>
    </row>
    <row r="111" spans="2:51" s="11" customFormat="1" ht="13.5">
      <c r="B111" s="203"/>
      <c r="C111" s="204"/>
      <c r="D111" s="205" t="s">
        <v>149</v>
      </c>
      <c r="E111" s="206" t="s">
        <v>22</v>
      </c>
      <c r="F111" s="207" t="s">
        <v>1287</v>
      </c>
      <c r="G111" s="204"/>
      <c r="H111" s="208">
        <v>179.2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149</v>
      </c>
      <c r="AU111" s="214" t="s">
        <v>83</v>
      </c>
      <c r="AV111" s="11" t="s">
        <v>83</v>
      </c>
      <c r="AW111" s="11" t="s">
        <v>38</v>
      </c>
      <c r="AX111" s="11" t="s">
        <v>74</v>
      </c>
      <c r="AY111" s="214" t="s">
        <v>140</v>
      </c>
    </row>
    <row r="112" spans="2:51" s="13" customFormat="1" ht="13.5">
      <c r="B112" s="225"/>
      <c r="C112" s="226"/>
      <c r="D112" s="205" t="s">
        <v>149</v>
      </c>
      <c r="E112" s="227" t="s">
        <v>22</v>
      </c>
      <c r="F112" s="228" t="s">
        <v>152</v>
      </c>
      <c r="G112" s="226"/>
      <c r="H112" s="229">
        <v>179.2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149</v>
      </c>
      <c r="AU112" s="235" t="s">
        <v>83</v>
      </c>
      <c r="AV112" s="13" t="s">
        <v>147</v>
      </c>
      <c r="AW112" s="13" t="s">
        <v>38</v>
      </c>
      <c r="AX112" s="13" t="s">
        <v>24</v>
      </c>
      <c r="AY112" s="235" t="s">
        <v>140</v>
      </c>
    </row>
    <row r="113" spans="2:65" s="1" customFormat="1" ht="16.5" customHeight="1">
      <c r="B113" s="40"/>
      <c r="C113" s="191" t="s">
        <v>182</v>
      </c>
      <c r="D113" s="191" t="s">
        <v>142</v>
      </c>
      <c r="E113" s="192" t="s">
        <v>1288</v>
      </c>
      <c r="F113" s="193" t="s">
        <v>1289</v>
      </c>
      <c r="G113" s="194" t="s">
        <v>164</v>
      </c>
      <c r="H113" s="195">
        <v>54</v>
      </c>
      <c r="I113" s="196">
        <v>49</v>
      </c>
      <c r="J113" s="197">
        <f>ROUND(I113*H113,2)</f>
        <v>2646</v>
      </c>
      <c r="K113" s="193" t="s">
        <v>22</v>
      </c>
      <c r="L113" s="60"/>
      <c r="M113" s="198" t="s">
        <v>22</v>
      </c>
      <c r="N113" s="199" t="s">
        <v>45</v>
      </c>
      <c r="O113" s="41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3" t="s">
        <v>147</v>
      </c>
      <c r="AT113" s="23" t="s">
        <v>142</v>
      </c>
      <c r="AU113" s="23" t="s">
        <v>83</v>
      </c>
      <c r="AY113" s="23" t="s">
        <v>140</v>
      </c>
      <c r="BE113" s="202">
        <f>IF(N113="základní",J113,0)</f>
        <v>2646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24</v>
      </c>
      <c r="BK113" s="202">
        <f>ROUND(I113*H113,2)</f>
        <v>2646</v>
      </c>
      <c r="BL113" s="23" t="s">
        <v>147</v>
      </c>
      <c r="BM113" s="23" t="s">
        <v>1290</v>
      </c>
    </row>
    <row r="114" spans="2:51" s="11" customFormat="1" ht="13.5">
      <c r="B114" s="203"/>
      <c r="C114" s="204"/>
      <c r="D114" s="205" t="s">
        <v>149</v>
      </c>
      <c r="E114" s="206" t="s">
        <v>22</v>
      </c>
      <c r="F114" s="207" t="s">
        <v>1291</v>
      </c>
      <c r="G114" s="204"/>
      <c r="H114" s="208">
        <v>54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149</v>
      </c>
      <c r="AU114" s="214" t="s">
        <v>83</v>
      </c>
      <c r="AV114" s="11" t="s">
        <v>83</v>
      </c>
      <c r="AW114" s="11" t="s">
        <v>38</v>
      </c>
      <c r="AX114" s="11" t="s">
        <v>74</v>
      </c>
      <c r="AY114" s="214" t="s">
        <v>140</v>
      </c>
    </row>
    <row r="115" spans="2:51" s="13" customFormat="1" ht="13.5">
      <c r="B115" s="225"/>
      <c r="C115" s="226"/>
      <c r="D115" s="205" t="s">
        <v>149</v>
      </c>
      <c r="E115" s="227" t="s">
        <v>22</v>
      </c>
      <c r="F115" s="228" t="s">
        <v>152</v>
      </c>
      <c r="G115" s="226"/>
      <c r="H115" s="229">
        <v>54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149</v>
      </c>
      <c r="AU115" s="235" t="s">
        <v>83</v>
      </c>
      <c r="AV115" s="13" t="s">
        <v>147</v>
      </c>
      <c r="AW115" s="13" t="s">
        <v>38</v>
      </c>
      <c r="AX115" s="13" t="s">
        <v>24</v>
      </c>
      <c r="AY115" s="235" t="s">
        <v>140</v>
      </c>
    </row>
    <row r="116" spans="2:65" s="1" customFormat="1" ht="16.5" customHeight="1">
      <c r="B116" s="40"/>
      <c r="C116" s="191" t="s">
        <v>187</v>
      </c>
      <c r="D116" s="191" t="s">
        <v>142</v>
      </c>
      <c r="E116" s="192" t="s">
        <v>1292</v>
      </c>
      <c r="F116" s="193" t="s">
        <v>1293</v>
      </c>
      <c r="G116" s="194" t="s">
        <v>309</v>
      </c>
      <c r="H116" s="195">
        <v>9</v>
      </c>
      <c r="I116" s="196">
        <v>237</v>
      </c>
      <c r="J116" s="197">
        <f aca="true" t="shared" si="0" ref="J116:J125">ROUND(I116*H116,2)</f>
        <v>2133</v>
      </c>
      <c r="K116" s="193" t="s">
        <v>146</v>
      </c>
      <c r="L116" s="60"/>
      <c r="M116" s="198" t="s">
        <v>22</v>
      </c>
      <c r="N116" s="199" t="s">
        <v>45</v>
      </c>
      <c r="O116" s="41"/>
      <c r="P116" s="200">
        <f aca="true" t="shared" si="1" ref="P116:P125">O116*H116</f>
        <v>0</v>
      </c>
      <c r="Q116" s="200">
        <v>0</v>
      </c>
      <c r="R116" s="200">
        <f aca="true" t="shared" si="2" ref="R116:R125">Q116*H116</f>
        <v>0</v>
      </c>
      <c r="S116" s="200">
        <v>0</v>
      </c>
      <c r="T116" s="201">
        <f aca="true" t="shared" si="3" ref="T116:T125">S116*H116</f>
        <v>0</v>
      </c>
      <c r="AR116" s="23" t="s">
        <v>147</v>
      </c>
      <c r="AT116" s="23" t="s">
        <v>142</v>
      </c>
      <c r="AU116" s="23" t="s">
        <v>83</v>
      </c>
      <c r="AY116" s="23" t="s">
        <v>140</v>
      </c>
      <c r="BE116" s="202">
        <f aca="true" t="shared" si="4" ref="BE116:BE125">IF(N116="základní",J116,0)</f>
        <v>2133</v>
      </c>
      <c r="BF116" s="202">
        <f aca="true" t="shared" si="5" ref="BF116:BF125">IF(N116="snížená",J116,0)</f>
        <v>0</v>
      </c>
      <c r="BG116" s="202">
        <f aca="true" t="shared" si="6" ref="BG116:BG125">IF(N116="zákl. přenesená",J116,0)</f>
        <v>0</v>
      </c>
      <c r="BH116" s="202">
        <f aca="true" t="shared" si="7" ref="BH116:BH125">IF(N116="sníž. přenesená",J116,0)</f>
        <v>0</v>
      </c>
      <c r="BI116" s="202">
        <f aca="true" t="shared" si="8" ref="BI116:BI125">IF(N116="nulová",J116,0)</f>
        <v>0</v>
      </c>
      <c r="BJ116" s="23" t="s">
        <v>24</v>
      </c>
      <c r="BK116" s="202">
        <f aca="true" t="shared" si="9" ref="BK116:BK125">ROUND(I116*H116,2)</f>
        <v>2133</v>
      </c>
      <c r="BL116" s="23" t="s">
        <v>147</v>
      </c>
      <c r="BM116" s="23" t="s">
        <v>1294</v>
      </c>
    </row>
    <row r="117" spans="2:65" s="1" customFormat="1" ht="25.5" customHeight="1">
      <c r="B117" s="40"/>
      <c r="C117" s="191" t="s">
        <v>197</v>
      </c>
      <c r="D117" s="191" t="s">
        <v>142</v>
      </c>
      <c r="E117" s="192" t="s">
        <v>1295</v>
      </c>
      <c r="F117" s="193" t="s">
        <v>1296</v>
      </c>
      <c r="G117" s="194" t="s">
        <v>309</v>
      </c>
      <c r="H117" s="195">
        <v>9</v>
      </c>
      <c r="I117" s="196">
        <v>530</v>
      </c>
      <c r="J117" s="197">
        <f t="shared" si="0"/>
        <v>4770</v>
      </c>
      <c r="K117" s="193" t="s">
        <v>146</v>
      </c>
      <c r="L117" s="60"/>
      <c r="M117" s="198" t="s">
        <v>22</v>
      </c>
      <c r="N117" s="199" t="s">
        <v>45</v>
      </c>
      <c r="O117" s="41"/>
      <c r="P117" s="200">
        <f t="shared" si="1"/>
        <v>0</v>
      </c>
      <c r="Q117" s="200">
        <v>0</v>
      </c>
      <c r="R117" s="200">
        <f t="shared" si="2"/>
        <v>0</v>
      </c>
      <c r="S117" s="200">
        <v>0</v>
      </c>
      <c r="T117" s="201">
        <f t="shared" si="3"/>
        <v>0</v>
      </c>
      <c r="AR117" s="23" t="s">
        <v>147</v>
      </c>
      <c r="AT117" s="23" t="s">
        <v>142</v>
      </c>
      <c r="AU117" s="23" t="s">
        <v>83</v>
      </c>
      <c r="AY117" s="23" t="s">
        <v>140</v>
      </c>
      <c r="BE117" s="202">
        <f t="shared" si="4"/>
        <v>4770</v>
      </c>
      <c r="BF117" s="202">
        <f t="shared" si="5"/>
        <v>0</v>
      </c>
      <c r="BG117" s="202">
        <f t="shared" si="6"/>
        <v>0</v>
      </c>
      <c r="BH117" s="202">
        <f t="shared" si="7"/>
        <v>0</v>
      </c>
      <c r="BI117" s="202">
        <f t="shared" si="8"/>
        <v>0</v>
      </c>
      <c r="BJ117" s="23" t="s">
        <v>24</v>
      </c>
      <c r="BK117" s="202">
        <f t="shared" si="9"/>
        <v>4770</v>
      </c>
      <c r="BL117" s="23" t="s">
        <v>147</v>
      </c>
      <c r="BM117" s="23" t="s">
        <v>1297</v>
      </c>
    </row>
    <row r="118" spans="2:65" s="1" customFormat="1" ht="16.5" customHeight="1">
      <c r="B118" s="40"/>
      <c r="C118" s="191" t="s">
        <v>29</v>
      </c>
      <c r="D118" s="191" t="s">
        <v>142</v>
      </c>
      <c r="E118" s="192" t="s">
        <v>1298</v>
      </c>
      <c r="F118" s="193" t="s">
        <v>1299</v>
      </c>
      <c r="G118" s="194" t="s">
        <v>309</v>
      </c>
      <c r="H118" s="195">
        <v>9</v>
      </c>
      <c r="I118" s="196">
        <v>237</v>
      </c>
      <c r="J118" s="197">
        <f t="shared" si="0"/>
        <v>2133</v>
      </c>
      <c r="K118" s="193" t="s">
        <v>146</v>
      </c>
      <c r="L118" s="60"/>
      <c r="M118" s="198" t="s">
        <v>22</v>
      </c>
      <c r="N118" s="199" t="s">
        <v>45</v>
      </c>
      <c r="O118" s="41"/>
      <c r="P118" s="200">
        <f t="shared" si="1"/>
        <v>0</v>
      </c>
      <c r="Q118" s="200">
        <v>0</v>
      </c>
      <c r="R118" s="200">
        <f t="shared" si="2"/>
        <v>0</v>
      </c>
      <c r="S118" s="200">
        <v>0</v>
      </c>
      <c r="T118" s="201">
        <f t="shared" si="3"/>
        <v>0</v>
      </c>
      <c r="AR118" s="23" t="s">
        <v>147</v>
      </c>
      <c r="AT118" s="23" t="s">
        <v>142</v>
      </c>
      <c r="AU118" s="23" t="s">
        <v>83</v>
      </c>
      <c r="AY118" s="23" t="s">
        <v>140</v>
      </c>
      <c r="BE118" s="202">
        <f t="shared" si="4"/>
        <v>2133</v>
      </c>
      <c r="BF118" s="202">
        <f t="shared" si="5"/>
        <v>0</v>
      </c>
      <c r="BG118" s="202">
        <f t="shared" si="6"/>
        <v>0</v>
      </c>
      <c r="BH118" s="202">
        <f t="shared" si="7"/>
        <v>0</v>
      </c>
      <c r="BI118" s="202">
        <f t="shared" si="8"/>
        <v>0</v>
      </c>
      <c r="BJ118" s="23" t="s">
        <v>24</v>
      </c>
      <c r="BK118" s="202">
        <f t="shared" si="9"/>
        <v>2133</v>
      </c>
      <c r="BL118" s="23" t="s">
        <v>147</v>
      </c>
      <c r="BM118" s="23" t="s">
        <v>1300</v>
      </c>
    </row>
    <row r="119" spans="2:65" s="1" customFormat="1" ht="16.5" customHeight="1">
      <c r="B119" s="40"/>
      <c r="C119" s="191" t="s">
        <v>211</v>
      </c>
      <c r="D119" s="191" t="s">
        <v>142</v>
      </c>
      <c r="E119" s="192" t="s">
        <v>1301</v>
      </c>
      <c r="F119" s="193" t="s">
        <v>1302</v>
      </c>
      <c r="G119" s="194" t="s">
        <v>238</v>
      </c>
      <c r="H119" s="195">
        <v>180</v>
      </c>
      <c r="I119" s="196">
        <v>23</v>
      </c>
      <c r="J119" s="197">
        <f t="shared" si="0"/>
        <v>4140</v>
      </c>
      <c r="K119" s="193" t="s">
        <v>146</v>
      </c>
      <c r="L119" s="60"/>
      <c r="M119" s="198" t="s">
        <v>22</v>
      </c>
      <c r="N119" s="199" t="s">
        <v>45</v>
      </c>
      <c r="O119" s="41"/>
      <c r="P119" s="200">
        <f t="shared" si="1"/>
        <v>0</v>
      </c>
      <c r="Q119" s="200">
        <v>0</v>
      </c>
      <c r="R119" s="200">
        <f t="shared" si="2"/>
        <v>0</v>
      </c>
      <c r="S119" s="200">
        <v>0</v>
      </c>
      <c r="T119" s="201">
        <f t="shared" si="3"/>
        <v>0</v>
      </c>
      <c r="AR119" s="23" t="s">
        <v>147</v>
      </c>
      <c r="AT119" s="23" t="s">
        <v>142</v>
      </c>
      <c r="AU119" s="23" t="s">
        <v>83</v>
      </c>
      <c r="AY119" s="23" t="s">
        <v>140</v>
      </c>
      <c r="BE119" s="202">
        <f t="shared" si="4"/>
        <v>4140</v>
      </c>
      <c r="BF119" s="202">
        <f t="shared" si="5"/>
        <v>0</v>
      </c>
      <c r="BG119" s="202">
        <f t="shared" si="6"/>
        <v>0</v>
      </c>
      <c r="BH119" s="202">
        <f t="shared" si="7"/>
        <v>0</v>
      </c>
      <c r="BI119" s="202">
        <f t="shared" si="8"/>
        <v>0</v>
      </c>
      <c r="BJ119" s="23" t="s">
        <v>24</v>
      </c>
      <c r="BK119" s="202">
        <f t="shared" si="9"/>
        <v>4140</v>
      </c>
      <c r="BL119" s="23" t="s">
        <v>147</v>
      </c>
      <c r="BM119" s="23" t="s">
        <v>1303</v>
      </c>
    </row>
    <row r="120" spans="2:65" s="1" customFormat="1" ht="25.5" customHeight="1">
      <c r="B120" s="40"/>
      <c r="C120" s="191" t="s">
        <v>219</v>
      </c>
      <c r="D120" s="191" t="s">
        <v>142</v>
      </c>
      <c r="E120" s="192" t="s">
        <v>1304</v>
      </c>
      <c r="F120" s="193" t="s">
        <v>1305</v>
      </c>
      <c r="G120" s="194" t="s">
        <v>309</v>
      </c>
      <c r="H120" s="195">
        <v>9</v>
      </c>
      <c r="I120" s="196">
        <v>49</v>
      </c>
      <c r="J120" s="197">
        <f t="shared" si="0"/>
        <v>441</v>
      </c>
      <c r="K120" s="193" t="s">
        <v>146</v>
      </c>
      <c r="L120" s="60"/>
      <c r="M120" s="198" t="s">
        <v>22</v>
      </c>
      <c r="N120" s="199" t="s">
        <v>45</v>
      </c>
      <c r="O120" s="41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AR120" s="23" t="s">
        <v>147</v>
      </c>
      <c r="AT120" s="23" t="s">
        <v>142</v>
      </c>
      <c r="AU120" s="23" t="s">
        <v>83</v>
      </c>
      <c r="AY120" s="23" t="s">
        <v>140</v>
      </c>
      <c r="BE120" s="202">
        <f t="shared" si="4"/>
        <v>441</v>
      </c>
      <c r="BF120" s="202">
        <f t="shared" si="5"/>
        <v>0</v>
      </c>
      <c r="BG120" s="202">
        <f t="shared" si="6"/>
        <v>0</v>
      </c>
      <c r="BH120" s="202">
        <f t="shared" si="7"/>
        <v>0</v>
      </c>
      <c r="BI120" s="202">
        <f t="shared" si="8"/>
        <v>0</v>
      </c>
      <c r="BJ120" s="23" t="s">
        <v>24</v>
      </c>
      <c r="BK120" s="202">
        <f t="shared" si="9"/>
        <v>441</v>
      </c>
      <c r="BL120" s="23" t="s">
        <v>147</v>
      </c>
      <c r="BM120" s="23" t="s">
        <v>1306</v>
      </c>
    </row>
    <row r="121" spans="2:65" s="1" customFormat="1" ht="25.5" customHeight="1">
      <c r="B121" s="40"/>
      <c r="C121" s="191" t="s">
        <v>224</v>
      </c>
      <c r="D121" s="191" t="s">
        <v>142</v>
      </c>
      <c r="E121" s="192" t="s">
        <v>1307</v>
      </c>
      <c r="F121" s="193" t="s">
        <v>1308</v>
      </c>
      <c r="G121" s="194" t="s">
        <v>309</v>
      </c>
      <c r="H121" s="195">
        <v>9</v>
      </c>
      <c r="I121" s="196">
        <v>125</v>
      </c>
      <c r="J121" s="197">
        <f t="shared" si="0"/>
        <v>1125</v>
      </c>
      <c r="K121" s="193" t="s">
        <v>146</v>
      </c>
      <c r="L121" s="60"/>
      <c r="M121" s="198" t="s">
        <v>22</v>
      </c>
      <c r="N121" s="199" t="s">
        <v>45</v>
      </c>
      <c r="O121" s="41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AR121" s="23" t="s">
        <v>147</v>
      </c>
      <c r="AT121" s="23" t="s">
        <v>142</v>
      </c>
      <c r="AU121" s="23" t="s">
        <v>83</v>
      </c>
      <c r="AY121" s="23" t="s">
        <v>140</v>
      </c>
      <c r="BE121" s="202">
        <f t="shared" si="4"/>
        <v>1125</v>
      </c>
      <c r="BF121" s="202">
        <f t="shared" si="5"/>
        <v>0</v>
      </c>
      <c r="BG121" s="202">
        <f t="shared" si="6"/>
        <v>0</v>
      </c>
      <c r="BH121" s="202">
        <f t="shared" si="7"/>
        <v>0</v>
      </c>
      <c r="BI121" s="202">
        <f t="shared" si="8"/>
        <v>0</v>
      </c>
      <c r="BJ121" s="23" t="s">
        <v>24</v>
      </c>
      <c r="BK121" s="202">
        <f t="shared" si="9"/>
        <v>1125</v>
      </c>
      <c r="BL121" s="23" t="s">
        <v>147</v>
      </c>
      <c r="BM121" s="23" t="s">
        <v>1309</v>
      </c>
    </row>
    <row r="122" spans="2:65" s="1" customFormat="1" ht="16.5" customHeight="1">
      <c r="B122" s="40"/>
      <c r="C122" s="191" t="s">
        <v>223</v>
      </c>
      <c r="D122" s="191" t="s">
        <v>142</v>
      </c>
      <c r="E122" s="192" t="s">
        <v>1310</v>
      </c>
      <c r="F122" s="193" t="s">
        <v>1311</v>
      </c>
      <c r="G122" s="194" t="s">
        <v>309</v>
      </c>
      <c r="H122" s="195">
        <v>9</v>
      </c>
      <c r="I122" s="196">
        <v>58</v>
      </c>
      <c r="J122" s="197">
        <f t="shared" si="0"/>
        <v>522</v>
      </c>
      <c r="K122" s="193" t="s">
        <v>146</v>
      </c>
      <c r="L122" s="60"/>
      <c r="M122" s="198" t="s">
        <v>22</v>
      </c>
      <c r="N122" s="199" t="s">
        <v>45</v>
      </c>
      <c r="O122" s="41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AR122" s="23" t="s">
        <v>147</v>
      </c>
      <c r="AT122" s="23" t="s">
        <v>142</v>
      </c>
      <c r="AU122" s="23" t="s">
        <v>83</v>
      </c>
      <c r="AY122" s="23" t="s">
        <v>140</v>
      </c>
      <c r="BE122" s="202">
        <f t="shared" si="4"/>
        <v>522</v>
      </c>
      <c r="BF122" s="202">
        <f t="shared" si="5"/>
        <v>0</v>
      </c>
      <c r="BG122" s="202">
        <f t="shared" si="6"/>
        <v>0</v>
      </c>
      <c r="BH122" s="202">
        <f t="shared" si="7"/>
        <v>0</v>
      </c>
      <c r="BI122" s="202">
        <f t="shared" si="8"/>
        <v>0</v>
      </c>
      <c r="BJ122" s="23" t="s">
        <v>24</v>
      </c>
      <c r="BK122" s="202">
        <f t="shared" si="9"/>
        <v>522</v>
      </c>
      <c r="BL122" s="23" t="s">
        <v>147</v>
      </c>
      <c r="BM122" s="23" t="s">
        <v>1312</v>
      </c>
    </row>
    <row r="123" spans="2:65" s="1" customFormat="1" ht="16.5" customHeight="1">
      <c r="B123" s="40"/>
      <c r="C123" s="191" t="s">
        <v>10</v>
      </c>
      <c r="D123" s="191" t="s">
        <v>142</v>
      </c>
      <c r="E123" s="192" t="s">
        <v>1313</v>
      </c>
      <c r="F123" s="193" t="s">
        <v>1314</v>
      </c>
      <c r="G123" s="194" t="s">
        <v>164</v>
      </c>
      <c r="H123" s="195">
        <v>54</v>
      </c>
      <c r="I123" s="196">
        <v>43</v>
      </c>
      <c r="J123" s="197">
        <f t="shared" si="0"/>
        <v>2322</v>
      </c>
      <c r="K123" s="193" t="s">
        <v>22</v>
      </c>
      <c r="L123" s="60"/>
      <c r="M123" s="198" t="s">
        <v>22</v>
      </c>
      <c r="N123" s="199" t="s">
        <v>45</v>
      </c>
      <c r="O123" s="41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AR123" s="23" t="s">
        <v>147</v>
      </c>
      <c r="AT123" s="23" t="s">
        <v>142</v>
      </c>
      <c r="AU123" s="23" t="s">
        <v>83</v>
      </c>
      <c r="AY123" s="23" t="s">
        <v>140</v>
      </c>
      <c r="BE123" s="202">
        <f t="shared" si="4"/>
        <v>2322</v>
      </c>
      <c r="BF123" s="202">
        <f t="shared" si="5"/>
        <v>0</v>
      </c>
      <c r="BG123" s="202">
        <f t="shared" si="6"/>
        <v>0</v>
      </c>
      <c r="BH123" s="202">
        <f t="shared" si="7"/>
        <v>0</v>
      </c>
      <c r="BI123" s="202">
        <f t="shared" si="8"/>
        <v>0</v>
      </c>
      <c r="BJ123" s="23" t="s">
        <v>24</v>
      </c>
      <c r="BK123" s="202">
        <f t="shared" si="9"/>
        <v>2322</v>
      </c>
      <c r="BL123" s="23" t="s">
        <v>147</v>
      </c>
      <c r="BM123" s="23" t="s">
        <v>1315</v>
      </c>
    </row>
    <row r="124" spans="2:65" s="1" customFormat="1" ht="16.5" customHeight="1">
      <c r="B124" s="40"/>
      <c r="C124" s="191" t="s">
        <v>235</v>
      </c>
      <c r="D124" s="191" t="s">
        <v>142</v>
      </c>
      <c r="E124" s="192" t="s">
        <v>1316</v>
      </c>
      <c r="F124" s="193" t="s">
        <v>1317</v>
      </c>
      <c r="G124" s="194" t="s">
        <v>164</v>
      </c>
      <c r="H124" s="195">
        <v>179.2</v>
      </c>
      <c r="I124" s="196">
        <v>43</v>
      </c>
      <c r="J124" s="197">
        <f t="shared" si="0"/>
        <v>7705.6</v>
      </c>
      <c r="K124" s="193" t="s">
        <v>146</v>
      </c>
      <c r="L124" s="60"/>
      <c r="M124" s="198" t="s">
        <v>22</v>
      </c>
      <c r="N124" s="199" t="s">
        <v>45</v>
      </c>
      <c r="O124" s="41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AR124" s="23" t="s">
        <v>147</v>
      </c>
      <c r="AT124" s="23" t="s">
        <v>142</v>
      </c>
      <c r="AU124" s="23" t="s">
        <v>83</v>
      </c>
      <c r="AY124" s="23" t="s">
        <v>140</v>
      </c>
      <c r="BE124" s="202">
        <f t="shared" si="4"/>
        <v>7705.6</v>
      </c>
      <c r="BF124" s="202">
        <f t="shared" si="5"/>
        <v>0</v>
      </c>
      <c r="BG124" s="202">
        <f t="shared" si="6"/>
        <v>0</v>
      </c>
      <c r="BH124" s="202">
        <f t="shared" si="7"/>
        <v>0</v>
      </c>
      <c r="BI124" s="202">
        <f t="shared" si="8"/>
        <v>0</v>
      </c>
      <c r="BJ124" s="23" t="s">
        <v>24</v>
      </c>
      <c r="BK124" s="202">
        <f t="shared" si="9"/>
        <v>7705.6</v>
      </c>
      <c r="BL124" s="23" t="s">
        <v>147</v>
      </c>
      <c r="BM124" s="23" t="s">
        <v>1318</v>
      </c>
    </row>
    <row r="125" spans="2:65" s="1" customFormat="1" ht="25.5" customHeight="1">
      <c r="B125" s="40"/>
      <c r="C125" s="191" t="s">
        <v>241</v>
      </c>
      <c r="D125" s="191" t="s">
        <v>142</v>
      </c>
      <c r="E125" s="192" t="s">
        <v>1319</v>
      </c>
      <c r="F125" s="193" t="s">
        <v>1320</v>
      </c>
      <c r="G125" s="194" t="s">
        <v>238</v>
      </c>
      <c r="H125" s="195">
        <v>270</v>
      </c>
      <c r="I125" s="196">
        <v>49</v>
      </c>
      <c r="J125" s="197">
        <f t="shared" si="0"/>
        <v>13230</v>
      </c>
      <c r="K125" s="193" t="s">
        <v>146</v>
      </c>
      <c r="L125" s="60"/>
      <c r="M125" s="198" t="s">
        <v>22</v>
      </c>
      <c r="N125" s="199" t="s">
        <v>45</v>
      </c>
      <c r="O125" s="41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AR125" s="23" t="s">
        <v>147</v>
      </c>
      <c r="AT125" s="23" t="s">
        <v>142</v>
      </c>
      <c r="AU125" s="23" t="s">
        <v>83</v>
      </c>
      <c r="AY125" s="23" t="s">
        <v>140</v>
      </c>
      <c r="BE125" s="202">
        <f t="shared" si="4"/>
        <v>13230</v>
      </c>
      <c r="BF125" s="202">
        <f t="shared" si="5"/>
        <v>0</v>
      </c>
      <c r="BG125" s="202">
        <f t="shared" si="6"/>
        <v>0</v>
      </c>
      <c r="BH125" s="202">
        <f t="shared" si="7"/>
        <v>0</v>
      </c>
      <c r="BI125" s="202">
        <f t="shared" si="8"/>
        <v>0</v>
      </c>
      <c r="BJ125" s="23" t="s">
        <v>24</v>
      </c>
      <c r="BK125" s="202">
        <f t="shared" si="9"/>
        <v>13230</v>
      </c>
      <c r="BL125" s="23" t="s">
        <v>147</v>
      </c>
      <c r="BM125" s="23" t="s">
        <v>1321</v>
      </c>
    </row>
    <row r="126" spans="2:51" s="11" customFormat="1" ht="13.5">
      <c r="B126" s="203"/>
      <c r="C126" s="204"/>
      <c r="D126" s="205" t="s">
        <v>149</v>
      </c>
      <c r="E126" s="206" t="s">
        <v>22</v>
      </c>
      <c r="F126" s="207" t="s">
        <v>1322</v>
      </c>
      <c r="G126" s="204"/>
      <c r="H126" s="208">
        <v>120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149</v>
      </c>
      <c r="AU126" s="214" t="s">
        <v>83</v>
      </c>
      <c r="AV126" s="11" t="s">
        <v>83</v>
      </c>
      <c r="AW126" s="11" t="s">
        <v>38</v>
      </c>
      <c r="AX126" s="11" t="s">
        <v>74</v>
      </c>
      <c r="AY126" s="214" t="s">
        <v>140</v>
      </c>
    </row>
    <row r="127" spans="2:51" s="12" customFormat="1" ht="13.5">
      <c r="B127" s="215"/>
      <c r="C127" s="216"/>
      <c r="D127" s="205" t="s">
        <v>149</v>
      </c>
      <c r="E127" s="217" t="s">
        <v>22</v>
      </c>
      <c r="F127" s="218" t="s">
        <v>1263</v>
      </c>
      <c r="G127" s="216"/>
      <c r="H127" s="217" t="s">
        <v>22</v>
      </c>
      <c r="I127" s="219"/>
      <c r="J127" s="216"/>
      <c r="K127" s="216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149</v>
      </c>
      <c r="AU127" s="224" t="s">
        <v>83</v>
      </c>
      <c r="AV127" s="12" t="s">
        <v>24</v>
      </c>
      <c r="AW127" s="12" t="s">
        <v>38</v>
      </c>
      <c r="AX127" s="12" t="s">
        <v>74</v>
      </c>
      <c r="AY127" s="224" t="s">
        <v>140</v>
      </c>
    </row>
    <row r="128" spans="2:51" s="11" customFormat="1" ht="13.5">
      <c r="B128" s="203"/>
      <c r="C128" s="204"/>
      <c r="D128" s="205" t="s">
        <v>149</v>
      </c>
      <c r="E128" s="206" t="s">
        <v>22</v>
      </c>
      <c r="F128" s="207" t="s">
        <v>1323</v>
      </c>
      <c r="G128" s="204"/>
      <c r="H128" s="208">
        <v>150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149</v>
      </c>
      <c r="AU128" s="214" t="s">
        <v>83</v>
      </c>
      <c r="AV128" s="11" t="s">
        <v>83</v>
      </c>
      <c r="AW128" s="11" t="s">
        <v>38</v>
      </c>
      <c r="AX128" s="11" t="s">
        <v>74</v>
      </c>
      <c r="AY128" s="214" t="s">
        <v>140</v>
      </c>
    </row>
    <row r="129" spans="2:51" s="12" customFormat="1" ht="13.5">
      <c r="B129" s="215"/>
      <c r="C129" s="216"/>
      <c r="D129" s="205" t="s">
        <v>149</v>
      </c>
      <c r="E129" s="217" t="s">
        <v>22</v>
      </c>
      <c r="F129" s="218" t="s">
        <v>1272</v>
      </c>
      <c r="G129" s="216"/>
      <c r="H129" s="217" t="s">
        <v>22</v>
      </c>
      <c r="I129" s="219"/>
      <c r="J129" s="216"/>
      <c r="K129" s="216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149</v>
      </c>
      <c r="AU129" s="224" t="s">
        <v>83</v>
      </c>
      <c r="AV129" s="12" t="s">
        <v>24</v>
      </c>
      <c r="AW129" s="12" t="s">
        <v>38</v>
      </c>
      <c r="AX129" s="12" t="s">
        <v>74</v>
      </c>
      <c r="AY129" s="224" t="s">
        <v>140</v>
      </c>
    </row>
    <row r="130" spans="2:51" s="11" customFormat="1" ht="13.5">
      <c r="B130" s="203"/>
      <c r="C130" s="204"/>
      <c r="D130" s="205" t="s">
        <v>149</v>
      </c>
      <c r="E130" s="206" t="s">
        <v>22</v>
      </c>
      <c r="F130" s="207" t="s">
        <v>22</v>
      </c>
      <c r="G130" s="204"/>
      <c r="H130" s="208">
        <v>0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149</v>
      </c>
      <c r="AU130" s="214" t="s">
        <v>83</v>
      </c>
      <c r="AV130" s="11" t="s">
        <v>83</v>
      </c>
      <c r="AW130" s="11" t="s">
        <v>38</v>
      </c>
      <c r="AX130" s="11" t="s">
        <v>74</v>
      </c>
      <c r="AY130" s="214" t="s">
        <v>140</v>
      </c>
    </row>
    <row r="131" spans="2:51" s="11" customFormat="1" ht="13.5">
      <c r="B131" s="203"/>
      <c r="C131" s="204"/>
      <c r="D131" s="205" t="s">
        <v>149</v>
      </c>
      <c r="E131" s="206" t="s">
        <v>22</v>
      </c>
      <c r="F131" s="207" t="s">
        <v>22</v>
      </c>
      <c r="G131" s="204"/>
      <c r="H131" s="208">
        <v>0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149</v>
      </c>
      <c r="AU131" s="214" t="s">
        <v>83</v>
      </c>
      <c r="AV131" s="11" t="s">
        <v>83</v>
      </c>
      <c r="AW131" s="11" t="s">
        <v>38</v>
      </c>
      <c r="AX131" s="11" t="s">
        <v>74</v>
      </c>
      <c r="AY131" s="214" t="s">
        <v>140</v>
      </c>
    </row>
    <row r="132" spans="2:51" s="13" customFormat="1" ht="13.5">
      <c r="B132" s="225"/>
      <c r="C132" s="226"/>
      <c r="D132" s="205" t="s">
        <v>149</v>
      </c>
      <c r="E132" s="227" t="s">
        <v>22</v>
      </c>
      <c r="F132" s="228" t="s">
        <v>152</v>
      </c>
      <c r="G132" s="226"/>
      <c r="H132" s="229">
        <v>270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149</v>
      </c>
      <c r="AU132" s="235" t="s">
        <v>83</v>
      </c>
      <c r="AV132" s="13" t="s">
        <v>147</v>
      </c>
      <c r="AW132" s="13" t="s">
        <v>38</v>
      </c>
      <c r="AX132" s="13" t="s">
        <v>24</v>
      </c>
      <c r="AY132" s="235" t="s">
        <v>140</v>
      </c>
    </row>
    <row r="133" spans="2:65" s="1" customFormat="1" ht="25.5" customHeight="1">
      <c r="B133" s="40"/>
      <c r="C133" s="191" t="s">
        <v>248</v>
      </c>
      <c r="D133" s="191" t="s">
        <v>142</v>
      </c>
      <c r="E133" s="192" t="s">
        <v>1324</v>
      </c>
      <c r="F133" s="193" t="s">
        <v>1325</v>
      </c>
      <c r="G133" s="194" t="s">
        <v>238</v>
      </c>
      <c r="H133" s="195">
        <v>270</v>
      </c>
      <c r="I133" s="196">
        <v>12</v>
      </c>
      <c r="J133" s="197">
        <f>ROUND(I133*H133,2)</f>
        <v>3240</v>
      </c>
      <c r="K133" s="193" t="s">
        <v>146</v>
      </c>
      <c r="L133" s="60"/>
      <c r="M133" s="198" t="s">
        <v>22</v>
      </c>
      <c r="N133" s="199" t="s">
        <v>45</v>
      </c>
      <c r="O133" s="4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3" t="s">
        <v>147</v>
      </c>
      <c r="AT133" s="23" t="s">
        <v>142</v>
      </c>
      <c r="AU133" s="23" t="s">
        <v>83</v>
      </c>
      <c r="AY133" s="23" t="s">
        <v>140</v>
      </c>
      <c r="BE133" s="202">
        <f>IF(N133="základní",J133,0)</f>
        <v>3240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24</v>
      </c>
      <c r="BK133" s="202">
        <f>ROUND(I133*H133,2)</f>
        <v>3240</v>
      </c>
      <c r="BL133" s="23" t="s">
        <v>147</v>
      </c>
      <c r="BM133" s="23" t="s">
        <v>1326</v>
      </c>
    </row>
    <row r="134" spans="2:65" s="1" customFormat="1" ht="16.5" customHeight="1">
      <c r="B134" s="40"/>
      <c r="C134" s="236" t="s">
        <v>254</v>
      </c>
      <c r="D134" s="236" t="s">
        <v>212</v>
      </c>
      <c r="E134" s="237" t="s">
        <v>1327</v>
      </c>
      <c r="F134" s="238" t="s">
        <v>1328</v>
      </c>
      <c r="G134" s="239" t="s">
        <v>1329</v>
      </c>
      <c r="H134" s="240">
        <v>4.05</v>
      </c>
      <c r="I134" s="241">
        <v>173</v>
      </c>
      <c r="J134" s="242">
        <f>ROUND(I134*H134,2)</f>
        <v>700.65</v>
      </c>
      <c r="K134" s="238" t="s">
        <v>146</v>
      </c>
      <c r="L134" s="243"/>
      <c r="M134" s="244" t="s">
        <v>22</v>
      </c>
      <c r="N134" s="245" t="s">
        <v>45</v>
      </c>
      <c r="O134" s="41"/>
      <c r="P134" s="200">
        <f>O134*H134</f>
        <v>0</v>
      </c>
      <c r="Q134" s="200">
        <v>0.001</v>
      </c>
      <c r="R134" s="200">
        <f>Q134*H134</f>
        <v>0.00405</v>
      </c>
      <c r="S134" s="200">
        <v>0</v>
      </c>
      <c r="T134" s="201">
        <f>S134*H134</f>
        <v>0</v>
      </c>
      <c r="AR134" s="23" t="s">
        <v>187</v>
      </c>
      <c r="AT134" s="23" t="s">
        <v>212</v>
      </c>
      <c r="AU134" s="23" t="s">
        <v>83</v>
      </c>
      <c r="AY134" s="23" t="s">
        <v>140</v>
      </c>
      <c r="BE134" s="202">
        <f>IF(N134="základní",J134,0)</f>
        <v>700.65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24</v>
      </c>
      <c r="BK134" s="202">
        <f>ROUND(I134*H134,2)</f>
        <v>700.65</v>
      </c>
      <c r="BL134" s="23" t="s">
        <v>147</v>
      </c>
      <c r="BM134" s="23" t="s">
        <v>1330</v>
      </c>
    </row>
    <row r="135" spans="2:51" s="11" customFormat="1" ht="13.5">
      <c r="B135" s="203"/>
      <c r="C135" s="204"/>
      <c r="D135" s="205" t="s">
        <v>149</v>
      </c>
      <c r="E135" s="204"/>
      <c r="F135" s="207" t="s">
        <v>1331</v>
      </c>
      <c r="G135" s="204"/>
      <c r="H135" s="208">
        <v>4.05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149</v>
      </c>
      <c r="AU135" s="214" t="s">
        <v>83</v>
      </c>
      <c r="AV135" s="11" t="s">
        <v>83</v>
      </c>
      <c r="AW135" s="11" t="s">
        <v>6</v>
      </c>
      <c r="AX135" s="11" t="s">
        <v>24</v>
      </c>
      <c r="AY135" s="214" t="s">
        <v>140</v>
      </c>
    </row>
    <row r="136" spans="2:65" s="1" customFormat="1" ht="25.5" customHeight="1">
      <c r="B136" s="40"/>
      <c r="C136" s="191" t="s">
        <v>259</v>
      </c>
      <c r="D136" s="191" t="s">
        <v>142</v>
      </c>
      <c r="E136" s="192" t="s">
        <v>1332</v>
      </c>
      <c r="F136" s="193" t="s">
        <v>1333</v>
      </c>
      <c r="G136" s="194" t="s">
        <v>238</v>
      </c>
      <c r="H136" s="195">
        <v>626</v>
      </c>
      <c r="I136" s="196">
        <v>36</v>
      </c>
      <c r="J136" s="197">
        <f>ROUND(I136*H136,2)</f>
        <v>22536</v>
      </c>
      <c r="K136" s="193" t="s">
        <v>146</v>
      </c>
      <c r="L136" s="60"/>
      <c r="M136" s="198" t="s">
        <v>22</v>
      </c>
      <c r="N136" s="199" t="s">
        <v>45</v>
      </c>
      <c r="O136" s="41"/>
      <c r="P136" s="200">
        <f>O136*H136</f>
        <v>0</v>
      </c>
      <c r="Q136" s="200">
        <v>8E-05</v>
      </c>
      <c r="R136" s="200">
        <f>Q136*H136</f>
        <v>0.050080000000000006</v>
      </c>
      <c r="S136" s="200">
        <v>0</v>
      </c>
      <c r="T136" s="201">
        <f>S136*H136</f>
        <v>0</v>
      </c>
      <c r="AR136" s="23" t="s">
        <v>147</v>
      </c>
      <c r="AT136" s="23" t="s">
        <v>142</v>
      </c>
      <c r="AU136" s="23" t="s">
        <v>83</v>
      </c>
      <c r="AY136" s="23" t="s">
        <v>140</v>
      </c>
      <c r="BE136" s="202">
        <f>IF(N136="základní",J136,0)</f>
        <v>22536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24</v>
      </c>
      <c r="BK136" s="202">
        <f>ROUND(I136*H136,2)</f>
        <v>22536</v>
      </c>
      <c r="BL136" s="23" t="s">
        <v>147</v>
      </c>
      <c r="BM136" s="23" t="s">
        <v>1334</v>
      </c>
    </row>
    <row r="137" spans="2:51" s="11" customFormat="1" ht="13.5">
      <c r="B137" s="203"/>
      <c r="C137" s="204"/>
      <c r="D137" s="205" t="s">
        <v>149</v>
      </c>
      <c r="E137" s="206" t="s">
        <v>22</v>
      </c>
      <c r="F137" s="207" t="s">
        <v>1031</v>
      </c>
      <c r="G137" s="204"/>
      <c r="H137" s="208">
        <v>626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149</v>
      </c>
      <c r="AU137" s="214" t="s">
        <v>83</v>
      </c>
      <c r="AV137" s="11" t="s">
        <v>83</v>
      </c>
      <c r="AW137" s="11" t="s">
        <v>38</v>
      </c>
      <c r="AX137" s="11" t="s">
        <v>74</v>
      </c>
      <c r="AY137" s="214" t="s">
        <v>140</v>
      </c>
    </row>
    <row r="138" spans="2:51" s="12" customFormat="1" ht="13.5">
      <c r="B138" s="215"/>
      <c r="C138" s="216"/>
      <c r="D138" s="205" t="s">
        <v>149</v>
      </c>
      <c r="E138" s="217" t="s">
        <v>22</v>
      </c>
      <c r="F138" s="218" t="s">
        <v>743</v>
      </c>
      <c r="G138" s="216"/>
      <c r="H138" s="217" t="s">
        <v>22</v>
      </c>
      <c r="I138" s="219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149</v>
      </c>
      <c r="AU138" s="224" t="s">
        <v>83</v>
      </c>
      <c r="AV138" s="12" t="s">
        <v>24</v>
      </c>
      <c r="AW138" s="12" t="s">
        <v>38</v>
      </c>
      <c r="AX138" s="12" t="s">
        <v>74</v>
      </c>
      <c r="AY138" s="224" t="s">
        <v>140</v>
      </c>
    </row>
    <row r="139" spans="2:51" s="13" customFormat="1" ht="13.5">
      <c r="B139" s="225"/>
      <c r="C139" s="226"/>
      <c r="D139" s="205" t="s">
        <v>149</v>
      </c>
      <c r="E139" s="227" t="s">
        <v>22</v>
      </c>
      <c r="F139" s="228" t="s">
        <v>152</v>
      </c>
      <c r="G139" s="226"/>
      <c r="H139" s="229">
        <v>626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149</v>
      </c>
      <c r="AU139" s="235" t="s">
        <v>83</v>
      </c>
      <c r="AV139" s="13" t="s">
        <v>147</v>
      </c>
      <c r="AW139" s="13" t="s">
        <v>38</v>
      </c>
      <c r="AX139" s="13" t="s">
        <v>24</v>
      </c>
      <c r="AY139" s="235" t="s">
        <v>140</v>
      </c>
    </row>
    <row r="140" spans="2:65" s="1" customFormat="1" ht="16.5" customHeight="1">
      <c r="B140" s="40"/>
      <c r="C140" s="236" t="s">
        <v>9</v>
      </c>
      <c r="D140" s="236" t="s">
        <v>212</v>
      </c>
      <c r="E140" s="237" t="s">
        <v>1327</v>
      </c>
      <c r="F140" s="238" t="s">
        <v>1328</v>
      </c>
      <c r="G140" s="239" t="s">
        <v>1329</v>
      </c>
      <c r="H140" s="240">
        <v>9.39</v>
      </c>
      <c r="I140" s="241">
        <v>173</v>
      </c>
      <c r="J140" s="242">
        <f>ROUND(I140*H140,2)</f>
        <v>1624.47</v>
      </c>
      <c r="K140" s="238" t="s">
        <v>146</v>
      </c>
      <c r="L140" s="243"/>
      <c r="M140" s="244" t="s">
        <v>22</v>
      </c>
      <c r="N140" s="245" t="s">
        <v>45</v>
      </c>
      <c r="O140" s="41"/>
      <c r="P140" s="200">
        <f>O140*H140</f>
        <v>0</v>
      </c>
      <c r="Q140" s="200">
        <v>0.001</v>
      </c>
      <c r="R140" s="200">
        <f>Q140*H140</f>
        <v>0.00939</v>
      </c>
      <c r="S140" s="200">
        <v>0</v>
      </c>
      <c r="T140" s="201">
        <f>S140*H140</f>
        <v>0</v>
      </c>
      <c r="AR140" s="23" t="s">
        <v>187</v>
      </c>
      <c r="AT140" s="23" t="s">
        <v>212</v>
      </c>
      <c r="AU140" s="23" t="s">
        <v>83</v>
      </c>
      <c r="AY140" s="23" t="s">
        <v>140</v>
      </c>
      <c r="BE140" s="202">
        <f>IF(N140="základní",J140,0)</f>
        <v>1624.47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24</v>
      </c>
      <c r="BK140" s="202">
        <f>ROUND(I140*H140,2)</f>
        <v>1624.47</v>
      </c>
      <c r="BL140" s="23" t="s">
        <v>147</v>
      </c>
      <c r="BM140" s="23" t="s">
        <v>1335</v>
      </c>
    </row>
    <row r="141" spans="2:51" s="11" customFormat="1" ht="13.5">
      <c r="B141" s="203"/>
      <c r="C141" s="204"/>
      <c r="D141" s="205" t="s">
        <v>149</v>
      </c>
      <c r="E141" s="204"/>
      <c r="F141" s="207" t="s">
        <v>1336</v>
      </c>
      <c r="G141" s="204"/>
      <c r="H141" s="208">
        <v>9.39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149</v>
      </c>
      <c r="AU141" s="214" t="s">
        <v>83</v>
      </c>
      <c r="AV141" s="11" t="s">
        <v>83</v>
      </c>
      <c r="AW141" s="11" t="s">
        <v>6</v>
      </c>
      <c r="AX141" s="11" t="s">
        <v>24</v>
      </c>
      <c r="AY141" s="214" t="s">
        <v>140</v>
      </c>
    </row>
    <row r="142" spans="2:65" s="1" customFormat="1" ht="16.5" customHeight="1">
      <c r="B142" s="40"/>
      <c r="C142" s="236" t="s">
        <v>267</v>
      </c>
      <c r="D142" s="236" t="s">
        <v>212</v>
      </c>
      <c r="E142" s="237" t="s">
        <v>1337</v>
      </c>
      <c r="F142" s="238" t="s">
        <v>1338</v>
      </c>
      <c r="G142" s="239" t="s">
        <v>238</v>
      </c>
      <c r="H142" s="240">
        <v>688.6</v>
      </c>
      <c r="I142" s="241">
        <v>52</v>
      </c>
      <c r="J142" s="242">
        <f>ROUND(I142*H142,2)</f>
        <v>35807.2</v>
      </c>
      <c r="K142" s="238" t="s">
        <v>146</v>
      </c>
      <c r="L142" s="243"/>
      <c r="M142" s="244" t="s">
        <v>22</v>
      </c>
      <c r="N142" s="245" t="s">
        <v>45</v>
      </c>
      <c r="O142" s="41"/>
      <c r="P142" s="200">
        <f>O142*H142</f>
        <v>0</v>
      </c>
      <c r="Q142" s="200">
        <v>0.00022</v>
      </c>
      <c r="R142" s="200">
        <f>Q142*H142</f>
        <v>0.15149200000000002</v>
      </c>
      <c r="S142" s="200">
        <v>0</v>
      </c>
      <c r="T142" s="201">
        <f>S142*H142</f>
        <v>0</v>
      </c>
      <c r="AR142" s="23" t="s">
        <v>187</v>
      </c>
      <c r="AT142" s="23" t="s">
        <v>212</v>
      </c>
      <c r="AU142" s="23" t="s">
        <v>83</v>
      </c>
      <c r="AY142" s="23" t="s">
        <v>140</v>
      </c>
      <c r="BE142" s="202">
        <f>IF(N142="základní",J142,0)</f>
        <v>35807.2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3" t="s">
        <v>24</v>
      </c>
      <c r="BK142" s="202">
        <f>ROUND(I142*H142,2)</f>
        <v>35807.2</v>
      </c>
      <c r="BL142" s="23" t="s">
        <v>147</v>
      </c>
      <c r="BM142" s="23" t="s">
        <v>1339</v>
      </c>
    </row>
    <row r="143" spans="2:51" s="11" customFormat="1" ht="13.5">
      <c r="B143" s="203"/>
      <c r="C143" s="204"/>
      <c r="D143" s="205" t="s">
        <v>149</v>
      </c>
      <c r="E143" s="206" t="s">
        <v>22</v>
      </c>
      <c r="F143" s="207" t="s">
        <v>1340</v>
      </c>
      <c r="G143" s="204"/>
      <c r="H143" s="208">
        <v>688.6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149</v>
      </c>
      <c r="AU143" s="214" t="s">
        <v>83</v>
      </c>
      <c r="AV143" s="11" t="s">
        <v>83</v>
      </c>
      <c r="AW143" s="11" t="s">
        <v>38</v>
      </c>
      <c r="AX143" s="11" t="s">
        <v>74</v>
      </c>
      <c r="AY143" s="214" t="s">
        <v>140</v>
      </c>
    </row>
    <row r="144" spans="2:51" s="13" customFormat="1" ht="13.5">
      <c r="B144" s="225"/>
      <c r="C144" s="226"/>
      <c r="D144" s="205" t="s">
        <v>149</v>
      </c>
      <c r="E144" s="227" t="s">
        <v>22</v>
      </c>
      <c r="F144" s="228" t="s">
        <v>152</v>
      </c>
      <c r="G144" s="226"/>
      <c r="H144" s="229">
        <v>688.6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149</v>
      </c>
      <c r="AU144" s="235" t="s">
        <v>83</v>
      </c>
      <c r="AV144" s="13" t="s">
        <v>147</v>
      </c>
      <c r="AW144" s="13" t="s">
        <v>38</v>
      </c>
      <c r="AX144" s="13" t="s">
        <v>24</v>
      </c>
      <c r="AY144" s="235" t="s">
        <v>140</v>
      </c>
    </row>
    <row r="145" spans="2:65" s="1" customFormat="1" ht="16.5" customHeight="1">
      <c r="B145" s="40"/>
      <c r="C145" s="191" t="s">
        <v>277</v>
      </c>
      <c r="D145" s="191" t="s">
        <v>142</v>
      </c>
      <c r="E145" s="192" t="s">
        <v>1028</v>
      </c>
      <c r="F145" s="193" t="s">
        <v>1029</v>
      </c>
      <c r="G145" s="194" t="s">
        <v>238</v>
      </c>
      <c r="H145" s="195">
        <v>626</v>
      </c>
      <c r="I145" s="196">
        <v>30</v>
      </c>
      <c r="J145" s="197">
        <f>ROUND(I145*H145,2)</f>
        <v>18780</v>
      </c>
      <c r="K145" s="193" t="s">
        <v>146</v>
      </c>
      <c r="L145" s="60"/>
      <c r="M145" s="198" t="s">
        <v>22</v>
      </c>
      <c r="N145" s="199" t="s">
        <v>45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147</v>
      </c>
      <c r="AT145" s="23" t="s">
        <v>142</v>
      </c>
      <c r="AU145" s="23" t="s">
        <v>83</v>
      </c>
      <c r="AY145" s="23" t="s">
        <v>140</v>
      </c>
      <c r="BE145" s="202">
        <f>IF(N145="základní",J145,0)</f>
        <v>18780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24</v>
      </c>
      <c r="BK145" s="202">
        <f>ROUND(I145*H145,2)</f>
        <v>18780</v>
      </c>
      <c r="BL145" s="23" t="s">
        <v>147</v>
      </c>
      <c r="BM145" s="23" t="s">
        <v>1341</v>
      </c>
    </row>
    <row r="146" spans="2:51" s="11" customFormat="1" ht="13.5">
      <c r="B146" s="203"/>
      <c r="C146" s="204"/>
      <c r="D146" s="205" t="s">
        <v>149</v>
      </c>
      <c r="E146" s="206" t="s">
        <v>22</v>
      </c>
      <c r="F146" s="207" t="s">
        <v>1031</v>
      </c>
      <c r="G146" s="204"/>
      <c r="H146" s="208">
        <v>626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149</v>
      </c>
      <c r="AU146" s="214" t="s">
        <v>83</v>
      </c>
      <c r="AV146" s="11" t="s">
        <v>83</v>
      </c>
      <c r="AW146" s="11" t="s">
        <v>38</v>
      </c>
      <c r="AX146" s="11" t="s">
        <v>74</v>
      </c>
      <c r="AY146" s="214" t="s">
        <v>140</v>
      </c>
    </row>
    <row r="147" spans="2:51" s="12" customFormat="1" ht="13.5">
      <c r="B147" s="215"/>
      <c r="C147" s="216"/>
      <c r="D147" s="205" t="s">
        <v>149</v>
      </c>
      <c r="E147" s="217" t="s">
        <v>22</v>
      </c>
      <c r="F147" s="218" t="s">
        <v>151</v>
      </c>
      <c r="G147" s="216"/>
      <c r="H147" s="217" t="s">
        <v>22</v>
      </c>
      <c r="I147" s="219"/>
      <c r="J147" s="216"/>
      <c r="K147" s="216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149</v>
      </c>
      <c r="AU147" s="224" t="s">
        <v>83</v>
      </c>
      <c r="AV147" s="12" t="s">
        <v>24</v>
      </c>
      <c r="AW147" s="12" t="s">
        <v>38</v>
      </c>
      <c r="AX147" s="12" t="s">
        <v>74</v>
      </c>
      <c r="AY147" s="224" t="s">
        <v>140</v>
      </c>
    </row>
    <row r="148" spans="2:51" s="13" customFormat="1" ht="13.5">
      <c r="B148" s="225"/>
      <c r="C148" s="226"/>
      <c r="D148" s="205" t="s">
        <v>149</v>
      </c>
      <c r="E148" s="227" t="s">
        <v>22</v>
      </c>
      <c r="F148" s="228" t="s">
        <v>152</v>
      </c>
      <c r="G148" s="226"/>
      <c r="H148" s="229">
        <v>626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149</v>
      </c>
      <c r="AU148" s="235" t="s">
        <v>83</v>
      </c>
      <c r="AV148" s="13" t="s">
        <v>147</v>
      </c>
      <c r="AW148" s="13" t="s">
        <v>38</v>
      </c>
      <c r="AX148" s="13" t="s">
        <v>24</v>
      </c>
      <c r="AY148" s="235" t="s">
        <v>140</v>
      </c>
    </row>
    <row r="149" spans="2:65" s="1" customFormat="1" ht="25.5" customHeight="1">
      <c r="B149" s="40"/>
      <c r="C149" s="191" t="s">
        <v>281</v>
      </c>
      <c r="D149" s="191" t="s">
        <v>142</v>
      </c>
      <c r="E149" s="192" t="s">
        <v>1342</v>
      </c>
      <c r="F149" s="193" t="s">
        <v>1343</v>
      </c>
      <c r="G149" s="194" t="s">
        <v>238</v>
      </c>
      <c r="H149" s="195">
        <v>626</v>
      </c>
      <c r="I149" s="196">
        <v>31</v>
      </c>
      <c r="J149" s="197">
        <f>ROUND(I149*H149,2)</f>
        <v>19406</v>
      </c>
      <c r="K149" s="193" t="s">
        <v>146</v>
      </c>
      <c r="L149" s="60"/>
      <c r="M149" s="198" t="s">
        <v>22</v>
      </c>
      <c r="N149" s="199" t="s">
        <v>45</v>
      </c>
      <c r="O149" s="4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3" t="s">
        <v>147</v>
      </c>
      <c r="AT149" s="23" t="s">
        <v>142</v>
      </c>
      <c r="AU149" s="23" t="s">
        <v>83</v>
      </c>
      <c r="AY149" s="23" t="s">
        <v>140</v>
      </c>
      <c r="BE149" s="202">
        <f>IF(N149="základní",J149,0)</f>
        <v>19406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24</v>
      </c>
      <c r="BK149" s="202">
        <f>ROUND(I149*H149,2)</f>
        <v>19406</v>
      </c>
      <c r="BL149" s="23" t="s">
        <v>147</v>
      </c>
      <c r="BM149" s="23" t="s">
        <v>1344</v>
      </c>
    </row>
    <row r="150" spans="2:51" s="11" customFormat="1" ht="13.5">
      <c r="B150" s="203"/>
      <c r="C150" s="204"/>
      <c r="D150" s="205" t="s">
        <v>149</v>
      </c>
      <c r="E150" s="206" t="s">
        <v>22</v>
      </c>
      <c r="F150" s="207" t="s">
        <v>1031</v>
      </c>
      <c r="G150" s="204"/>
      <c r="H150" s="208">
        <v>626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149</v>
      </c>
      <c r="AU150" s="214" t="s">
        <v>83</v>
      </c>
      <c r="AV150" s="11" t="s">
        <v>83</v>
      </c>
      <c r="AW150" s="11" t="s">
        <v>38</v>
      </c>
      <c r="AX150" s="11" t="s">
        <v>74</v>
      </c>
      <c r="AY150" s="214" t="s">
        <v>140</v>
      </c>
    </row>
    <row r="151" spans="2:51" s="12" customFormat="1" ht="13.5">
      <c r="B151" s="215"/>
      <c r="C151" s="216"/>
      <c r="D151" s="205" t="s">
        <v>149</v>
      </c>
      <c r="E151" s="217" t="s">
        <v>22</v>
      </c>
      <c r="F151" s="218" t="s">
        <v>151</v>
      </c>
      <c r="G151" s="216"/>
      <c r="H151" s="217" t="s">
        <v>22</v>
      </c>
      <c r="I151" s="219"/>
      <c r="J151" s="216"/>
      <c r="K151" s="216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149</v>
      </c>
      <c r="AU151" s="224" t="s">
        <v>83</v>
      </c>
      <c r="AV151" s="12" t="s">
        <v>24</v>
      </c>
      <c r="AW151" s="12" t="s">
        <v>38</v>
      </c>
      <c r="AX151" s="12" t="s">
        <v>74</v>
      </c>
      <c r="AY151" s="224" t="s">
        <v>140</v>
      </c>
    </row>
    <row r="152" spans="2:51" s="13" customFormat="1" ht="13.5">
      <c r="B152" s="225"/>
      <c r="C152" s="226"/>
      <c r="D152" s="205" t="s">
        <v>149</v>
      </c>
      <c r="E152" s="227" t="s">
        <v>22</v>
      </c>
      <c r="F152" s="228" t="s">
        <v>152</v>
      </c>
      <c r="G152" s="226"/>
      <c r="H152" s="229">
        <v>626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149</v>
      </c>
      <c r="AU152" s="235" t="s">
        <v>83</v>
      </c>
      <c r="AV152" s="13" t="s">
        <v>147</v>
      </c>
      <c r="AW152" s="13" t="s">
        <v>38</v>
      </c>
      <c r="AX152" s="13" t="s">
        <v>24</v>
      </c>
      <c r="AY152" s="235" t="s">
        <v>140</v>
      </c>
    </row>
    <row r="153" spans="2:63" s="10" customFormat="1" ht="29.85" customHeight="1">
      <c r="B153" s="175"/>
      <c r="C153" s="176"/>
      <c r="D153" s="177" t="s">
        <v>73</v>
      </c>
      <c r="E153" s="189" t="s">
        <v>605</v>
      </c>
      <c r="F153" s="189" t="s">
        <v>606</v>
      </c>
      <c r="G153" s="176"/>
      <c r="H153" s="176"/>
      <c r="I153" s="179"/>
      <c r="J153" s="190">
        <f>BK153</f>
        <v>124.78</v>
      </c>
      <c r="K153" s="176"/>
      <c r="L153" s="181"/>
      <c r="M153" s="182"/>
      <c r="N153" s="183"/>
      <c r="O153" s="183"/>
      <c r="P153" s="184">
        <f>P154</f>
        <v>0</v>
      </c>
      <c r="Q153" s="183"/>
      <c r="R153" s="184">
        <f>R154</f>
        <v>0</v>
      </c>
      <c r="S153" s="183"/>
      <c r="T153" s="185">
        <f>T154</f>
        <v>0</v>
      </c>
      <c r="AR153" s="186" t="s">
        <v>24</v>
      </c>
      <c r="AT153" s="187" t="s">
        <v>73</v>
      </c>
      <c r="AU153" s="187" t="s">
        <v>24</v>
      </c>
      <c r="AY153" s="186" t="s">
        <v>140</v>
      </c>
      <c r="BK153" s="188">
        <f>BK154</f>
        <v>124.78</v>
      </c>
    </row>
    <row r="154" spans="2:65" s="1" customFormat="1" ht="16.5" customHeight="1">
      <c r="B154" s="40"/>
      <c r="C154" s="191" t="s">
        <v>286</v>
      </c>
      <c r="D154" s="191" t="s">
        <v>142</v>
      </c>
      <c r="E154" s="192" t="s">
        <v>1345</v>
      </c>
      <c r="F154" s="193" t="s">
        <v>1346</v>
      </c>
      <c r="G154" s="194" t="s">
        <v>215</v>
      </c>
      <c r="H154" s="195">
        <v>0.217</v>
      </c>
      <c r="I154" s="196">
        <v>575</v>
      </c>
      <c r="J154" s="197">
        <f>ROUND(I154*H154,2)</f>
        <v>124.78</v>
      </c>
      <c r="K154" s="193" t="s">
        <v>146</v>
      </c>
      <c r="L154" s="60"/>
      <c r="M154" s="198" t="s">
        <v>22</v>
      </c>
      <c r="N154" s="251" t="s">
        <v>45</v>
      </c>
      <c r="O154" s="25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AR154" s="23" t="s">
        <v>147</v>
      </c>
      <c r="AT154" s="23" t="s">
        <v>142</v>
      </c>
      <c r="AU154" s="23" t="s">
        <v>83</v>
      </c>
      <c r="AY154" s="23" t="s">
        <v>140</v>
      </c>
      <c r="BE154" s="202">
        <f>IF(N154="základní",J154,0)</f>
        <v>124.78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3" t="s">
        <v>24</v>
      </c>
      <c r="BK154" s="202">
        <f>ROUND(I154*H154,2)</f>
        <v>124.78</v>
      </c>
      <c r="BL154" s="23" t="s">
        <v>147</v>
      </c>
      <c r="BM154" s="23" t="s">
        <v>1347</v>
      </c>
    </row>
    <row r="155" spans="2:12" s="1" customFormat="1" ht="6.95" customHeight="1">
      <c r="B155" s="55"/>
      <c r="C155" s="56"/>
      <c r="D155" s="56"/>
      <c r="E155" s="56"/>
      <c r="F155" s="56"/>
      <c r="G155" s="56"/>
      <c r="H155" s="56"/>
      <c r="I155" s="138"/>
      <c r="J155" s="56"/>
      <c r="K155" s="56"/>
      <c r="L155" s="60"/>
    </row>
  </sheetData>
  <sheetProtection algorithmName="SHA-512" hashValue="LBBKelAVQn0XnPy+aETy4YsMgzRglCZJaW9s45Cqunqk0EUXHvmsIVa9oH9pbrMYpw1LW5r4ZCzpdQWFsUaaoA==" saltValue="KsmxwwbpQzbBxOsswUbIIH6MvJPZe/cXzpg6mMW8U5bEyhDWcSqfLaoWaNoSbnm96VQS3LV9Xt8MGGJnv3xzZw==" spinCount="100000" sheet="1" objects="1" scenarios="1" formatColumns="0" formatRows="0" autoFilter="0"/>
  <autoFilter ref="C78:K154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66" activePane="bottomLeft" state="frozen"/>
      <selection pane="bottomLeft" activeCell="I96" sqref="I9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99</v>
      </c>
      <c r="G1" s="375" t="s">
        <v>100</v>
      </c>
      <c r="H1" s="375"/>
      <c r="I1" s="114"/>
      <c r="J1" s="113" t="s">
        <v>101</v>
      </c>
      <c r="K1" s="112" t="s">
        <v>102</v>
      </c>
      <c r="L1" s="113" t="s">
        <v>103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98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Mosty ev.č.11725-3 a 11725-4 , Skořice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105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1348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9. 9. 2016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>42196868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M - SILNICE a.s.</v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>CZ42196868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ROUND(J81,2)</f>
        <v>799853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ROUND(SUM(BE81:BE94),2)</f>
        <v>799853</v>
      </c>
      <c r="G30" s="41"/>
      <c r="H30" s="41"/>
      <c r="I30" s="130">
        <v>0.21</v>
      </c>
      <c r="J30" s="129">
        <f>ROUND(ROUND((SUM(BE81:BE94)),2)*I30,2)</f>
        <v>167969.13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ROUND(SUM(BF81:BF94),2)</f>
        <v>0</v>
      </c>
      <c r="G31" s="41"/>
      <c r="H31" s="41"/>
      <c r="I31" s="130">
        <v>0.15</v>
      </c>
      <c r="J31" s="129">
        <f>ROUND(ROUND((SUM(BF81:BF94)),2)*I31,2)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ROUND(SUM(BG81:BG94),2)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ROUND(SUM(BH81:BH94),2)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ROUND(SUM(BI81:BI94),2)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967822.13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107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Mosty ev.č.11725-3 a 11725-4 , Skořice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105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SKU1806 - VON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18" t="s">
        <v>27</v>
      </c>
      <c r="J49" s="119" t="str">
        <f>IF(J12="","",J12)</f>
        <v>9. 9. 2016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SÚS PK ,příspěvková organizace</v>
      </c>
      <c r="G51" s="41"/>
      <c r="H51" s="41"/>
      <c r="I51" s="118" t="s">
        <v>36</v>
      </c>
      <c r="J51" s="367" t="str">
        <f>E21</f>
        <v>Projekční kancelář Ing.Škubalová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>M - SILNICE a.s.</v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108</v>
      </c>
      <c r="D54" s="131"/>
      <c r="E54" s="131"/>
      <c r="F54" s="131"/>
      <c r="G54" s="131"/>
      <c r="H54" s="131"/>
      <c r="I54" s="144"/>
      <c r="J54" s="145" t="s">
        <v>109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110</v>
      </c>
      <c r="D56" s="41"/>
      <c r="E56" s="41"/>
      <c r="F56" s="41"/>
      <c r="G56" s="41"/>
      <c r="H56" s="41"/>
      <c r="I56" s="117"/>
      <c r="J56" s="127">
        <f>J81</f>
        <v>799853</v>
      </c>
      <c r="K56" s="44"/>
      <c r="AU56" s="23" t="s">
        <v>111</v>
      </c>
    </row>
    <row r="57" spans="2:11" s="7" customFormat="1" ht="24.95" customHeight="1">
      <c r="B57" s="148"/>
      <c r="C57" s="149"/>
      <c r="D57" s="150" t="s">
        <v>1349</v>
      </c>
      <c r="E57" s="151"/>
      <c r="F57" s="151"/>
      <c r="G57" s="151"/>
      <c r="H57" s="151"/>
      <c r="I57" s="152"/>
      <c r="J57" s="153">
        <f>J82</f>
        <v>799853</v>
      </c>
      <c r="K57" s="154"/>
    </row>
    <row r="58" spans="2:11" s="8" customFormat="1" ht="19.9" customHeight="1">
      <c r="B58" s="155"/>
      <c r="C58" s="156"/>
      <c r="D58" s="157" t="s">
        <v>1350</v>
      </c>
      <c r="E58" s="158"/>
      <c r="F58" s="158"/>
      <c r="G58" s="158"/>
      <c r="H58" s="158"/>
      <c r="I58" s="159"/>
      <c r="J58" s="160">
        <f>J83</f>
        <v>487574</v>
      </c>
      <c r="K58" s="161"/>
    </row>
    <row r="59" spans="2:11" s="8" customFormat="1" ht="19.9" customHeight="1">
      <c r="B59" s="155"/>
      <c r="C59" s="156"/>
      <c r="D59" s="157" t="s">
        <v>1351</v>
      </c>
      <c r="E59" s="158"/>
      <c r="F59" s="158"/>
      <c r="G59" s="158"/>
      <c r="H59" s="158"/>
      <c r="I59" s="159"/>
      <c r="J59" s="160">
        <f>J88</f>
        <v>115405</v>
      </c>
      <c r="K59" s="161"/>
    </row>
    <row r="60" spans="2:11" s="8" customFormat="1" ht="19.9" customHeight="1">
      <c r="B60" s="155"/>
      <c r="C60" s="156"/>
      <c r="D60" s="157" t="s">
        <v>1352</v>
      </c>
      <c r="E60" s="158"/>
      <c r="F60" s="158"/>
      <c r="G60" s="158"/>
      <c r="H60" s="158"/>
      <c r="I60" s="159"/>
      <c r="J60" s="160">
        <f>J90</f>
        <v>5769</v>
      </c>
      <c r="K60" s="161"/>
    </row>
    <row r="61" spans="2:11" s="8" customFormat="1" ht="19.9" customHeight="1">
      <c r="B61" s="155"/>
      <c r="C61" s="156"/>
      <c r="D61" s="157" t="s">
        <v>1353</v>
      </c>
      <c r="E61" s="158"/>
      <c r="F61" s="158"/>
      <c r="G61" s="158"/>
      <c r="H61" s="158"/>
      <c r="I61" s="159"/>
      <c r="J61" s="160">
        <f>J92</f>
        <v>191105</v>
      </c>
      <c r="K61" s="161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12" s="1" customFormat="1" ht="36.95" customHeight="1">
      <c r="B68" s="40"/>
      <c r="C68" s="61" t="s">
        <v>124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6.5" customHeight="1">
      <c r="B71" s="40"/>
      <c r="C71" s="62"/>
      <c r="D71" s="62"/>
      <c r="E71" s="372" t="str">
        <f>E7</f>
        <v>Mosty ev.č.11725-3 a 11725-4 , Skořice</v>
      </c>
      <c r="F71" s="373"/>
      <c r="G71" s="373"/>
      <c r="H71" s="373"/>
      <c r="I71" s="162"/>
      <c r="J71" s="62"/>
      <c r="K71" s="62"/>
      <c r="L71" s="60"/>
    </row>
    <row r="72" spans="2:12" s="1" customFormat="1" ht="14.45" customHeight="1">
      <c r="B72" s="40"/>
      <c r="C72" s="64" t="s">
        <v>105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7.25" customHeight="1">
      <c r="B73" s="40"/>
      <c r="C73" s="62"/>
      <c r="D73" s="62"/>
      <c r="E73" s="339" t="str">
        <f>E9</f>
        <v>SKU1806 - VON</v>
      </c>
      <c r="F73" s="374"/>
      <c r="G73" s="374"/>
      <c r="H73" s="374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8" customHeight="1">
      <c r="B75" s="40"/>
      <c r="C75" s="64" t="s">
        <v>25</v>
      </c>
      <c r="D75" s="62"/>
      <c r="E75" s="62"/>
      <c r="F75" s="163" t="str">
        <f>F12</f>
        <v xml:space="preserve"> </v>
      </c>
      <c r="G75" s="62"/>
      <c r="H75" s="62"/>
      <c r="I75" s="164" t="s">
        <v>27</v>
      </c>
      <c r="J75" s="72" t="str">
        <f>IF(J12="","",J12)</f>
        <v>9. 9. 2016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5">
      <c r="B77" s="40"/>
      <c r="C77" s="64" t="s">
        <v>31</v>
      </c>
      <c r="D77" s="62"/>
      <c r="E77" s="62"/>
      <c r="F77" s="163" t="str">
        <f>E15</f>
        <v>SÚS PK ,příspěvková organizace</v>
      </c>
      <c r="G77" s="62"/>
      <c r="H77" s="62"/>
      <c r="I77" s="164" t="s">
        <v>36</v>
      </c>
      <c r="J77" s="163" t="str">
        <f>E21</f>
        <v>Projekční kancelář Ing.Škubalová</v>
      </c>
      <c r="K77" s="62"/>
      <c r="L77" s="60"/>
    </row>
    <row r="78" spans="2:12" s="1" customFormat="1" ht="14.45" customHeight="1">
      <c r="B78" s="40"/>
      <c r="C78" s="64" t="s">
        <v>35</v>
      </c>
      <c r="D78" s="62"/>
      <c r="E78" s="62"/>
      <c r="F78" s="163" t="str">
        <f>IF(E18="","",E18)</f>
        <v>M - SILNICE a.s.</v>
      </c>
      <c r="G78" s="62"/>
      <c r="H78" s="62"/>
      <c r="I78" s="162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125</v>
      </c>
      <c r="D80" s="167" t="s">
        <v>59</v>
      </c>
      <c r="E80" s="167" t="s">
        <v>55</v>
      </c>
      <c r="F80" s="167" t="s">
        <v>126</v>
      </c>
      <c r="G80" s="167" t="s">
        <v>127</v>
      </c>
      <c r="H80" s="167" t="s">
        <v>128</v>
      </c>
      <c r="I80" s="168" t="s">
        <v>129</v>
      </c>
      <c r="J80" s="167" t="s">
        <v>109</v>
      </c>
      <c r="K80" s="169" t="s">
        <v>130</v>
      </c>
      <c r="L80" s="170"/>
      <c r="M80" s="80" t="s">
        <v>131</v>
      </c>
      <c r="N80" s="81" t="s">
        <v>44</v>
      </c>
      <c r="O80" s="81" t="s">
        <v>132</v>
      </c>
      <c r="P80" s="81" t="s">
        <v>133</v>
      </c>
      <c r="Q80" s="81" t="s">
        <v>134</v>
      </c>
      <c r="R80" s="81" t="s">
        <v>135</v>
      </c>
      <c r="S80" s="81" t="s">
        <v>136</v>
      </c>
      <c r="T80" s="82" t="s">
        <v>137</v>
      </c>
    </row>
    <row r="81" spans="2:63" s="1" customFormat="1" ht="29.25" customHeight="1">
      <c r="B81" s="40"/>
      <c r="C81" s="86" t="s">
        <v>110</v>
      </c>
      <c r="D81" s="62"/>
      <c r="E81" s="62"/>
      <c r="F81" s="62"/>
      <c r="G81" s="62"/>
      <c r="H81" s="62"/>
      <c r="I81" s="162"/>
      <c r="J81" s="171">
        <f>BK81</f>
        <v>799853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0</v>
      </c>
      <c r="S81" s="84"/>
      <c r="T81" s="173">
        <f>T82</f>
        <v>0</v>
      </c>
      <c r="AT81" s="23" t="s">
        <v>73</v>
      </c>
      <c r="AU81" s="23" t="s">
        <v>111</v>
      </c>
      <c r="BK81" s="174">
        <f>BK82</f>
        <v>799853</v>
      </c>
    </row>
    <row r="82" spans="2:63" s="10" customFormat="1" ht="37.35" customHeight="1">
      <c r="B82" s="175"/>
      <c r="C82" s="176"/>
      <c r="D82" s="177" t="s">
        <v>73</v>
      </c>
      <c r="E82" s="178" t="s">
        <v>1354</v>
      </c>
      <c r="F82" s="178" t="s">
        <v>1355</v>
      </c>
      <c r="G82" s="176"/>
      <c r="H82" s="176"/>
      <c r="I82" s="179"/>
      <c r="J82" s="180">
        <f>BK82</f>
        <v>799853</v>
      </c>
      <c r="K82" s="176"/>
      <c r="L82" s="181"/>
      <c r="M82" s="182"/>
      <c r="N82" s="183"/>
      <c r="O82" s="183"/>
      <c r="P82" s="184">
        <f>P83+P88+P90+P92</f>
        <v>0</v>
      </c>
      <c r="Q82" s="183"/>
      <c r="R82" s="184">
        <f>R83+R88+R90+R92</f>
        <v>0</v>
      </c>
      <c r="S82" s="183"/>
      <c r="T82" s="185">
        <f>T83+T88+T90+T92</f>
        <v>0</v>
      </c>
      <c r="AR82" s="186" t="s">
        <v>171</v>
      </c>
      <c r="AT82" s="187" t="s">
        <v>73</v>
      </c>
      <c r="AU82" s="187" t="s">
        <v>74</v>
      </c>
      <c r="AY82" s="186" t="s">
        <v>140</v>
      </c>
      <c r="BK82" s="188">
        <f>BK83+BK88+BK90+BK92</f>
        <v>799853</v>
      </c>
    </row>
    <row r="83" spans="2:63" s="10" customFormat="1" ht="19.9" customHeight="1">
      <c r="B83" s="175"/>
      <c r="C83" s="176"/>
      <c r="D83" s="177" t="s">
        <v>73</v>
      </c>
      <c r="E83" s="189" t="s">
        <v>1356</v>
      </c>
      <c r="F83" s="189" t="s">
        <v>1357</v>
      </c>
      <c r="G83" s="176"/>
      <c r="H83" s="176"/>
      <c r="I83" s="179"/>
      <c r="J83" s="190">
        <f>BK83</f>
        <v>487574</v>
      </c>
      <c r="K83" s="176"/>
      <c r="L83" s="181"/>
      <c r="M83" s="182"/>
      <c r="N83" s="183"/>
      <c r="O83" s="183"/>
      <c r="P83" s="184">
        <f>SUM(P84:P87)</f>
        <v>0</v>
      </c>
      <c r="Q83" s="183"/>
      <c r="R83" s="184">
        <f>SUM(R84:R87)</f>
        <v>0</v>
      </c>
      <c r="S83" s="183"/>
      <c r="T83" s="185">
        <f>SUM(T84:T87)</f>
        <v>0</v>
      </c>
      <c r="AR83" s="186" t="s">
        <v>171</v>
      </c>
      <c r="AT83" s="187" t="s">
        <v>73</v>
      </c>
      <c r="AU83" s="187" t="s">
        <v>24</v>
      </c>
      <c r="AY83" s="186" t="s">
        <v>140</v>
      </c>
      <c r="BK83" s="188">
        <f>SUM(BK84:BK87)</f>
        <v>487574</v>
      </c>
    </row>
    <row r="84" spans="2:65" s="1" customFormat="1" ht="16.5" customHeight="1">
      <c r="B84" s="40"/>
      <c r="C84" s="191" t="s">
        <v>24</v>
      </c>
      <c r="D84" s="191" t="s">
        <v>142</v>
      </c>
      <c r="E84" s="192" t="s">
        <v>1358</v>
      </c>
      <c r="F84" s="193" t="s">
        <v>1359</v>
      </c>
      <c r="G84" s="194" t="s">
        <v>1360</v>
      </c>
      <c r="H84" s="195">
        <v>1</v>
      </c>
      <c r="I84" s="196">
        <v>17312</v>
      </c>
      <c r="J84" s="197">
        <f>ROUND(I84*H84,2)</f>
        <v>17312</v>
      </c>
      <c r="K84" s="193" t="s">
        <v>146</v>
      </c>
      <c r="L84" s="60"/>
      <c r="M84" s="198" t="s">
        <v>22</v>
      </c>
      <c r="N84" s="199" t="s">
        <v>45</v>
      </c>
      <c r="O84" s="41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3" t="s">
        <v>1361</v>
      </c>
      <c r="AT84" s="23" t="s">
        <v>142</v>
      </c>
      <c r="AU84" s="23" t="s">
        <v>83</v>
      </c>
      <c r="AY84" s="23" t="s">
        <v>140</v>
      </c>
      <c r="BE84" s="202">
        <f>IF(N84="základní",J84,0)</f>
        <v>17312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24</v>
      </c>
      <c r="BK84" s="202">
        <f>ROUND(I84*H84,2)</f>
        <v>17312</v>
      </c>
      <c r="BL84" s="23" t="s">
        <v>1361</v>
      </c>
      <c r="BM84" s="23" t="s">
        <v>1362</v>
      </c>
    </row>
    <row r="85" spans="2:65" s="1" customFormat="1" ht="16.5" customHeight="1">
      <c r="B85" s="40"/>
      <c r="C85" s="191" t="s">
        <v>83</v>
      </c>
      <c r="D85" s="191" t="s">
        <v>142</v>
      </c>
      <c r="E85" s="192" t="s">
        <v>1363</v>
      </c>
      <c r="F85" s="193" t="s">
        <v>1364</v>
      </c>
      <c r="G85" s="194" t="s">
        <v>1360</v>
      </c>
      <c r="H85" s="195">
        <v>1</v>
      </c>
      <c r="I85" s="196">
        <v>8652</v>
      </c>
      <c r="J85" s="197">
        <f>ROUND(I85*H85,2)</f>
        <v>8652</v>
      </c>
      <c r="K85" s="193" t="s">
        <v>146</v>
      </c>
      <c r="L85" s="60"/>
      <c r="M85" s="198" t="s">
        <v>22</v>
      </c>
      <c r="N85" s="199" t="s">
        <v>45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1361</v>
      </c>
      <c r="AT85" s="23" t="s">
        <v>142</v>
      </c>
      <c r="AU85" s="23" t="s">
        <v>83</v>
      </c>
      <c r="AY85" s="23" t="s">
        <v>140</v>
      </c>
      <c r="BE85" s="202">
        <f>IF(N85="základní",J85,0)</f>
        <v>8652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24</v>
      </c>
      <c r="BK85" s="202">
        <f>ROUND(I85*H85,2)</f>
        <v>8652</v>
      </c>
      <c r="BL85" s="23" t="s">
        <v>1361</v>
      </c>
      <c r="BM85" s="23" t="s">
        <v>1365</v>
      </c>
    </row>
    <row r="86" spans="2:65" s="1" customFormat="1" ht="16.5" customHeight="1">
      <c r="B86" s="40"/>
      <c r="C86" s="191" t="s">
        <v>157</v>
      </c>
      <c r="D86" s="191" t="s">
        <v>142</v>
      </c>
      <c r="E86" s="192" t="s">
        <v>1366</v>
      </c>
      <c r="F86" s="193" t="s">
        <v>1367</v>
      </c>
      <c r="G86" s="194" t="s">
        <v>1360</v>
      </c>
      <c r="H86" s="195">
        <v>1</v>
      </c>
      <c r="I86" s="196">
        <v>23081</v>
      </c>
      <c r="J86" s="197">
        <f>ROUND(I86*H86,2)</f>
        <v>23081</v>
      </c>
      <c r="K86" s="193" t="s">
        <v>146</v>
      </c>
      <c r="L86" s="60"/>
      <c r="M86" s="198" t="s">
        <v>22</v>
      </c>
      <c r="N86" s="199" t="s">
        <v>45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3" t="s">
        <v>1361</v>
      </c>
      <c r="AT86" s="23" t="s">
        <v>142</v>
      </c>
      <c r="AU86" s="23" t="s">
        <v>83</v>
      </c>
      <c r="AY86" s="23" t="s">
        <v>140</v>
      </c>
      <c r="BE86" s="202">
        <f>IF(N86="základní",J86,0)</f>
        <v>23081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24</v>
      </c>
      <c r="BK86" s="202">
        <f>ROUND(I86*H86,2)</f>
        <v>23081</v>
      </c>
      <c r="BL86" s="23" t="s">
        <v>1361</v>
      </c>
      <c r="BM86" s="23" t="s">
        <v>1368</v>
      </c>
    </row>
    <row r="87" spans="2:65" s="1" customFormat="1" ht="16.5" customHeight="1">
      <c r="B87" s="40"/>
      <c r="C87" s="191" t="s">
        <v>147</v>
      </c>
      <c r="D87" s="191" t="s">
        <v>142</v>
      </c>
      <c r="E87" s="192" t="s">
        <v>1369</v>
      </c>
      <c r="F87" s="193" t="s">
        <v>1370</v>
      </c>
      <c r="G87" s="194" t="s">
        <v>1360</v>
      </c>
      <c r="H87" s="195">
        <v>1</v>
      </c>
      <c r="I87" s="196">
        <v>438529</v>
      </c>
      <c r="J87" s="197">
        <f>ROUND(I87*H87,2)</f>
        <v>438529</v>
      </c>
      <c r="K87" s="193" t="s">
        <v>146</v>
      </c>
      <c r="L87" s="60"/>
      <c r="M87" s="198" t="s">
        <v>22</v>
      </c>
      <c r="N87" s="199" t="s">
        <v>45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1361</v>
      </c>
      <c r="AT87" s="23" t="s">
        <v>142</v>
      </c>
      <c r="AU87" s="23" t="s">
        <v>83</v>
      </c>
      <c r="AY87" s="23" t="s">
        <v>140</v>
      </c>
      <c r="BE87" s="202">
        <f>IF(N87="základní",J87,0)</f>
        <v>438529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24</v>
      </c>
      <c r="BK87" s="202">
        <f>ROUND(I87*H87,2)</f>
        <v>438529</v>
      </c>
      <c r="BL87" s="23" t="s">
        <v>1361</v>
      </c>
      <c r="BM87" s="23" t="s">
        <v>1371</v>
      </c>
    </row>
    <row r="88" spans="2:63" s="10" customFormat="1" ht="29.85" customHeight="1">
      <c r="B88" s="175"/>
      <c r="C88" s="176"/>
      <c r="D88" s="177" t="s">
        <v>73</v>
      </c>
      <c r="E88" s="189" t="s">
        <v>1372</v>
      </c>
      <c r="F88" s="189" t="s">
        <v>1373</v>
      </c>
      <c r="G88" s="176"/>
      <c r="H88" s="176"/>
      <c r="I88" s="179"/>
      <c r="J88" s="190">
        <f>BK88</f>
        <v>115405</v>
      </c>
      <c r="K88" s="176"/>
      <c r="L88" s="181"/>
      <c r="M88" s="182"/>
      <c r="N88" s="183"/>
      <c r="O88" s="183"/>
      <c r="P88" s="184">
        <f>P89</f>
        <v>0</v>
      </c>
      <c r="Q88" s="183"/>
      <c r="R88" s="184">
        <f>R89</f>
        <v>0</v>
      </c>
      <c r="S88" s="183"/>
      <c r="T88" s="185">
        <f>T89</f>
        <v>0</v>
      </c>
      <c r="AR88" s="186" t="s">
        <v>171</v>
      </c>
      <c r="AT88" s="187" t="s">
        <v>73</v>
      </c>
      <c r="AU88" s="187" t="s">
        <v>24</v>
      </c>
      <c r="AY88" s="186" t="s">
        <v>140</v>
      </c>
      <c r="BK88" s="188">
        <f>BK89</f>
        <v>115405</v>
      </c>
    </row>
    <row r="89" spans="2:65" s="1" customFormat="1" ht="25.5" customHeight="1">
      <c r="B89" s="40"/>
      <c r="C89" s="191" t="s">
        <v>171</v>
      </c>
      <c r="D89" s="191" t="s">
        <v>142</v>
      </c>
      <c r="E89" s="192" t="s">
        <v>1374</v>
      </c>
      <c r="F89" s="193" t="s">
        <v>1375</v>
      </c>
      <c r="G89" s="194" t="s">
        <v>1360</v>
      </c>
      <c r="H89" s="195">
        <v>1</v>
      </c>
      <c r="I89" s="196">
        <v>115405</v>
      </c>
      <c r="J89" s="197">
        <f>ROUND(I89*H89,2)</f>
        <v>115405</v>
      </c>
      <c r="K89" s="193" t="s">
        <v>146</v>
      </c>
      <c r="L89" s="60"/>
      <c r="M89" s="198" t="s">
        <v>22</v>
      </c>
      <c r="N89" s="199" t="s">
        <v>45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1361</v>
      </c>
      <c r="AT89" s="23" t="s">
        <v>142</v>
      </c>
      <c r="AU89" s="23" t="s">
        <v>83</v>
      </c>
      <c r="AY89" s="23" t="s">
        <v>140</v>
      </c>
      <c r="BE89" s="202">
        <f>IF(N89="základní",J89,0)</f>
        <v>115405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24</v>
      </c>
      <c r="BK89" s="202">
        <f>ROUND(I89*H89,2)</f>
        <v>115405</v>
      </c>
      <c r="BL89" s="23" t="s">
        <v>1361</v>
      </c>
      <c r="BM89" s="23" t="s">
        <v>1376</v>
      </c>
    </row>
    <row r="90" spans="2:63" s="10" customFormat="1" ht="29.85" customHeight="1">
      <c r="B90" s="175"/>
      <c r="C90" s="176"/>
      <c r="D90" s="177" t="s">
        <v>73</v>
      </c>
      <c r="E90" s="189" t="s">
        <v>1377</v>
      </c>
      <c r="F90" s="189" t="s">
        <v>1378</v>
      </c>
      <c r="G90" s="176"/>
      <c r="H90" s="176"/>
      <c r="I90" s="179"/>
      <c r="J90" s="190">
        <f>BK90</f>
        <v>5769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171</v>
      </c>
      <c r="AT90" s="187" t="s">
        <v>73</v>
      </c>
      <c r="AU90" s="187" t="s">
        <v>24</v>
      </c>
      <c r="AY90" s="186" t="s">
        <v>140</v>
      </c>
      <c r="BK90" s="188">
        <f>BK91</f>
        <v>5769</v>
      </c>
    </row>
    <row r="91" spans="2:65" s="1" customFormat="1" ht="25.5" customHeight="1">
      <c r="B91" s="40"/>
      <c r="C91" s="191" t="s">
        <v>176</v>
      </c>
      <c r="D91" s="191" t="s">
        <v>142</v>
      </c>
      <c r="E91" s="192" t="s">
        <v>1379</v>
      </c>
      <c r="F91" s="193" t="s">
        <v>1380</v>
      </c>
      <c r="G91" s="194" t="s">
        <v>1360</v>
      </c>
      <c r="H91" s="195">
        <v>1</v>
      </c>
      <c r="I91" s="196">
        <v>5769</v>
      </c>
      <c r="J91" s="197">
        <f>ROUND(I91*H91,2)</f>
        <v>5769</v>
      </c>
      <c r="K91" s="193" t="s">
        <v>146</v>
      </c>
      <c r="L91" s="60"/>
      <c r="M91" s="198" t="s">
        <v>22</v>
      </c>
      <c r="N91" s="199" t="s">
        <v>45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1361</v>
      </c>
      <c r="AT91" s="23" t="s">
        <v>142</v>
      </c>
      <c r="AU91" s="23" t="s">
        <v>83</v>
      </c>
      <c r="AY91" s="23" t="s">
        <v>140</v>
      </c>
      <c r="BE91" s="202">
        <f>IF(N91="základní",J91,0)</f>
        <v>5769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24</v>
      </c>
      <c r="BK91" s="202">
        <f>ROUND(I91*H91,2)</f>
        <v>5769</v>
      </c>
      <c r="BL91" s="23" t="s">
        <v>1361</v>
      </c>
      <c r="BM91" s="23" t="s">
        <v>1381</v>
      </c>
    </row>
    <row r="92" spans="2:63" s="10" customFormat="1" ht="29.85" customHeight="1">
      <c r="B92" s="175"/>
      <c r="C92" s="176"/>
      <c r="D92" s="177" t="s">
        <v>73</v>
      </c>
      <c r="E92" s="189" t="s">
        <v>1382</v>
      </c>
      <c r="F92" s="189" t="s">
        <v>1383</v>
      </c>
      <c r="G92" s="176"/>
      <c r="H92" s="176"/>
      <c r="I92" s="179"/>
      <c r="J92" s="190">
        <f>BK92</f>
        <v>191105</v>
      </c>
      <c r="K92" s="176"/>
      <c r="L92" s="181"/>
      <c r="M92" s="182"/>
      <c r="N92" s="183"/>
      <c r="O92" s="183"/>
      <c r="P92" s="184">
        <f>SUM(P93:P94)</f>
        <v>0</v>
      </c>
      <c r="Q92" s="183"/>
      <c r="R92" s="184">
        <f>SUM(R93:R94)</f>
        <v>0</v>
      </c>
      <c r="S92" s="183"/>
      <c r="T92" s="185">
        <f>SUM(T93:T94)</f>
        <v>0</v>
      </c>
      <c r="AR92" s="186" t="s">
        <v>171</v>
      </c>
      <c r="AT92" s="187" t="s">
        <v>73</v>
      </c>
      <c r="AU92" s="187" t="s">
        <v>24</v>
      </c>
      <c r="AY92" s="186" t="s">
        <v>140</v>
      </c>
      <c r="BK92" s="188">
        <f>SUM(BK93:BK94)</f>
        <v>191105</v>
      </c>
    </row>
    <row r="93" spans="2:65" s="1" customFormat="1" ht="16.5" customHeight="1">
      <c r="B93" s="40"/>
      <c r="C93" s="191" t="s">
        <v>182</v>
      </c>
      <c r="D93" s="191" t="s">
        <v>142</v>
      </c>
      <c r="E93" s="192" t="s">
        <v>1384</v>
      </c>
      <c r="F93" s="193" t="s">
        <v>1385</v>
      </c>
      <c r="G93" s="194" t="s">
        <v>1360</v>
      </c>
      <c r="H93" s="195">
        <v>1</v>
      </c>
      <c r="I93" s="196">
        <v>75700</v>
      </c>
      <c r="J93" s="197">
        <f>ROUND(I93*H93,2)</f>
        <v>75700</v>
      </c>
      <c r="K93" s="193" t="s">
        <v>146</v>
      </c>
      <c r="L93" s="60"/>
      <c r="M93" s="198" t="s">
        <v>22</v>
      </c>
      <c r="N93" s="199" t="s">
        <v>45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1361</v>
      </c>
      <c r="AT93" s="23" t="s">
        <v>142</v>
      </c>
      <c r="AU93" s="23" t="s">
        <v>83</v>
      </c>
      <c r="AY93" s="23" t="s">
        <v>140</v>
      </c>
      <c r="BE93" s="202">
        <f>IF(N93="základní",J93,0)</f>
        <v>75700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24</v>
      </c>
      <c r="BK93" s="202">
        <f>ROUND(I93*H93,2)</f>
        <v>75700</v>
      </c>
      <c r="BL93" s="23" t="s">
        <v>1361</v>
      </c>
      <c r="BM93" s="23" t="s">
        <v>1386</v>
      </c>
    </row>
    <row r="94" spans="2:65" s="1" customFormat="1" ht="25.5" customHeight="1">
      <c r="B94" s="40"/>
      <c r="C94" s="191" t="s">
        <v>187</v>
      </c>
      <c r="D94" s="191" t="s">
        <v>142</v>
      </c>
      <c r="E94" s="192" t="s">
        <v>1387</v>
      </c>
      <c r="F94" s="193" t="s">
        <v>1388</v>
      </c>
      <c r="G94" s="194" t="s">
        <v>1360</v>
      </c>
      <c r="H94" s="195">
        <v>1</v>
      </c>
      <c r="I94" s="196">
        <v>115405</v>
      </c>
      <c r="J94" s="197">
        <f>ROUND(I94*H94,2)</f>
        <v>115405</v>
      </c>
      <c r="K94" s="193" t="s">
        <v>22</v>
      </c>
      <c r="L94" s="60"/>
      <c r="M94" s="198" t="s">
        <v>22</v>
      </c>
      <c r="N94" s="251" t="s">
        <v>45</v>
      </c>
      <c r="O94" s="252"/>
      <c r="P94" s="253">
        <f>O94*H94</f>
        <v>0</v>
      </c>
      <c r="Q94" s="253">
        <v>0</v>
      </c>
      <c r="R94" s="253">
        <f>Q94*H94</f>
        <v>0</v>
      </c>
      <c r="S94" s="253">
        <v>0</v>
      </c>
      <c r="T94" s="254">
        <f>S94*H94</f>
        <v>0</v>
      </c>
      <c r="AR94" s="23" t="s">
        <v>1361</v>
      </c>
      <c r="AT94" s="23" t="s">
        <v>142</v>
      </c>
      <c r="AU94" s="23" t="s">
        <v>83</v>
      </c>
      <c r="AY94" s="23" t="s">
        <v>140</v>
      </c>
      <c r="BE94" s="202">
        <f>IF(N94="základní",J94,0)</f>
        <v>115405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24</v>
      </c>
      <c r="BK94" s="202">
        <f>ROUND(I94*H94,2)</f>
        <v>115405</v>
      </c>
      <c r="BL94" s="23" t="s">
        <v>1361</v>
      </c>
      <c r="BM94" s="23" t="s">
        <v>1389</v>
      </c>
    </row>
    <row r="95" spans="2:12" s="1" customFormat="1" ht="6.95" customHeight="1">
      <c r="B95" s="55"/>
      <c r="C95" s="56"/>
      <c r="D95" s="56"/>
      <c r="E95" s="56"/>
      <c r="F95" s="56"/>
      <c r="G95" s="56"/>
      <c r="H95" s="56"/>
      <c r="I95" s="138"/>
      <c r="J95" s="56"/>
      <c r="K95" s="56"/>
      <c r="L95" s="60"/>
    </row>
  </sheetData>
  <sheetProtection algorithmName="SHA-512" hashValue="TZZd9FObyDvTm/mdO54+1WITd1EB5wIQ0KlAg1dEpvUkfg4vb7aKh/krhnjnbR6bpAXFagRGVrmlzMagGMvNOw==" saltValue="afHJ1ftQ4qJ9IKs4Y6xXxuxlW8a32bMLEm0tjC/R539nJRI43dksvXqvy6aBdyKSZD7YnWnMBJ1ZGWCwH+SQHg==" spinCount="100000" sheet="1" objects="1" scenarios="1" formatColumns="0" formatRows="0" autoFilter="0"/>
  <autoFilter ref="C80:K94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3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381" t="s">
        <v>1390</v>
      </c>
      <c r="D3" s="381"/>
      <c r="E3" s="381"/>
      <c r="F3" s="381"/>
      <c r="G3" s="381"/>
      <c r="H3" s="381"/>
      <c r="I3" s="381"/>
      <c r="J3" s="381"/>
      <c r="K3" s="260"/>
    </row>
    <row r="4" spans="2:11" ht="25.5" customHeight="1">
      <c r="B4" s="261"/>
      <c r="C4" s="382" t="s">
        <v>1391</v>
      </c>
      <c r="D4" s="382"/>
      <c r="E4" s="382"/>
      <c r="F4" s="382"/>
      <c r="G4" s="382"/>
      <c r="H4" s="382"/>
      <c r="I4" s="382"/>
      <c r="J4" s="382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0" t="s">
        <v>1392</v>
      </c>
      <c r="D6" s="380"/>
      <c r="E6" s="380"/>
      <c r="F6" s="380"/>
      <c r="G6" s="380"/>
      <c r="H6" s="380"/>
      <c r="I6" s="380"/>
      <c r="J6" s="380"/>
      <c r="K6" s="262"/>
    </row>
    <row r="7" spans="2:11" ht="15" customHeight="1">
      <c r="B7" s="265"/>
      <c r="C7" s="380" t="s">
        <v>1393</v>
      </c>
      <c r="D7" s="380"/>
      <c r="E7" s="380"/>
      <c r="F7" s="380"/>
      <c r="G7" s="380"/>
      <c r="H7" s="380"/>
      <c r="I7" s="380"/>
      <c r="J7" s="380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0" t="s">
        <v>1394</v>
      </c>
      <c r="D9" s="380"/>
      <c r="E9" s="380"/>
      <c r="F9" s="380"/>
      <c r="G9" s="380"/>
      <c r="H9" s="380"/>
      <c r="I9" s="380"/>
      <c r="J9" s="380"/>
      <c r="K9" s="262"/>
    </row>
    <row r="10" spans="2:11" ht="15" customHeight="1">
      <c r="B10" s="265"/>
      <c r="C10" s="264"/>
      <c r="D10" s="380" t="s">
        <v>1395</v>
      </c>
      <c r="E10" s="380"/>
      <c r="F10" s="380"/>
      <c r="G10" s="380"/>
      <c r="H10" s="380"/>
      <c r="I10" s="380"/>
      <c r="J10" s="380"/>
      <c r="K10" s="262"/>
    </row>
    <row r="11" spans="2:11" ht="15" customHeight="1">
      <c r="B11" s="265"/>
      <c r="C11" s="266"/>
      <c r="D11" s="380" t="s">
        <v>1396</v>
      </c>
      <c r="E11" s="380"/>
      <c r="F11" s="380"/>
      <c r="G11" s="380"/>
      <c r="H11" s="380"/>
      <c r="I11" s="380"/>
      <c r="J11" s="380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0" t="s">
        <v>1397</v>
      </c>
      <c r="E13" s="380"/>
      <c r="F13" s="380"/>
      <c r="G13" s="380"/>
      <c r="H13" s="380"/>
      <c r="I13" s="380"/>
      <c r="J13" s="380"/>
      <c r="K13" s="262"/>
    </row>
    <row r="14" spans="2:11" ht="15" customHeight="1">
      <c r="B14" s="265"/>
      <c r="C14" s="266"/>
      <c r="D14" s="380" t="s">
        <v>1398</v>
      </c>
      <c r="E14" s="380"/>
      <c r="F14" s="380"/>
      <c r="G14" s="380"/>
      <c r="H14" s="380"/>
      <c r="I14" s="380"/>
      <c r="J14" s="380"/>
      <c r="K14" s="262"/>
    </row>
    <row r="15" spans="2:11" ht="15" customHeight="1">
      <c r="B15" s="265"/>
      <c r="C15" s="266"/>
      <c r="D15" s="380" t="s">
        <v>1399</v>
      </c>
      <c r="E15" s="380"/>
      <c r="F15" s="380"/>
      <c r="G15" s="380"/>
      <c r="H15" s="380"/>
      <c r="I15" s="380"/>
      <c r="J15" s="380"/>
      <c r="K15" s="262"/>
    </row>
    <row r="16" spans="2:11" ht="15" customHeight="1">
      <c r="B16" s="265"/>
      <c r="C16" s="266"/>
      <c r="D16" s="266"/>
      <c r="E16" s="267" t="s">
        <v>81</v>
      </c>
      <c r="F16" s="380" t="s">
        <v>1400</v>
      </c>
      <c r="G16" s="380"/>
      <c r="H16" s="380"/>
      <c r="I16" s="380"/>
      <c r="J16" s="380"/>
      <c r="K16" s="262"/>
    </row>
    <row r="17" spans="2:11" ht="15" customHeight="1">
      <c r="B17" s="265"/>
      <c r="C17" s="266"/>
      <c r="D17" s="266"/>
      <c r="E17" s="267" t="s">
        <v>1401</v>
      </c>
      <c r="F17" s="380" t="s">
        <v>1402</v>
      </c>
      <c r="G17" s="380"/>
      <c r="H17" s="380"/>
      <c r="I17" s="380"/>
      <c r="J17" s="380"/>
      <c r="K17" s="262"/>
    </row>
    <row r="18" spans="2:11" ht="15" customHeight="1">
      <c r="B18" s="265"/>
      <c r="C18" s="266"/>
      <c r="D18" s="266"/>
      <c r="E18" s="267" t="s">
        <v>1403</v>
      </c>
      <c r="F18" s="380" t="s">
        <v>1404</v>
      </c>
      <c r="G18" s="380"/>
      <c r="H18" s="380"/>
      <c r="I18" s="380"/>
      <c r="J18" s="380"/>
      <c r="K18" s="262"/>
    </row>
    <row r="19" spans="2:11" ht="15" customHeight="1">
      <c r="B19" s="265"/>
      <c r="C19" s="266"/>
      <c r="D19" s="266"/>
      <c r="E19" s="267" t="s">
        <v>97</v>
      </c>
      <c r="F19" s="380" t="s">
        <v>1405</v>
      </c>
      <c r="G19" s="380"/>
      <c r="H19" s="380"/>
      <c r="I19" s="380"/>
      <c r="J19" s="380"/>
      <c r="K19" s="262"/>
    </row>
    <row r="20" spans="2:11" ht="15" customHeight="1">
      <c r="B20" s="265"/>
      <c r="C20" s="266"/>
      <c r="D20" s="266"/>
      <c r="E20" s="267" t="s">
        <v>1406</v>
      </c>
      <c r="F20" s="380" t="s">
        <v>1407</v>
      </c>
      <c r="G20" s="380"/>
      <c r="H20" s="380"/>
      <c r="I20" s="380"/>
      <c r="J20" s="380"/>
      <c r="K20" s="262"/>
    </row>
    <row r="21" spans="2:11" ht="15" customHeight="1">
      <c r="B21" s="265"/>
      <c r="C21" s="266"/>
      <c r="D21" s="266"/>
      <c r="E21" s="267" t="s">
        <v>1408</v>
      </c>
      <c r="F21" s="380" t="s">
        <v>1409</v>
      </c>
      <c r="G21" s="380"/>
      <c r="H21" s="380"/>
      <c r="I21" s="380"/>
      <c r="J21" s="380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0" t="s">
        <v>1410</v>
      </c>
      <c r="D23" s="380"/>
      <c r="E23" s="380"/>
      <c r="F23" s="380"/>
      <c r="G23" s="380"/>
      <c r="H23" s="380"/>
      <c r="I23" s="380"/>
      <c r="J23" s="380"/>
      <c r="K23" s="262"/>
    </row>
    <row r="24" spans="2:11" ht="15" customHeight="1">
      <c r="B24" s="265"/>
      <c r="C24" s="380" t="s">
        <v>1411</v>
      </c>
      <c r="D24" s="380"/>
      <c r="E24" s="380"/>
      <c r="F24" s="380"/>
      <c r="G24" s="380"/>
      <c r="H24" s="380"/>
      <c r="I24" s="380"/>
      <c r="J24" s="380"/>
      <c r="K24" s="262"/>
    </row>
    <row r="25" spans="2:11" ht="15" customHeight="1">
      <c r="B25" s="265"/>
      <c r="C25" s="264"/>
      <c r="D25" s="380" t="s">
        <v>1412</v>
      </c>
      <c r="E25" s="380"/>
      <c r="F25" s="380"/>
      <c r="G25" s="380"/>
      <c r="H25" s="380"/>
      <c r="I25" s="380"/>
      <c r="J25" s="380"/>
      <c r="K25" s="262"/>
    </row>
    <row r="26" spans="2:11" ht="15" customHeight="1">
      <c r="B26" s="265"/>
      <c r="C26" s="266"/>
      <c r="D26" s="380" t="s">
        <v>1413</v>
      </c>
      <c r="E26" s="380"/>
      <c r="F26" s="380"/>
      <c r="G26" s="380"/>
      <c r="H26" s="380"/>
      <c r="I26" s="380"/>
      <c r="J26" s="380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0" t="s">
        <v>1414</v>
      </c>
      <c r="E28" s="380"/>
      <c r="F28" s="380"/>
      <c r="G28" s="380"/>
      <c r="H28" s="380"/>
      <c r="I28" s="380"/>
      <c r="J28" s="380"/>
      <c r="K28" s="262"/>
    </row>
    <row r="29" spans="2:11" ht="15" customHeight="1">
      <c r="B29" s="265"/>
      <c r="C29" s="266"/>
      <c r="D29" s="380" t="s">
        <v>1415</v>
      </c>
      <c r="E29" s="380"/>
      <c r="F29" s="380"/>
      <c r="G29" s="380"/>
      <c r="H29" s="380"/>
      <c r="I29" s="380"/>
      <c r="J29" s="380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0" t="s">
        <v>1416</v>
      </c>
      <c r="E31" s="380"/>
      <c r="F31" s="380"/>
      <c r="G31" s="380"/>
      <c r="H31" s="380"/>
      <c r="I31" s="380"/>
      <c r="J31" s="380"/>
      <c r="K31" s="262"/>
    </row>
    <row r="32" spans="2:11" ht="15" customHeight="1">
      <c r="B32" s="265"/>
      <c r="C32" s="266"/>
      <c r="D32" s="380" t="s">
        <v>1417</v>
      </c>
      <c r="E32" s="380"/>
      <c r="F32" s="380"/>
      <c r="G32" s="380"/>
      <c r="H32" s="380"/>
      <c r="I32" s="380"/>
      <c r="J32" s="380"/>
      <c r="K32" s="262"/>
    </row>
    <row r="33" spans="2:11" ht="15" customHeight="1">
      <c r="B33" s="265"/>
      <c r="C33" s="266"/>
      <c r="D33" s="380" t="s">
        <v>1418</v>
      </c>
      <c r="E33" s="380"/>
      <c r="F33" s="380"/>
      <c r="G33" s="380"/>
      <c r="H33" s="380"/>
      <c r="I33" s="380"/>
      <c r="J33" s="380"/>
      <c r="K33" s="262"/>
    </row>
    <row r="34" spans="2:11" ht="15" customHeight="1">
      <c r="B34" s="265"/>
      <c r="C34" s="266"/>
      <c r="D34" s="264"/>
      <c r="E34" s="268" t="s">
        <v>125</v>
      </c>
      <c r="F34" s="264"/>
      <c r="G34" s="380" t="s">
        <v>1419</v>
      </c>
      <c r="H34" s="380"/>
      <c r="I34" s="380"/>
      <c r="J34" s="380"/>
      <c r="K34" s="262"/>
    </row>
    <row r="35" spans="2:11" ht="30.75" customHeight="1">
      <c r="B35" s="265"/>
      <c r="C35" s="266"/>
      <c r="D35" s="264"/>
      <c r="E35" s="268" t="s">
        <v>1420</v>
      </c>
      <c r="F35" s="264"/>
      <c r="G35" s="380" t="s">
        <v>1421</v>
      </c>
      <c r="H35" s="380"/>
      <c r="I35" s="380"/>
      <c r="J35" s="380"/>
      <c r="K35" s="262"/>
    </row>
    <row r="36" spans="2:11" ht="15" customHeight="1">
      <c r="B36" s="265"/>
      <c r="C36" s="266"/>
      <c r="D36" s="264"/>
      <c r="E36" s="268" t="s">
        <v>55</v>
      </c>
      <c r="F36" s="264"/>
      <c r="G36" s="380" t="s">
        <v>1422</v>
      </c>
      <c r="H36" s="380"/>
      <c r="I36" s="380"/>
      <c r="J36" s="380"/>
      <c r="K36" s="262"/>
    </row>
    <row r="37" spans="2:11" ht="15" customHeight="1">
      <c r="B37" s="265"/>
      <c r="C37" s="266"/>
      <c r="D37" s="264"/>
      <c r="E37" s="268" t="s">
        <v>126</v>
      </c>
      <c r="F37" s="264"/>
      <c r="G37" s="380" t="s">
        <v>1423</v>
      </c>
      <c r="H37" s="380"/>
      <c r="I37" s="380"/>
      <c r="J37" s="380"/>
      <c r="K37" s="262"/>
    </row>
    <row r="38" spans="2:11" ht="15" customHeight="1">
      <c r="B38" s="265"/>
      <c r="C38" s="266"/>
      <c r="D38" s="264"/>
      <c r="E38" s="268" t="s">
        <v>127</v>
      </c>
      <c r="F38" s="264"/>
      <c r="G38" s="380" t="s">
        <v>1424</v>
      </c>
      <c r="H38" s="380"/>
      <c r="I38" s="380"/>
      <c r="J38" s="380"/>
      <c r="K38" s="262"/>
    </row>
    <row r="39" spans="2:11" ht="15" customHeight="1">
      <c r="B39" s="265"/>
      <c r="C39" s="266"/>
      <c r="D39" s="264"/>
      <c r="E39" s="268" t="s">
        <v>128</v>
      </c>
      <c r="F39" s="264"/>
      <c r="G39" s="380" t="s">
        <v>1425</v>
      </c>
      <c r="H39" s="380"/>
      <c r="I39" s="380"/>
      <c r="J39" s="380"/>
      <c r="K39" s="262"/>
    </row>
    <row r="40" spans="2:11" ht="15" customHeight="1">
      <c r="B40" s="265"/>
      <c r="C40" s="266"/>
      <c r="D40" s="264"/>
      <c r="E40" s="268" t="s">
        <v>1426</v>
      </c>
      <c r="F40" s="264"/>
      <c r="G40" s="380" t="s">
        <v>1427</v>
      </c>
      <c r="H40" s="380"/>
      <c r="I40" s="380"/>
      <c r="J40" s="380"/>
      <c r="K40" s="262"/>
    </row>
    <row r="41" spans="2:11" ht="15" customHeight="1">
      <c r="B41" s="265"/>
      <c r="C41" s="266"/>
      <c r="D41" s="264"/>
      <c r="E41" s="268"/>
      <c r="F41" s="264"/>
      <c r="G41" s="380" t="s">
        <v>1428</v>
      </c>
      <c r="H41" s="380"/>
      <c r="I41" s="380"/>
      <c r="J41" s="380"/>
      <c r="K41" s="262"/>
    </row>
    <row r="42" spans="2:11" ht="15" customHeight="1">
      <c r="B42" s="265"/>
      <c r="C42" s="266"/>
      <c r="D42" s="264"/>
      <c r="E42" s="268" t="s">
        <v>1429</v>
      </c>
      <c r="F42" s="264"/>
      <c r="G42" s="380" t="s">
        <v>1430</v>
      </c>
      <c r="H42" s="380"/>
      <c r="I42" s="380"/>
      <c r="J42" s="380"/>
      <c r="K42" s="262"/>
    </row>
    <row r="43" spans="2:11" ht="15" customHeight="1">
      <c r="B43" s="265"/>
      <c r="C43" s="266"/>
      <c r="D43" s="264"/>
      <c r="E43" s="268" t="s">
        <v>130</v>
      </c>
      <c r="F43" s="264"/>
      <c r="G43" s="380" t="s">
        <v>1431</v>
      </c>
      <c r="H43" s="380"/>
      <c r="I43" s="380"/>
      <c r="J43" s="380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0" t="s">
        <v>1432</v>
      </c>
      <c r="E45" s="380"/>
      <c r="F45" s="380"/>
      <c r="G45" s="380"/>
      <c r="H45" s="380"/>
      <c r="I45" s="380"/>
      <c r="J45" s="380"/>
      <c r="K45" s="262"/>
    </row>
    <row r="46" spans="2:11" ht="15" customHeight="1">
      <c r="B46" s="265"/>
      <c r="C46" s="266"/>
      <c r="D46" s="266"/>
      <c r="E46" s="380" t="s">
        <v>1433</v>
      </c>
      <c r="F46" s="380"/>
      <c r="G46" s="380"/>
      <c r="H46" s="380"/>
      <c r="I46" s="380"/>
      <c r="J46" s="380"/>
      <c r="K46" s="262"/>
    </row>
    <row r="47" spans="2:11" ht="15" customHeight="1">
      <c r="B47" s="265"/>
      <c r="C47" s="266"/>
      <c r="D47" s="266"/>
      <c r="E47" s="380" t="s">
        <v>1434</v>
      </c>
      <c r="F47" s="380"/>
      <c r="G47" s="380"/>
      <c r="H47" s="380"/>
      <c r="I47" s="380"/>
      <c r="J47" s="380"/>
      <c r="K47" s="262"/>
    </row>
    <row r="48" spans="2:11" ht="15" customHeight="1">
      <c r="B48" s="265"/>
      <c r="C48" s="266"/>
      <c r="D48" s="266"/>
      <c r="E48" s="380" t="s">
        <v>1435</v>
      </c>
      <c r="F48" s="380"/>
      <c r="G48" s="380"/>
      <c r="H48" s="380"/>
      <c r="I48" s="380"/>
      <c r="J48" s="380"/>
      <c r="K48" s="262"/>
    </row>
    <row r="49" spans="2:11" ht="15" customHeight="1">
      <c r="B49" s="265"/>
      <c r="C49" s="266"/>
      <c r="D49" s="380" t="s">
        <v>1436</v>
      </c>
      <c r="E49" s="380"/>
      <c r="F49" s="380"/>
      <c r="G49" s="380"/>
      <c r="H49" s="380"/>
      <c r="I49" s="380"/>
      <c r="J49" s="380"/>
      <c r="K49" s="262"/>
    </row>
    <row r="50" spans="2:11" ht="25.5" customHeight="1">
      <c r="B50" s="261"/>
      <c r="C50" s="382" t="s">
        <v>1437</v>
      </c>
      <c r="D50" s="382"/>
      <c r="E50" s="382"/>
      <c r="F50" s="382"/>
      <c r="G50" s="382"/>
      <c r="H50" s="382"/>
      <c r="I50" s="382"/>
      <c r="J50" s="382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0" t="s">
        <v>1438</v>
      </c>
      <c r="D52" s="380"/>
      <c r="E52" s="380"/>
      <c r="F52" s="380"/>
      <c r="G52" s="380"/>
      <c r="H52" s="380"/>
      <c r="I52" s="380"/>
      <c r="J52" s="380"/>
      <c r="K52" s="262"/>
    </row>
    <row r="53" spans="2:11" ht="15" customHeight="1">
      <c r="B53" s="261"/>
      <c r="C53" s="380" t="s">
        <v>1439</v>
      </c>
      <c r="D53" s="380"/>
      <c r="E53" s="380"/>
      <c r="F53" s="380"/>
      <c r="G53" s="380"/>
      <c r="H53" s="380"/>
      <c r="I53" s="380"/>
      <c r="J53" s="380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0" t="s">
        <v>1440</v>
      </c>
      <c r="D55" s="380"/>
      <c r="E55" s="380"/>
      <c r="F55" s="380"/>
      <c r="G55" s="380"/>
      <c r="H55" s="380"/>
      <c r="I55" s="380"/>
      <c r="J55" s="380"/>
      <c r="K55" s="262"/>
    </row>
    <row r="56" spans="2:11" ht="15" customHeight="1">
      <c r="B56" s="261"/>
      <c r="C56" s="266"/>
      <c r="D56" s="380" t="s">
        <v>1441</v>
      </c>
      <c r="E56" s="380"/>
      <c r="F56" s="380"/>
      <c r="G56" s="380"/>
      <c r="H56" s="380"/>
      <c r="I56" s="380"/>
      <c r="J56" s="380"/>
      <c r="K56" s="262"/>
    </row>
    <row r="57" spans="2:11" ht="15" customHeight="1">
      <c r="B57" s="261"/>
      <c r="C57" s="266"/>
      <c r="D57" s="380" t="s">
        <v>1442</v>
      </c>
      <c r="E57" s="380"/>
      <c r="F57" s="380"/>
      <c r="G57" s="380"/>
      <c r="H57" s="380"/>
      <c r="I57" s="380"/>
      <c r="J57" s="380"/>
      <c r="K57" s="262"/>
    </row>
    <row r="58" spans="2:11" ht="15" customHeight="1">
      <c r="B58" s="261"/>
      <c r="C58" s="266"/>
      <c r="D58" s="380" t="s">
        <v>1443</v>
      </c>
      <c r="E58" s="380"/>
      <c r="F58" s="380"/>
      <c r="G58" s="380"/>
      <c r="H58" s="380"/>
      <c r="I58" s="380"/>
      <c r="J58" s="380"/>
      <c r="K58" s="262"/>
    </row>
    <row r="59" spans="2:11" ht="15" customHeight="1">
      <c r="B59" s="261"/>
      <c r="C59" s="266"/>
      <c r="D59" s="380" t="s">
        <v>1444</v>
      </c>
      <c r="E59" s="380"/>
      <c r="F59" s="380"/>
      <c r="G59" s="380"/>
      <c r="H59" s="380"/>
      <c r="I59" s="380"/>
      <c r="J59" s="380"/>
      <c r="K59" s="262"/>
    </row>
    <row r="60" spans="2:11" ht="15" customHeight="1">
      <c r="B60" s="261"/>
      <c r="C60" s="266"/>
      <c r="D60" s="384" t="s">
        <v>1445</v>
      </c>
      <c r="E60" s="384"/>
      <c r="F60" s="384"/>
      <c r="G60" s="384"/>
      <c r="H60" s="384"/>
      <c r="I60" s="384"/>
      <c r="J60" s="384"/>
      <c r="K60" s="262"/>
    </row>
    <row r="61" spans="2:11" ht="15" customHeight="1">
      <c r="B61" s="261"/>
      <c r="C61" s="266"/>
      <c r="D61" s="380" t="s">
        <v>1446</v>
      </c>
      <c r="E61" s="380"/>
      <c r="F61" s="380"/>
      <c r="G61" s="380"/>
      <c r="H61" s="380"/>
      <c r="I61" s="380"/>
      <c r="J61" s="380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0" t="s">
        <v>1447</v>
      </c>
      <c r="E63" s="380"/>
      <c r="F63" s="380"/>
      <c r="G63" s="380"/>
      <c r="H63" s="380"/>
      <c r="I63" s="380"/>
      <c r="J63" s="380"/>
      <c r="K63" s="262"/>
    </row>
    <row r="64" spans="2:11" ht="15" customHeight="1">
      <c r="B64" s="261"/>
      <c r="C64" s="266"/>
      <c r="D64" s="384" t="s">
        <v>1448</v>
      </c>
      <c r="E64" s="384"/>
      <c r="F64" s="384"/>
      <c r="G64" s="384"/>
      <c r="H64" s="384"/>
      <c r="I64" s="384"/>
      <c r="J64" s="384"/>
      <c r="K64" s="262"/>
    </row>
    <row r="65" spans="2:11" ht="15" customHeight="1">
      <c r="B65" s="261"/>
      <c r="C65" s="266"/>
      <c r="D65" s="380" t="s">
        <v>1449</v>
      </c>
      <c r="E65" s="380"/>
      <c r="F65" s="380"/>
      <c r="G65" s="380"/>
      <c r="H65" s="380"/>
      <c r="I65" s="380"/>
      <c r="J65" s="380"/>
      <c r="K65" s="262"/>
    </row>
    <row r="66" spans="2:11" ht="15" customHeight="1">
      <c r="B66" s="261"/>
      <c r="C66" s="266"/>
      <c r="D66" s="380" t="s">
        <v>1450</v>
      </c>
      <c r="E66" s="380"/>
      <c r="F66" s="380"/>
      <c r="G66" s="380"/>
      <c r="H66" s="380"/>
      <c r="I66" s="380"/>
      <c r="J66" s="380"/>
      <c r="K66" s="262"/>
    </row>
    <row r="67" spans="2:11" ht="15" customHeight="1">
      <c r="B67" s="261"/>
      <c r="C67" s="266"/>
      <c r="D67" s="380" t="s">
        <v>1451</v>
      </c>
      <c r="E67" s="380"/>
      <c r="F67" s="380"/>
      <c r="G67" s="380"/>
      <c r="H67" s="380"/>
      <c r="I67" s="380"/>
      <c r="J67" s="380"/>
      <c r="K67" s="262"/>
    </row>
    <row r="68" spans="2:11" ht="15" customHeight="1">
      <c r="B68" s="261"/>
      <c r="C68" s="266"/>
      <c r="D68" s="380" t="s">
        <v>1452</v>
      </c>
      <c r="E68" s="380"/>
      <c r="F68" s="380"/>
      <c r="G68" s="380"/>
      <c r="H68" s="380"/>
      <c r="I68" s="380"/>
      <c r="J68" s="380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85" t="s">
        <v>103</v>
      </c>
      <c r="D73" s="385"/>
      <c r="E73" s="385"/>
      <c r="F73" s="385"/>
      <c r="G73" s="385"/>
      <c r="H73" s="385"/>
      <c r="I73" s="385"/>
      <c r="J73" s="385"/>
      <c r="K73" s="279"/>
    </row>
    <row r="74" spans="2:11" ht="17.25" customHeight="1">
      <c r="B74" s="278"/>
      <c r="C74" s="280" t="s">
        <v>1453</v>
      </c>
      <c r="D74" s="280"/>
      <c r="E74" s="280"/>
      <c r="F74" s="280" t="s">
        <v>1454</v>
      </c>
      <c r="G74" s="281"/>
      <c r="H74" s="280" t="s">
        <v>126</v>
      </c>
      <c r="I74" s="280" t="s">
        <v>59</v>
      </c>
      <c r="J74" s="280" t="s">
        <v>1455</v>
      </c>
      <c r="K74" s="279"/>
    </row>
    <row r="75" spans="2:11" ht="17.25" customHeight="1">
      <c r="B75" s="278"/>
      <c r="C75" s="282" t="s">
        <v>1456</v>
      </c>
      <c r="D75" s="282"/>
      <c r="E75" s="282"/>
      <c r="F75" s="283" t="s">
        <v>1457</v>
      </c>
      <c r="G75" s="284"/>
      <c r="H75" s="282"/>
      <c r="I75" s="282"/>
      <c r="J75" s="282" t="s">
        <v>1458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55</v>
      </c>
      <c r="D77" s="285"/>
      <c r="E77" s="285"/>
      <c r="F77" s="287" t="s">
        <v>1459</v>
      </c>
      <c r="G77" s="286"/>
      <c r="H77" s="268" t="s">
        <v>1460</v>
      </c>
      <c r="I77" s="268" t="s">
        <v>1461</v>
      </c>
      <c r="J77" s="268">
        <v>20</v>
      </c>
      <c r="K77" s="279"/>
    </row>
    <row r="78" spans="2:11" ht="15" customHeight="1">
      <c r="B78" s="278"/>
      <c r="C78" s="268" t="s">
        <v>1462</v>
      </c>
      <c r="D78" s="268"/>
      <c r="E78" s="268"/>
      <c r="F78" s="287" t="s">
        <v>1459</v>
      </c>
      <c r="G78" s="286"/>
      <c r="H78" s="268" t="s">
        <v>1463</v>
      </c>
      <c r="I78" s="268" t="s">
        <v>1461</v>
      </c>
      <c r="J78" s="268">
        <v>120</v>
      </c>
      <c r="K78" s="279"/>
    </row>
    <row r="79" spans="2:11" ht="15" customHeight="1">
      <c r="B79" s="288"/>
      <c r="C79" s="268" t="s">
        <v>1464</v>
      </c>
      <c r="D79" s="268"/>
      <c r="E79" s="268"/>
      <c r="F79" s="287" t="s">
        <v>1465</v>
      </c>
      <c r="G79" s="286"/>
      <c r="H79" s="268" t="s">
        <v>1466</v>
      </c>
      <c r="I79" s="268" t="s">
        <v>1461</v>
      </c>
      <c r="J79" s="268">
        <v>50</v>
      </c>
      <c r="K79" s="279"/>
    </row>
    <row r="80" spans="2:11" ht="15" customHeight="1">
      <c r="B80" s="288"/>
      <c r="C80" s="268" t="s">
        <v>1467</v>
      </c>
      <c r="D80" s="268"/>
      <c r="E80" s="268"/>
      <c r="F80" s="287" t="s">
        <v>1459</v>
      </c>
      <c r="G80" s="286"/>
      <c r="H80" s="268" t="s">
        <v>1468</v>
      </c>
      <c r="I80" s="268" t="s">
        <v>1469</v>
      </c>
      <c r="J80" s="268"/>
      <c r="K80" s="279"/>
    </row>
    <row r="81" spans="2:11" ht="15" customHeight="1">
      <c r="B81" s="288"/>
      <c r="C81" s="289" t="s">
        <v>1470</v>
      </c>
      <c r="D81" s="289"/>
      <c r="E81" s="289"/>
      <c r="F81" s="290" t="s">
        <v>1465</v>
      </c>
      <c r="G81" s="289"/>
      <c r="H81" s="289" t="s">
        <v>1471</v>
      </c>
      <c r="I81" s="289" t="s">
        <v>1461</v>
      </c>
      <c r="J81" s="289">
        <v>15</v>
      </c>
      <c r="K81" s="279"/>
    </row>
    <row r="82" spans="2:11" ht="15" customHeight="1">
      <c r="B82" s="288"/>
      <c r="C82" s="289" t="s">
        <v>1472</v>
      </c>
      <c r="D82" s="289"/>
      <c r="E82" s="289"/>
      <c r="F82" s="290" t="s">
        <v>1465</v>
      </c>
      <c r="G82" s="289"/>
      <c r="H82" s="289" t="s">
        <v>1473</v>
      </c>
      <c r="I82" s="289" t="s">
        <v>1461</v>
      </c>
      <c r="J82" s="289">
        <v>15</v>
      </c>
      <c r="K82" s="279"/>
    </row>
    <row r="83" spans="2:11" ht="15" customHeight="1">
      <c r="B83" s="288"/>
      <c r="C83" s="289" t="s">
        <v>1474</v>
      </c>
      <c r="D83" s="289"/>
      <c r="E83" s="289"/>
      <c r="F83" s="290" t="s">
        <v>1465</v>
      </c>
      <c r="G83" s="289"/>
      <c r="H83" s="289" t="s">
        <v>1475</v>
      </c>
      <c r="I83" s="289" t="s">
        <v>1461</v>
      </c>
      <c r="J83" s="289">
        <v>20</v>
      </c>
      <c r="K83" s="279"/>
    </row>
    <row r="84" spans="2:11" ht="15" customHeight="1">
      <c r="B84" s="288"/>
      <c r="C84" s="289" t="s">
        <v>1476</v>
      </c>
      <c r="D84" s="289"/>
      <c r="E84" s="289"/>
      <c r="F84" s="290" t="s">
        <v>1465</v>
      </c>
      <c r="G84" s="289"/>
      <c r="H84" s="289" t="s">
        <v>1477</v>
      </c>
      <c r="I84" s="289" t="s">
        <v>1461</v>
      </c>
      <c r="J84" s="289">
        <v>20</v>
      </c>
      <c r="K84" s="279"/>
    </row>
    <row r="85" spans="2:11" ht="15" customHeight="1">
      <c r="B85" s="288"/>
      <c r="C85" s="268" t="s">
        <v>1478</v>
      </c>
      <c r="D85" s="268"/>
      <c r="E85" s="268"/>
      <c r="F85" s="287" t="s">
        <v>1465</v>
      </c>
      <c r="G85" s="286"/>
      <c r="H85" s="268" t="s">
        <v>1479</v>
      </c>
      <c r="I85" s="268" t="s">
        <v>1461</v>
      </c>
      <c r="J85" s="268">
        <v>50</v>
      </c>
      <c r="K85" s="279"/>
    </row>
    <row r="86" spans="2:11" ht="15" customHeight="1">
      <c r="B86" s="288"/>
      <c r="C86" s="268" t="s">
        <v>1480</v>
      </c>
      <c r="D86" s="268"/>
      <c r="E86" s="268"/>
      <c r="F86" s="287" t="s">
        <v>1465</v>
      </c>
      <c r="G86" s="286"/>
      <c r="H86" s="268" t="s">
        <v>1481</v>
      </c>
      <c r="I86" s="268" t="s">
        <v>1461</v>
      </c>
      <c r="J86" s="268">
        <v>20</v>
      </c>
      <c r="K86" s="279"/>
    </row>
    <row r="87" spans="2:11" ht="15" customHeight="1">
      <c r="B87" s="288"/>
      <c r="C87" s="268" t="s">
        <v>1482</v>
      </c>
      <c r="D87" s="268"/>
      <c r="E87" s="268"/>
      <c r="F87" s="287" t="s">
        <v>1465</v>
      </c>
      <c r="G87" s="286"/>
      <c r="H87" s="268" t="s">
        <v>1483</v>
      </c>
      <c r="I87" s="268" t="s">
        <v>1461</v>
      </c>
      <c r="J87" s="268">
        <v>20</v>
      </c>
      <c r="K87" s="279"/>
    </row>
    <row r="88" spans="2:11" ht="15" customHeight="1">
      <c r="B88" s="288"/>
      <c r="C88" s="268" t="s">
        <v>1484</v>
      </c>
      <c r="D88" s="268"/>
      <c r="E88" s="268"/>
      <c r="F88" s="287" t="s">
        <v>1465</v>
      </c>
      <c r="G88" s="286"/>
      <c r="H88" s="268" t="s">
        <v>1485</v>
      </c>
      <c r="I88" s="268" t="s">
        <v>1461</v>
      </c>
      <c r="J88" s="268">
        <v>50</v>
      </c>
      <c r="K88" s="279"/>
    </row>
    <row r="89" spans="2:11" ht="15" customHeight="1">
      <c r="B89" s="288"/>
      <c r="C89" s="268" t="s">
        <v>1486</v>
      </c>
      <c r="D89" s="268"/>
      <c r="E89" s="268"/>
      <c r="F89" s="287" t="s">
        <v>1465</v>
      </c>
      <c r="G89" s="286"/>
      <c r="H89" s="268" t="s">
        <v>1486</v>
      </c>
      <c r="I89" s="268" t="s">
        <v>1461</v>
      </c>
      <c r="J89" s="268">
        <v>50</v>
      </c>
      <c r="K89" s="279"/>
    </row>
    <row r="90" spans="2:11" ht="15" customHeight="1">
      <c r="B90" s="288"/>
      <c r="C90" s="268" t="s">
        <v>131</v>
      </c>
      <c r="D90" s="268"/>
      <c r="E90" s="268"/>
      <c r="F90" s="287" t="s">
        <v>1465</v>
      </c>
      <c r="G90" s="286"/>
      <c r="H90" s="268" t="s">
        <v>1487</v>
      </c>
      <c r="I90" s="268" t="s">
        <v>1461</v>
      </c>
      <c r="J90" s="268">
        <v>255</v>
      </c>
      <c r="K90" s="279"/>
    </row>
    <row r="91" spans="2:11" ht="15" customHeight="1">
      <c r="B91" s="288"/>
      <c r="C91" s="268" t="s">
        <v>1488</v>
      </c>
      <c r="D91" s="268"/>
      <c r="E91" s="268"/>
      <c r="F91" s="287" t="s">
        <v>1459</v>
      </c>
      <c r="G91" s="286"/>
      <c r="H91" s="268" t="s">
        <v>1489</v>
      </c>
      <c r="I91" s="268" t="s">
        <v>1490</v>
      </c>
      <c r="J91" s="268"/>
      <c r="K91" s="279"/>
    </row>
    <row r="92" spans="2:11" ht="15" customHeight="1">
      <c r="B92" s="288"/>
      <c r="C92" s="268" t="s">
        <v>1491</v>
      </c>
      <c r="D92" s="268"/>
      <c r="E92" s="268"/>
      <c r="F92" s="287" t="s">
        <v>1459</v>
      </c>
      <c r="G92" s="286"/>
      <c r="H92" s="268" t="s">
        <v>1492</v>
      </c>
      <c r="I92" s="268" t="s">
        <v>1493</v>
      </c>
      <c r="J92" s="268"/>
      <c r="K92" s="279"/>
    </row>
    <row r="93" spans="2:11" ht="15" customHeight="1">
      <c r="B93" s="288"/>
      <c r="C93" s="268" t="s">
        <v>1494</v>
      </c>
      <c r="D93" s="268"/>
      <c r="E93" s="268"/>
      <c r="F93" s="287" t="s">
        <v>1459</v>
      </c>
      <c r="G93" s="286"/>
      <c r="H93" s="268" t="s">
        <v>1494</v>
      </c>
      <c r="I93" s="268" t="s">
        <v>1493</v>
      </c>
      <c r="J93" s="268"/>
      <c r="K93" s="279"/>
    </row>
    <row r="94" spans="2:11" ht="15" customHeight="1">
      <c r="B94" s="288"/>
      <c r="C94" s="268" t="s">
        <v>40</v>
      </c>
      <c r="D94" s="268"/>
      <c r="E94" s="268"/>
      <c r="F94" s="287" t="s">
        <v>1459</v>
      </c>
      <c r="G94" s="286"/>
      <c r="H94" s="268" t="s">
        <v>1495</v>
      </c>
      <c r="I94" s="268" t="s">
        <v>1493</v>
      </c>
      <c r="J94" s="268"/>
      <c r="K94" s="279"/>
    </row>
    <row r="95" spans="2:11" ht="15" customHeight="1">
      <c r="B95" s="288"/>
      <c r="C95" s="268" t="s">
        <v>50</v>
      </c>
      <c r="D95" s="268"/>
      <c r="E95" s="268"/>
      <c r="F95" s="287" t="s">
        <v>1459</v>
      </c>
      <c r="G95" s="286"/>
      <c r="H95" s="268" t="s">
        <v>1496</v>
      </c>
      <c r="I95" s="268" t="s">
        <v>1493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85" t="s">
        <v>1497</v>
      </c>
      <c r="D100" s="385"/>
      <c r="E100" s="385"/>
      <c r="F100" s="385"/>
      <c r="G100" s="385"/>
      <c r="H100" s="385"/>
      <c r="I100" s="385"/>
      <c r="J100" s="385"/>
      <c r="K100" s="279"/>
    </row>
    <row r="101" spans="2:11" ht="17.25" customHeight="1">
      <c r="B101" s="278"/>
      <c r="C101" s="280" t="s">
        <v>1453</v>
      </c>
      <c r="D101" s="280"/>
      <c r="E101" s="280"/>
      <c r="F101" s="280" t="s">
        <v>1454</v>
      </c>
      <c r="G101" s="281"/>
      <c r="H101" s="280" t="s">
        <v>126</v>
      </c>
      <c r="I101" s="280" t="s">
        <v>59</v>
      </c>
      <c r="J101" s="280" t="s">
        <v>1455</v>
      </c>
      <c r="K101" s="279"/>
    </row>
    <row r="102" spans="2:11" ht="17.25" customHeight="1">
      <c r="B102" s="278"/>
      <c r="C102" s="282" t="s">
        <v>1456</v>
      </c>
      <c r="D102" s="282"/>
      <c r="E102" s="282"/>
      <c r="F102" s="283" t="s">
        <v>1457</v>
      </c>
      <c r="G102" s="284"/>
      <c r="H102" s="282"/>
      <c r="I102" s="282"/>
      <c r="J102" s="282" t="s">
        <v>1458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55</v>
      </c>
      <c r="D104" s="285"/>
      <c r="E104" s="285"/>
      <c r="F104" s="287" t="s">
        <v>1459</v>
      </c>
      <c r="G104" s="296"/>
      <c r="H104" s="268" t="s">
        <v>1498</v>
      </c>
      <c r="I104" s="268" t="s">
        <v>1461</v>
      </c>
      <c r="J104" s="268">
        <v>20</v>
      </c>
      <c r="K104" s="279"/>
    </row>
    <row r="105" spans="2:11" ht="15" customHeight="1">
      <c r="B105" s="278"/>
      <c r="C105" s="268" t="s">
        <v>1462</v>
      </c>
      <c r="D105" s="268"/>
      <c r="E105" s="268"/>
      <c r="F105" s="287" t="s">
        <v>1459</v>
      </c>
      <c r="G105" s="268"/>
      <c r="H105" s="268" t="s">
        <v>1498</v>
      </c>
      <c r="I105" s="268" t="s">
        <v>1461</v>
      </c>
      <c r="J105" s="268">
        <v>120</v>
      </c>
      <c r="K105" s="279"/>
    </row>
    <row r="106" spans="2:11" ht="15" customHeight="1">
      <c r="B106" s="288"/>
      <c r="C106" s="268" t="s">
        <v>1464</v>
      </c>
      <c r="D106" s="268"/>
      <c r="E106" s="268"/>
      <c r="F106" s="287" t="s">
        <v>1465</v>
      </c>
      <c r="G106" s="268"/>
      <c r="H106" s="268" t="s">
        <v>1498</v>
      </c>
      <c r="I106" s="268" t="s">
        <v>1461</v>
      </c>
      <c r="J106" s="268">
        <v>50</v>
      </c>
      <c r="K106" s="279"/>
    </row>
    <row r="107" spans="2:11" ht="15" customHeight="1">
      <c r="B107" s="288"/>
      <c r="C107" s="268" t="s">
        <v>1467</v>
      </c>
      <c r="D107" s="268"/>
      <c r="E107" s="268"/>
      <c r="F107" s="287" t="s">
        <v>1459</v>
      </c>
      <c r="G107" s="268"/>
      <c r="H107" s="268" t="s">
        <v>1498</v>
      </c>
      <c r="I107" s="268" t="s">
        <v>1469</v>
      </c>
      <c r="J107" s="268"/>
      <c r="K107" s="279"/>
    </row>
    <row r="108" spans="2:11" ht="15" customHeight="1">
      <c r="B108" s="288"/>
      <c r="C108" s="268" t="s">
        <v>1478</v>
      </c>
      <c r="D108" s="268"/>
      <c r="E108" s="268"/>
      <c r="F108" s="287" t="s">
        <v>1465</v>
      </c>
      <c r="G108" s="268"/>
      <c r="H108" s="268" t="s">
        <v>1498</v>
      </c>
      <c r="I108" s="268" t="s">
        <v>1461</v>
      </c>
      <c r="J108" s="268">
        <v>50</v>
      </c>
      <c r="K108" s="279"/>
    </row>
    <row r="109" spans="2:11" ht="15" customHeight="1">
      <c r="B109" s="288"/>
      <c r="C109" s="268" t="s">
        <v>1486</v>
      </c>
      <c r="D109" s="268"/>
      <c r="E109" s="268"/>
      <c r="F109" s="287" t="s">
        <v>1465</v>
      </c>
      <c r="G109" s="268"/>
      <c r="H109" s="268" t="s">
        <v>1498</v>
      </c>
      <c r="I109" s="268" t="s">
        <v>1461</v>
      </c>
      <c r="J109" s="268">
        <v>50</v>
      </c>
      <c r="K109" s="279"/>
    </row>
    <row r="110" spans="2:11" ht="15" customHeight="1">
      <c r="B110" s="288"/>
      <c r="C110" s="268" t="s">
        <v>1484</v>
      </c>
      <c r="D110" s="268"/>
      <c r="E110" s="268"/>
      <c r="F110" s="287" t="s">
        <v>1465</v>
      </c>
      <c r="G110" s="268"/>
      <c r="H110" s="268" t="s">
        <v>1498</v>
      </c>
      <c r="I110" s="268" t="s">
        <v>1461</v>
      </c>
      <c r="J110" s="268">
        <v>50</v>
      </c>
      <c r="K110" s="279"/>
    </row>
    <row r="111" spans="2:11" ht="15" customHeight="1">
      <c r="B111" s="288"/>
      <c r="C111" s="268" t="s">
        <v>55</v>
      </c>
      <c r="D111" s="268"/>
      <c r="E111" s="268"/>
      <c r="F111" s="287" t="s">
        <v>1459</v>
      </c>
      <c r="G111" s="268"/>
      <c r="H111" s="268" t="s">
        <v>1499</v>
      </c>
      <c r="I111" s="268" t="s">
        <v>1461</v>
      </c>
      <c r="J111" s="268">
        <v>20</v>
      </c>
      <c r="K111" s="279"/>
    </row>
    <row r="112" spans="2:11" ht="15" customHeight="1">
      <c r="B112" s="288"/>
      <c r="C112" s="268" t="s">
        <v>1500</v>
      </c>
      <c r="D112" s="268"/>
      <c r="E112" s="268"/>
      <c r="F112" s="287" t="s">
        <v>1459</v>
      </c>
      <c r="G112" s="268"/>
      <c r="H112" s="268" t="s">
        <v>1501</v>
      </c>
      <c r="I112" s="268" t="s">
        <v>1461</v>
      </c>
      <c r="J112" s="268">
        <v>120</v>
      </c>
      <c r="K112" s="279"/>
    </row>
    <row r="113" spans="2:11" ht="15" customHeight="1">
      <c r="B113" s="288"/>
      <c r="C113" s="268" t="s">
        <v>40</v>
      </c>
      <c r="D113" s="268"/>
      <c r="E113" s="268"/>
      <c r="F113" s="287" t="s">
        <v>1459</v>
      </c>
      <c r="G113" s="268"/>
      <c r="H113" s="268" t="s">
        <v>1502</v>
      </c>
      <c r="I113" s="268" t="s">
        <v>1493</v>
      </c>
      <c r="J113" s="268"/>
      <c r="K113" s="279"/>
    </row>
    <row r="114" spans="2:11" ht="15" customHeight="1">
      <c r="B114" s="288"/>
      <c r="C114" s="268" t="s">
        <v>50</v>
      </c>
      <c r="D114" s="268"/>
      <c r="E114" s="268"/>
      <c r="F114" s="287" t="s">
        <v>1459</v>
      </c>
      <c r="G114" s="268"/>
      <c r="H114" s="268" t="s">
        <v>1503</v>
      </c>
      <c r="I114" s="268" t="s">
        <v>1493</v>
      </c>
      <c r="J114" s="268"/>
      <c r="K114" s="279"/>
    </row>
    <row r="115" spans="2:11" ht="15" customHeight="1">
      <c r="B115" s="288"/>
      <c r="C115" s="268" t="s">
        <v>59</v>
      </c>
      <c r="D115" s="268"/>
      <c r="E115" s="268"/>
      <c r="F115" s="287" t="s">
        <v>1459</v>
      </c>
      <c r="G115" s="268"/>
      <c r="H115" s="268" t="s">
        <v>1504</v>
      </c>
      <c r="I115" s="268" t="s">
        <v>1505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81" t="s">
        <v>1506</v>
      </c>
      <c r="D120" s="381"/>
      <c r="E120" s="381"/>
      <c r="F120" s="381"/>
      <c r="G120" s="381"/>
      <c r="H120" s="381"/>
      <c r="I120" s="381"/>
      <c r="J120" s="381"/>
      <c r="K120" s="304"/>
    </row>
    <row r="121" spans="2:11" ht="17.25" customHeight="1">
      <c r="B121" s="305"/>
      <c r="C121" s="280" t="s">
        <v>1453</v>
      </c>
      <c r="D121" s="280"/>
      <c r="E121" s="280"/>
      <c r="F121" s="280" t="s">
        <v>1454</v>
      </c>
      <c r="G121" s="281"/>
      <c r="H121" s="280" t="s">
        <v>126</v>
      </c>
      <c r="I121" s="280" t="s">
        <v>59</v>
      </c>
      <c r="J121" s="280" t="s">
        <v>1455</v>
      </c>
      <c r="K121" s="306"/>
    </row>
    <row r="122" spans="2:11" ht="17.25" customHeight="1">
      <c r="B122" s="305"/>
      <c r="C122" s="282" t="s">
        <v>1456</v>
      </c>
      <c r="D122" s="282"/>
      <c r="E122" s="282"/>
      <c r="F122" s="283" t="s">
        <v>1457</v>
      </c>
      <c r="G122" s="284"/>
      <c r="H122" s="282"/>
      <c r="I122" s="282"/>
      <c r="J122" s="282" t="s">
        <v>1458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1462</v>
      </c>
      <c r="D124" s="285"/>
      <c r="E124" s="285"/>
      <c r="F124" s="287" t="s">
        <v>1459</v>
      </c>
      <c r="G124" s="268"/>
      <c r="H124" s="268" t="s">
        <v>1498</v>
      </c>
      <c r="I124" s="268" t="s">
        <v>1461</v>
      </c>
      <c r="J124" s="268">
        <v>120</v>
      </c>
      <c r="K124" s="309"/>
    </row>
    <row r="125" spans="2:11" ht="15" customHeight="1">
      <c r="B125" s="307"/>
      <c r="C125" s="268" t="s">
        <v>1507</v>
      </c>
      <c r="D125" s="268"/>
      <c r="E125" s="268"/>
      <c r="F125" s="287" t="s">
        <v>1459</v>
      </c>
      <c r="G125" s="268"/>
      <c r="H125" s="268" t="s">
        <v>1508</v>
      </c>
      <c r="I125" s="268" t="s">
        <v>1461</v>
      </c>
      <c r="J125" s="268" t="s">
        <v>1509</v>
      </c>
      <c r="K125" s="309"/>
    </row>
    <row r="126" spans="2:11" ht="15" customHeight="1">
      <c r="B126" s="307"/>
      <c r="C126" s="268" t="s">
        <v>1408</v>
      </c>
      <c r="D126" s="268"/>
      <c r="E126" s="268"/>
      <c r="F126" s="287" t="s">
        <v>1459</v>
      </c>
      <c r="G126" s="268"/>
      <c r="H126" s="268" t="s">
        <v>1510</v>
      </c>
      <c r="I126" s="268" t="s">
        <v>1461</v>
      </c>
      <c r="J126" s="268" t="s">
        <v>1509</v>
      </c>
      <c r="K126" s="309"/>
    </row>
    <row r="127" spans="2:11" ht="15" customHeight="1">
      <c r="B127" s="307"/>
      <c r="C127" s="268" t="s">
        <v>1470</v>
      </c>
      <c r="D127" s="268"/>
      <c r="E127" s="268"/>
      <c r="F127" s="287" t="s">
        <v>1465</v>
      </c>
      <c r="G127" s="268"/>
      <c r="H127" s="268" t="s">
        <v>1471</v>
      </c>
      <c r="I127" s="268" t="s">
        <v>1461</v>
      </c>
      <c r="J127" s="268">
        <v>15</v>
      </c>
      <c r="K127" s="309"/>
    </row>
    <row r="128" spans="2:11" ht="15" customHeight="1">
      <c r="B128" s="307"/>
      <c r="C128" s="289" t="s">
        <v>1472</v>
      </c>
      <c r="D128" s="289"/>
      <c r="E128" s="289"/>
      <c r="F128" s="290" t="s">
        <v>1465</v>
      </c>
      <c r="G128" s="289"/>
      <c r="H128" s="289" t="s">
        <v>1473</v>
      </c>
      <c r="I128" s="289" t="s">
        <v>1461</v>
      </c>
      <c r="J128" s="289">
        <v>15</v>
      </c>
      <c r="K128" s="309"/>
    </row>
    <row r="129" spans="2:11" ht="15" customHeight="1">
      <c r="B129" s="307"/>
      <c r="C129" s="289" t="s">
        <v>1474</v>
      </c>
      <c r="D129" s="289"/>
      <c r="E129" s="289"/>
      <c r="F129" s="290" t="s">
        <v>1465</v>
      </c>
      <c r="G129" s="289"/>
      <c r="H129" s="289" t="s">
        <v>1475</v>
      </c>
      <c r="I129" s="289" t="s">
        <v>1461</v>
      </c>
      <c r="J129" s="289">
        <v>20</v>
      </c>
      <c r="K129" s="309"/>
    </row>
    <row r="130" spans="2:11" ht="15" customHeight="1">
      <c r="B130" s="307"/>
      <c r="C130" s="289" t="s">
        <v>1476</v>
      </c>
      <c r="D130" s="289"/>
      <c r="E130" s="289"/>
      <c r="F130" s="290" t="s">
        <v>1465</v>
      </c>
      <c r="G130" s="289"/>
      <c r="H130" s="289" t="s">
        <v>1477</v>
      </c>
      <c r="I130" s="289" t="s">
        <v>1461</v>
      </c>
      <c r="J130" s="289">
        <v>20</v>
      </c>
      <c r="K130" s="309"/>
    </row>
    <row r="131" spans="2:11" ht="15" customHeight="1">
      <c r="B131" s="307"/>
      <c r="C131" s="268" t="s">
        <v>1464</v>
      </c>
      <c r="D131" s="268"/>
      <c r="E131" s="268"/>
      <c r="F131" s="287" t="s">
        <v>1465</v>
      </c>
      <c r="G131" s="268"/>
      <c r="H131" s="268" t="s">
        <v>1498</v>
      </c>
      <c r="I131" s="268" t="s">
        <v>1461</v>
      </c>
      <c r="J131" s="268">
        <v>50</v>
      </c>
      <c r="K131" s="309"/>
    </row>
    <row r="132" spans="2:11" ht="15" customHeight="1">
      <c r="B132" s="307"/>
      <c r="C132" s="268" t="s">
        <v>1478</v>
      </c>
      <c r="D132" s="268"/>
      <c r="E132" s="268"/>
      <c r="F132" s="287" t="s">
        <v>1465</v>
      </c>
      <c r="G132" s="268"/>
      <c r="H132" s="268" t="s">
        <v>1498</v>
      </c>
      <c r="I132" s="268" t="s">
        <v>1461</v>
      </c>
      <c r="J132" s="268">
        <v>50</v>
      </c>
      <c r="K132" s="309"/>
    </row>
    <row r="133" spans="2:11" ht="15" customHeight="1">
      <c r="B133" s="307"/>
      <c r="C133" s="268" t="s">
        <v>1484</v>
      </c>
      <c r="D133" s="268"/>
      <c r="E133" s="268"/>
      <c r="F133" s="287" t="s">
        <v>1465</v>
      </c>
      <c r="G133" s="268"/>
      <c r="H133" s="268" t="s">
        <v>1498</v>
      </c>
      <c r="I133" s="268" t="s">
        <v>1461</v>
      </c>
      <c r="J133" s="268">
        <v>50</v>
      </c>
      <c r="K133" s="309"/>
    </row>
    <row r="134" spans="2:11" ht="15" customHeight="1">
      <c r="B134" s="307"/>
      <c r="C134" s="268" t="s">
        <v>1486</v>
      </c>
      <c r="D134" s="268"/>
      <c r="E134" s="268"/>
      <c r="F134" s="287" t="s">
        <v>1465</v>
      </c>
      <c r="G134" s="268"/>
      <c r="H134" s="268" t="s">
        <v>1498</v>
      </c>
      <c r="I134" s="268" t="s">
        <v>1461</v>
      </c>
      <c r="J134" s="268">
        <v>50</v>
      </c>
      <c r="K134" s="309"/>
    </row>
    <row r="135" spans="2:11" ht="15" customHeight="1">
      <c r="B135" s="307"/>
      <c r="C135" s="268" t="s">
        <v>131</v>
      </c>
      <c r="D135" s="268"/>
      <c r="E135" s="268"/>
      <c r="F135" s="287" t="s">
        <v>1465</v>
      </c>
      <c r="G135" s="268"/>
      <c r="H135" s="268" t="s">
        <v>1511</v>
      </c>
      <c r="I135" s="268" t="s">
        <v>1461</v>
      </c>
      <c r="J135" s="268">
        <v>255</v>
      </c>
      <c r="K135" s="309"/>
    </row>
    <row r="136" spans="2:11" ht="15" customHeight="1">
      <c r="B136" s="307"/>
      <c r="C136" s="268" t="s">
        <v>1488</v>
      </c>
      <c r="D136" s="268"/>
      <c r="E136" s="268"/>
      <c r="F136" s="287" t="s">
        <v>1459</v>
      </c>
      <c r="G136" s="268"/>
      <c r="H136" s="268" t="s">
        <v>1512</v>
      </c>
      <c r="I136" s="268" t="s">
        <v>1490</v>
      </c>
      <c r="J136" s="268"/>
      <c r="K136" s="309"/>
    </row>
    <row r="137" spans="2:11" ht="15" customHeight="1">
      <c r="B137" s="307"/>
      <c r="C137" s="268" t="s">
        <v>1491</v>
      </c>
      <c r="D137" s="268"/>
      <c r="E137" s="268"/>
      <c r="F137" s="287" t="s">
        <v>1459</v>
      </c>
      <c r="G137" s="268"/>
      <c r="H137" s="268" t="s">
        <v>1513</v>
      </c>
      <c r="I137" s="268" t="s">
        <v>1493</v>
      </c>
      <c r="J137" s="268"/>
      <c r="K137" s="309"/>
    </row>
    <row r="138" spans="2:11" ht="15" customHeight="1">
      <c r="B138" s="307"/>
      <c r="C138" s="268" t="s">
        <v>1494</v>
      </c>
      <c r="D138" s="268"/>
      <c r="E138" s="268"/>
      <c r="F138" s="287" t="s">
        <v>1459</v>
      </c>
      <c r="G138" s="268"/>
      <c r="H138" s="268" t="s">
        <v>1494</v>
      </c>
      <c r="I138" s="268" t="s">
        <v>1493</v>
      </c>
      <c r="J138" s="268"/>
      <c r="K138" s="309"/>
    </row>
    <row r="139" spans="2:11" ht="15" customHeight="1">
      <c r="B139" s="307"/>
      <c r="C139" s="268" t="s">
        <v>40</v>
      </c>
      <c r="D139" s="268"/>
      <c r="E139" s="268"/>
      <c r="F139" s="287" t="s">
        <v>1459</v>
      </c>
      <c r="G139" s="268"/>
      <c r="H139" s="268" t="s">
        <v>1514</v>
      </c>
      <c r="I139" s="268" t="s">
        <v>1493</v>
      </c>
      <c r="J139" s="268"/>
      <c r="K139" s="309"/>
    </row>
    <row r="140" spans="2:11" ht="15" customHeight="1">
      <c r="B140" s="307"/>
      <c r="C140" s="268" t="s">
        <v>1515</v>
      </c>
      <c r="D140" s="268"/>
      <c r="E140" s="268"/>
      <c r="F140" s="287" t="s">
        <v>1459</v>
      </c>
      <c r="G140" s="268"/>
      <c r="H140" s="268" t="s">
        <v>1516</v>
      </c>
      <c r="I140" s="268" t="s">
        <v>1493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85" t="s">
        <v>1517</v>
      </c>
      <c r="D145" s="385"/>
      <c r="E145" s="385"/>
      <c r="F145" s="385"/>
      <c r="G145" s="385"/>
      <c r="H145" s="385"/>
      <c r="I145" s="385"/>
      <c r="J145" s="385"/>
      <c r="K145" s="279"/>
    </row>
    <row r="146" spans="2:11" ht="17.25" customHeight="1">
      <c r="B146" s="278"/>
      <c r="C146" s="280" t="s">
        <v>1453</v>
      </c>
      <c r="D146" s="280"/>
      <c r="E146" s="280"/>
      <c r="F146" s="280" t="s">
        <v>1454</v>
      </c>
      <c r="G146" s="281"/>
      <c r="H146" s="280" t="s">
        <v>126</v>
      </c>
      <c r="I146" s="280" t="s">
        <v>59</v>
      </c>
      <c r="J146" s="280" t="s">
        <v>1455</v>
      </c>
      <c r="K146" s="279"/>
    </row>
    <row r="147" spans="2:11" ht="17.25" customHeight="1">
      <c r="B147" s="278"/>
      <c r="C147" s="282" t="s">
        <v>1456</v>
      </c>
      <c r="D147" s="282"/>
      <c r="E147" s="282"/>
      <c r="F147" s="283" t="s">
        <v>1457</v>
      </c>
      <c r="G147" s="284"/>
      <c r="H147" s="282"/>
      <c r="I147" s="282"/>
      <c r="J147" s="282" t="s">
        <v>1458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1462</v>
      </c>
      <c r="D149" s="268"/>
      <c r="E149" s="268"/>
      <c r="F149" s="314" t="s">
        <v>1459</v>
      </c>
      <c r="G149" s="268"/>
      <c r="H149" s="313" t="s">
        <v>1498</v>
      </c>
      <c r="I149" s="313" t="s">
        <v>1461</v>
      </c>
      <c r="J149" s="313">
        <v>120</v>
      </c>
      <c r="K149" s="309"/>
    </row>
    <row r="150" spans="2:11" ht="15" customHeight="1">
      <c r="B150" s="288"/>
      <c r="C150" s="313" t="s">
        <v>1507</v>
      </c>
      <c r="D150" s="268"/>
      <c r="E150" s="268"/>
      <c r="F150" s="314" t="s">
        <v>1459</v>
      </c>
      <c r="G150" s="268"/>
      <c r="H150" s="313" t="s">
        <v>1518</v>
      </c>
      <c r="I150" s="313" t="s">
        <v>1461</v>
      </c>
      <c r="J150" s="313" t="s">
        <v>1509</v>
      </c>
      <c r="K150" s="309"/>
    </row>
    <row r="151" spans="2:11" ht="15" customHeight="1">
      <c r="B151" s="288"/>
      <c r="C151" s="313" t="s">
        <v>1408</v>
      </c>
      <c r="D151" s="268"/>
      <c r="E151" s="268"/>
      <c r="F151" s="314" t="s">
        <v>1459</v>
      </c>
      <c r="G151" s="268"/>
      <c r="H151" s="313" t="s">
        <v>1519</v>
      </c>
      <c r="I151" s="313" t="s">
        <v>1461</v>
      </c>
      <c r="J151" s="313" t="s">
        <v>1509</v>
      </c>
      <c r="K151" s="309"/>
    </row>
    <row r="152" spans="2:11" ht="15" customHeight="1">
      <c r="B152" s="288"/>
      <c r="C152" s="313" t="s">
        <v>1464</v>
      </c>
      <c r="D152" s="268"/>
      <c r="E152" s="268"/>
      <c r="F152" s="314" t="s">
        <v>1465</v>
      </c>
      <c r="G152" s="268"/>
      <c r="H152" s="313" t="s">
        <v>1498</v>
      </c>
      <c r="I152" s="313" t="s">
        <v>1461</v>
      </c>
      <c r="J152" s="313">
        <v>50</v>
      </c>
      <c r="K152" s="309"/>
    </row>
    <row r="153" spans="2:11" ht="15" customHeight="1">
      <c r="B153" s="288"/>
      <c r="C153" s="313" t="s">
        <v>1467</v>
      </c>
      <c r="D153" s="268"/>
      <c r="E153" s="268"/>
      <c r="F153" s="314" t="s">
        <v>1459</v>
      </c>
      <c r="G153" s="268"/>
      <c r="H153" s="313" t="s">
        <v>1498</v>
      </c>
      <c r="I153" s="313" t="s">
        <v>1469</v>
      </c>
      <c r="J153" s="313"/>
      <c r="K153" s="309"/>
    </row>
    <row r="154" spans="2:11" ht="15" customHeight="1">
      <c r="B154" s="288"/>
      <c r="C154" s="313" t="s">
        <v>1478</v>
      </c>
      <c r="D154" s="268"/>
      <c r="E154" s="268"/>
      <c r="F154" s="314" t="s">
        <v>1465</v>
      </c>
      <c r="G154" s="268"/>
      <c r="H154" s="313" t="s">
        <v>1498</v>
      </c>
      <c r="I154" s="313" t="s">
        <v>1461</v>
      </c>
      <c r="J154" s="313">
        <v>50</v>
      </c>
      <c r="K154" s="309"/>
    </row>
    <row r="155" spans="2:11" ht="15" customHeight="1">
      <c r="B155" s="288"/>
      <c r="C155" s="313" t="s">
        <v>1486</v>
      </c>
      <c r="D155" s="268"/>
      <c r="E155" s="268"/>
      <c r="F155" s="314" t="s">
        <v>1465</v>
      </c>
      <c r="G155" s="268"/>
      <c r="H155" s="313" t="s">
        <v>1498</v>
      </c>
      <c r="I155" s="313" t="s">
        <v>1461</v>
      </c>
      <c r="J155" s="313">
        <v>50</v>
      </c>
      <c r="K155" s="309"/>
    </row>
    <row r="156" spans="2:11" ht="15" customHeight="1">
      <c r="B156" s="288"/>
      <c r="C156" s="313" t="s">
        <v>1484</v>
      </c>
      <c r="D156" s="268"/>
      <c r="E156" s="268"/>
      <c r="F156" s="314" t="s">
        <v>1465</v>
      </c>
      <c r="G156" s="268"/>
      <c r="H156" s="313" t="s">
        <v>1498</v>
      </c>
      <c r="I156" s="313" t="s">
        <v>1461</v>
      </c>
      <c r="J156" s="313">
        <v>50</v>
      </c>
      <c r="K156" s="309"/>
    </row>
    <row r="157" spans="2:11" ht="15" customHeight="1">
      <c r="B157" s="288"/>
      <c r="C157" s="313" t="s">
        <v>108</v>
      </c>
      <c r="D157" s="268"/>
      <c r="E157" s="268"/>
      <c r="F157" s="314" t="s">
        <v>1459</v>
      </c>
      <c r="G157" s="268"/>
      <c r="H157" s="313" t="s">
        <v>1520</v>
      </c>
      <c r="I157" s="313" t="s">
        <v>1461</v>
      </c>
      <c r="J157" s="313" t="s">
        <v>1521</v>
      </c>
      <c r="K157" s="309"/>
    </row>
    <row r="158" spans="2:11" ht="15" customHeight="1">
      <c r="B158" s="288"/>
      <c r="C158" s="313" t="s">
        <v>1522</v>
      </c>
      <c r="D158" s="268"/>
      <c r="E158" s="268"/>
      <c r="F158" s="314" t="s">
        <v>1459</v>
      </c>
      <c r="G158" s="268"/>
      <c r="H158" s="313" t="s">
        <v>1523</v>
      </c>
      <c r="I158" s="313" t="s">
        <v>1493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81" t="s">
        <v>1524</v>
      </c>
      <c r="D163" s="381"/>
      <c r="E163" s="381"/>
      <c r="F163" s="381"/>
      <c r="G163" s="381"/>
      <c r="H163" s="381"/>
      <c r="I163" s="381"/>
      <c r="J163" s="381"/>
      <c r="K163" s="260"/>
    </row>
    <row r="164" spans="2:11" ht="17.25" customHeight="1">
      <c r="B164" s="259"/>
      <c r="C164" s="280" t="s">
        <v>1453</v>
      </c>
      <c r="D164" s="280"/>
      <c r="E164" s="280"/>
      <c r="F164" s="280" t="s">
        <v>1454</v>
      </c>
      <c r="G164" s="317"/>
      <c r="H164" s="318" t="s">
        <v>126</v>
      </c>
      <c r="I164" s="318" t="s">
        <v>59</v>
      </c>
      <c r="J164" s="280" t="s">
        <v>1455</v>
      </c>
      <c r="K164" s="260"/>
    </row>
    <row r="165" spans="2:11" ht="17.25" customHeight="1">
      <c r="B165" s="261"/>
      <c r="C165" s="282" t="s">
        <v>1456</v>
      </c>
      <c r="D165" s="282"/>
      <c r="E165" s="282"/>
      <c r="F165" s="283" t="s">
        <v>1457</v>
      </c>
      <c r="G165" s="319"/>
      <c r="H165" s="320"/>
      <c r="I165" s="320"/>
      <c r="J165" s="282" t="s">
        <v>1458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1462</v>
      </c>
      <c r="D167" s="268"/>
      <c r="E167" s="268"/>
      <c r="F167" s="287" t="s">
        <v>1459</v>
      </c>
      <c r="G167" s="268"/>
      <c r="H167" s="268" t="s">
        <v>1498</v>
      </c>
      <c r="I167" s="268" t="s">
        <v>1461</v>
      </c>
      <c r="J167" s="268">
        <v>120</v>
      </c>
      <c r="K167" s="309"/>
    </row>
    <row r="168" spans="2:11" ht="15" customHeight="1">
      <c r="B168" s="288"/>
      <c r="C168" s="268" t="s">
        <v>1507</v>
      </c>
      <c r="D168" s="268"/>
      <c r="E168" s="268"/>
      <c r="F168" s="287" t="s">
        <v>1459</v>
      </c>
      <c r="G168" s="268"/>
      <c r="H168" s="268" t="s">
        <v>1508</v>
      </c>
      <c r="I168" s="268" t="s">
        <v>1461</v>
      </c>
      <c r="J168" s="268" t="s">
        <v>1509</v>
      </c>
      <c r="K168" s="309"/>
    </row>
    <row r="169" spans="2:11" ht="15" customHeight="1">
      <c r="B169" s="288"/>
      <c r="C169" s="268" t="s">
        <v>1408</v>
      </c>
      <c r="D169" s="268"/>
      <c r="E169" s="268"/>
      <c r="F169" s="287" t="s">
        <v>1459</v>
      </c>
      <c r="G169" s="268"/>
      <c r="H169" s="268" t="s">
        <v>1525</v>
      </c>
      <c r="I169" s="268" t="s">
        <v>1461</v>
      </c>
      <c r="J169" s="268" t="s">
        <v>1509</v>
      </c>
      <c r="K169" s="309"/>
    </row>
    <row r="170" spans="2:11" ht="15" customHeight="1">
      <c r="B170" s="288"/>
      <c r="C170" s="268" t="s">
        <v>1464</v>
      </c>
      <c r="D170" s="268"/>
      <c r="E170" s="268"/>
      <c r="F170" s="287" t="s">
        <v>1465</v>
      </c>
      <c r="G170" s="268"/>
      <c r="H170" s="268" t="s">
        <v>1525</v>
      </c>
      <c r="I170" s="268" t="s">
        <v>1461</v>
      </c>
      <c r="J170" s="268">
        <v>50</v>
      </c>
      <c r="K170" s="309"/>
    </row>
    <row r="171" spans="2:11" ht="15" customHeight="1">
      <c r="B171" s="288"/>
      <c r="C171" s="268" t="s">
        <v>1467</v>
      </c>
      <c r="D171" s="268"/>
      <c r="E171" s="268"/>
      <c r="F171" s="287" t="s">
        <v>1459</v>
      </c>
      <c r="G171" s="268"/>
      <c r="H171" s="268" t="s">
        <v>1525</v>
      </c>
      <c r="I171" s="268" t="s">
        <v>1469</v>
      </c>
      <c r="J171" s="268"/>
      <c r="K171" s="309"/>
    </row>
    <row r="172" spans="2:11" ht="15" customHeight="1">
      <c r="B172" s="288"/>
      <c r="C172" s="268" t="s">
        <v>1478</v>
      </c>
      <c r="D172" s="268"/>
      <c r="E172" s="268"/>
      <c r="F172" s="287" t="s">
        <v>1465</v>
      </c>
      <c r="G172" s="268"/>
      <c r="H172" s="268" t="s">
        <v>1525</v>
      </c>
      <c r="I172" s="268" t="s">
        <v>1461</v>
      </c>
      <c r="J172" s="268">
        <v>50</v>
      </c>
      <c r="K172" s="309"/>
    </row>
    <row r="173" spans="2:11" ht="15" customHeight="1">
      <c r="B173" s="288"/>
      <c r="C173" s="268" t="s">
        <v>1486</v>
      </c>
      <c r="D173" s="268"/>
      <c r="E173" s="268"/>
      <c r="F173" s="287" t="s">
        <v>1465</v>
      </c>
      <c r="G173" s="268"/>
      <c r="H173" s="268" t="s">
        <v>1525</v>
      </c>
      <c r="I173" s="268" t="s">
        <v>1461</v>
      </c>
      <c r="J173" s="268">
        <v>50</v>
      </c>
      <c r="K173" s="309"/>
    </row>
    <row r="174" spans="2:11" ht="15" customHeight="1">
      <c r="B174" s="288"/>
      <c r="C174" s="268" t="s">
        <v>1484</v>
      </c>
      <c r="D174" s="268"/>
      <c r="E174" s="268"/>
      <c r="F174" s="287" t="s">
        <v>1465</v>
      </c>
      <c r="G174" s="268"/>
      <c r="H174" s="268" t="s">
        <v>1525</v>
      </c>
      <c r="I174" s="268" t="s">
        <v>1461</v>
      </c>
      <c r="J174" s="268">
        <v>50</v>
      </c>
      <c r="K174" s="309"/>
    </row>
    <row r="175" spans="2:11" ht="15" customHeight="1">
      <c r="B175" s="288"/>
      <c r="C175" s="268" t="s">
        <v>125</v>
      </c>
      <c r="D175" s="268"/>
      <c r="E175" s="268"/>
      <c r="F175" s="287" t="s">
        <v>1459</v>
      </c>
      <c r="G175" s="268"/>
      <c r="H175" s="268" t="s">
        <v>1526</v>
      </c>
      <c r="I175" s="268" t="s">
        <v>1527</v>
      </c>
      <c r="J175" s="268"/>
      <c r="K175" s="309"/>
    </row>
    <row r="176" spans="2:11" ht="15" customHeight="1">
      <c r="B176" s="288"/>
      <c r="C176" s="268" t="s">
        <v>59</v>
      </c>
      <c r="D176" s="268"/>
      <c r="E176" s="268"/>
      <c r="F176" s="287" t="s">
        <v>1459</v>
      </c>
      <c r="G176" s="268"/>
      <c r="H176" s="268" t="s">
        <v>1528</v>
      </c>
      <c r="I176" s="268" t="s">
        <v>1529</v>
      </c>
      <c r="J176" s="268">
        <v>1</v>
      </c>
      <c r="K176" s="309"/>
    </row>
    <row r="177" spans="2:11" ht="15" customHeight="1">
      <c r="B177" s="288"/>
      <c r="C177" s="268" t="s">
        <v>55</v>
      </c>
      <c r="D177" s="268"/>
      <c r="E177" s="268"/>
      <c r="F177" s="287" t="s">
        <v>1459</v>
      </c>
      <c r="G177" s="268"/>
      <c r="H177" s="268" t="s">
        <v>1530</v>
      </c>
      <c r="I177" s="268" t="s">
        <v>1461</v>
      </c>
      <c r="J177" s="268">
        <v>20</v>
      </c>
      <c r="K177" s="309"/>
    </row>
    <row r="178" spans="2:11" ht="15" customHeight="1">
      <c r="B178" s="288"/>
      <c r="C178" s="268" t="s">
        <v>126</v>
      </c>
      <c r="D178" s="268"/>
      <c r="E178" s="268"/>
      <c r="F178" s="287" t="s">
        <v>1459</v>
      </c>
      <c r="G178" s="268"/>
      <c r="H178" s="268" t="s">
        <v>1531</v>
      </c>
      <c r="I178" s="268" t="s">
        <v>1461</v>
      </c>
      <c r="J178" s="268">
        <v>255</v>
      </c>
      <c r="K178" s="309"/>
    </row>
    <row r="179" spans="2:11" ht="15" customHeight="1">
      <c r="B179" s="288"/>
      <c r="C179" s="268" t="s">
        <v>127</v>
      </c>
      <c r="D179" s="268"/>
      <c r="E179" s="268"/>
      <c r="F179" s="287" t="s">
        <v>1459</v>
      </c>
      <c r="G179" s="268"/>
      <c r="H179" s="268" t="s">
        <v>1424</v>
      </c>
      <c r="I179" s="268" t="s">
        <v>1461</v>
      </c>
      <c r="J179" s="268">
        <v>10</v>
      </c>
      <c r="K179" s="309"/>
    </row>
    <row r="180" spans="2:11" ht="15" customHeight="1">
      <c r="B180" s="288"/>
      <c r="C180" s="268" t="s">
        <v>128</v>
      </c>
      <c r="D180" s="268"/>
      <c r="E180" s="268"/>
      <c r="F180" s="287" t="s">
        <v>1459</v>
      </c>
      <c r="G180" s="268"/>
      <c r="H180" s="268" t="s">
        <v>1532</v>
      </c>
      <c r="I180" s="268" t="s">
        <v>1493</v>
      </c>
      <c r="J180" s="268"/>
      <c r="K180" s="309"/>
    </row>
    <row r="181" spans="2:11" ht="15" customHeight="1">
      <c r="B181" s="288"/>
      <c r="C181" s="268" t="s">
        <v>1533</v>
      </c>
      <c r="D181" s="268"/>
      <c r="E181" s="268"/>
      <c r="F181" s="287" t="s">
        <v>1459</v>
      </c>
      <c r="G181" s="268"/>
      <c r="H181" s="268" t="s">
        <v>1534</v>
      </c>
      <c r="I181" s="268" t="s">
        <v>1493</v>
      </c>
      <c r="J181" s="268"/>
      <c r="K181" s="309"/>
    </row>
    <row r="182" spans="2:11" ht="15" customHeight="1">
      <c r="B182" s="288"/>
      <c r="C182" s="268" t="s">
        <v>1522</v>
      </c>
      <c r="D182" s="268"/>
      <c r="E182" s="268"/>
      <c r="F182" s="287" t="s">
        <v>1459</v>
      </c>
      <c r="G182" s="268"/>
      <c r="H182" s="268" t="s">
        <v>1535</v>
      </c>
      <c r="I182" s="268" t="s">
        <v>1493</v>
      </c>
      <c r="J182" s="268"/>
      <c r="K182" s="309"/>
    </row>
    <row r="183" spans="2:11" ht="15" customHeight="1">
      <c r="B183" s="288"/>
      <c r="C183" s="268" t="s">
        <v>130</v>
      </c>
      <c r="D183" s="268"/>
      <c r="E183" s="268"/>
      <c r="F183" s="287" t="s">
        <v>1465</v>
      </c>
      <c r="G183" s="268"/>
      <c r="H183" s="268" t="s">
        <v>1536</v>
      </c>
      <c r="I183" s="268" t="s">
        <v>1461</v>
      </c>
      <c r="J183" s="268">
        <v>50</v>
      </c>
      <c r="K183" s="309"/>
    </row>
    <row r="184" spans="2:11" ht="15" customHeight="1">
      <c r="B184" s="288"/>
      <c r="C184" s="268" t="s">
        <v>1537</v>
      </c>
      <c r="D184" s="268"/>
      <c r="E184" s="268"/>
      <c r="F184" s="287" t="s">
        <v>1465</v>
      </c>
      <c r="G184" s="268"/>
      <c r="H184" s="268" t="s">
        <v>1538</v>
      </c>
      <c r="I184" s="268" t="s">
        <v>1539</v>
      </c>
      <c r="J184" s="268"/>
      <c r="K184" s="309"/>
    </row>
    <row r="185" spans="2:11" ht="15" customHeight="1">
      <c r="B185" s="288"/>
      <c r="C185" s="268" t="s">
        <v>1540</v>
      </c>
      <c r="D185" s="268"/>
      <c r="E185" s="268"/>
      <c r="F185" s="287" t="s">
        <v>1465</v>
      </c>
      <c r="G185" s="268"/>
      <c r="H185" s="268" t="s">
        <v>1541</v>
      </c>
      <c r="I185" s="268" t="s">
        <v>1539</v>
      </c>
      <c r="J185" s="268"/>
      <c r="K185" s="309"/>
    </row>
    <row r="186" spans="2:11" ht="15" customHeight="1">
      <c r="B186" s="288"/>
      <c r="C186" s="268" t="s">
        <v>1542</v>
      </c>
      <c r="D186" s="268"/>
      <c r="E186" s="268"/>
      <c r="F186" s="287" t="s">
        <v>1465</v>
      </c>
      <c r="G186" s="268"/>
      <c r="H186" s="268" t="s">
        <v>1543</v>
      </c>
      <c r="I186" s="268" t="s">
        <v>1539</v>
      </c>
      <c r="J186" s="268"/>
      <c r="K186" s="309"/>
    </row>
    <row r="187" spans="2:11" ht="15" customHeight="1">
      <c r="B187" s="288"/>
      <c r="C187" s="321" t="s">
        <v>1544</v>
      </c>
      <c r="D187" s="268"/>
      <c r="E187" s="268"/>
      <c r="F187" s="287" t="s">
        <v>1465</v>
      </c>
      <c r="G187" s="268"/>
      <c r="H187" s="268" t="s">
        <v>1545</v>
      </c>
      <c r="I187" s="268" t="s">
        <v>1546</v>
      </c>
      <c r="J187" s="322" t="s">
        <v>1547</v>
      </c>
      <c r="K187" s="309"/>
    </row>
    <row r="188" spans="2:11" ht="15" customHeight="1">
      <c r="B188" s="288"/>
      <c r="C188" s="273" t="s">
        <v>44</v>
      </c>
      <c r="D188" s="268"/>
      <c r="E188" s="268"/>
      <c r="F188" s="287" t="s">
        <v>1459</v>
      </c>
      <c r="G188" s="268"/>
      <c r="H188" s="264" t="s">
        <v>1548</v>
      </c>
      <c r="I188" s="268" t="s">
        <v>1549</v>
      </c>
      <c r="J188" s="268"/>
      <c r="K188" s="309"/>
    </row>
    <row r="189" spans="2:11" ht="15" customHeight="1">
      <c r="B189" s="288"/>
      <c r="C189" s="273" t="s">
        <v>1550</v>
      </c>
      <c r="D189" s="268"/>
      <c r="E189" s="268"/>
      <c r="F189" s="287" t="s">
        <v>1459</v>
      </c>
      <c r="G189" s="268"/>
      <c r="H189" s="268" t="s">
        <v>1551</v>
      </c>
      <c r="I189" s="268" t="s">
        <v>1493</v>
      </c>
      <c r="J189" s="268"/>
      <c r="K189" s="309"/>
    </row>
    <row r="190" spans="2:11" ht="15" customHeight="1">
      <c r="B190" s="288"/>
      <c r="C190" s="273" t="s">
        <v>1552</v>
      </c>
      <c r="D190" s="268"/>
      <c r="E190" s="268"/>
      <c r="F190" s="287" t="s">
        <v>1459</v>
      </c>
      <c r="G190" s="268"/>
      <c r="H190" s="268" t="s">
        <v>1553</v>
      </c>
      <c r="I190" s="268" t="s">
        <v>1493</v>
      </c>
      <c r="J190" s="268"/>
      <c r="K190" s="309"/>
    </row>
    <row r="191" spans="2:11" ht="15" customHeight="1">
      <c r="B191" s="288"/>
      <c r="C191" s="273" t="s">
        <v>1554</v>
      </c>
      <c r="D191" s="268"/>
      <c r="E191" s="268"/>
      <c r="F191" s="287" t="s">
        <v>1465</v>
      </c>
      <c r="G191" s="268"/>
      <c r="H191" s="268" t="s">
        <v>1555</v>
      </c>
      <c r="I191" s="268" t="s">
        <v>1493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381" t="s">
        <v>1556</v>
      </c>
      <c r="D197" s="381"/>
      <c r="E197" s="381"/>
      <c r="F197" s="381"/>
      <c r="G197" s="381"/>
      <c r="H197" s="381"/>
      <c r="I197" s="381"/>
      <c r="J197" s="381"/>
      <c r="K197" s="260"/>
    </row>
    <row r="198" spans="2:11" ht="25.5" customHeight="1">
      <c r="B198" s="259"/>
      <c r="C198" s="324" t="s">
        <v>1557</v>
      </c>
      <c r="D198" s="324"/>
      <c r="E198" s="324"/>
      <c r="F198" s="324" t="s">
        <v>1558</v>
      </c>
      <c r="G198" s="325"/>
      <c r="H198" s="386" t="s">
        <v>1559</v>
      </c>
      <c r="I198" s="386"/>
      <c r="J198" s="386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1549</v>
      </c>
      <c r="D200" s="268"/>
      <c r="E200" s="268"/>
      <c r="F200" s="287" t="s">
        <v>45</v>
      </c>
      <c r="G200" s="268"/>
      <c r="H200" s="383" t="s">
        <v>1560</v>
      </c>
      <c r="I200" s="383"/>
      <c r="J200" s="383"/>
      <c r="K200" s="309"/>
    </row>
    <row r="201" spans="2:11" ht="15" customHeight="1">
      <c r="B201" s="288"/>
      <c r="C201" s="294"/>
      <c r="D201" s="268"/>
      <c r="E201" s="268"/>
      <c r="F201" s="287" t="s">
        <v>46</v>
      </c>
      <c r="G201" s="268"/>
      <c r="H201" s="383" t="s">
        <v>1561</v>
      </c>
      <c r="I201" s="383"/>
      <c r="J201" s="383"/>
      <c r="K201" s="309"/>
    </row>
    <row r="202" spans="2:11" ht="15" customHeight="1">
      <c r="B202" s="288"/>
      <c r="C202" s="294"/>
      <c r="D202" s="268"/>
      <c r="E202" s="268"/>
      <c r="F202" s="287" t="s">
        <v>49</v>
      </c>
      <c r="G202" s="268"/>
      <c r="H202" s="383" t="s">
        <v>1562</v>
      </c>
      <c r="I202" s="383"/>
      <c r="J202" s="383"/>
      <c r="K202" s="309"/>
    </row>
    <row r="203" spans="2:11" ht="15" customHeight="1">
      <c r="B203" s="288"/>
      <c r="C203" s="268"/>
      <c r="D203" s="268"/>
      <c r="E203" s="268"/>
      <c r="F203" s="287" t="s">
        <v>47</v>
      </c>
      <c r="G203" s="268"/>
      <c r="H203" s="383" t="s">
        <v>1563</v>
      </c>
      <c r="I203" s="383"/>
      <c r="J203" s="383"/>
      <c r="K203" s="309"/>
    </row>
    <row r="204" spans="2:11" ht="15" customHeight="1">
      <c r="B204" s="288"/>
      <c r="C204" s="268"/>
      <c r="D204" s="268"/>
      <c r="E204" s="268"/>
      <c r="F204" s="287" t="s">
        <v>48</v>
      </c>
      <c r="G204" s="268"/>
      <c r="H204" s="383" t="s">
        <v>1564</v>
      </c>
      <c r="I204" s="383"/>
      <c r="J204" s="383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1505</v>
      </c>
      <c r="D206" s="268"/>
      <c r="E206" s="268"/>
      <c r="F206" s="287" t="s">
        <v>81</v>
      </c>
      <c r="G206" s="268"/>
      <c r="H206" s="383" t="s">
        <v>1565</v>
      </c>
      <c r="I206" s="383"/>
      <c r="J206" s="383"/>
      <c r="K206" s="309"/>
    </row>
    <row r="207" spans="2:11" ht="15" customHeight="1">
      <c r="B207" s="288"/>
      <c r="C207" s="294"/>
      <c r="D207" s="268"/>
      <c r="E207" s="268"/>
      <c r="F207" s="287" t="s">
        <v>1403</v>
      </c>
      <c r="G207" s="268"/>
      <c r="H207" s="383" t="s">
        <v>1404</v>
      </c>
      <c r="I207" s="383"/>
      <c r="J207" s="383"/>
      <c r="K207" s="309"/>
    </row>
    <row r="208" spans="2:11" ht="15" customHeight="1">
      <c r="B208" s="288"/>
      <c r="C208" s="268"/>
      <c r="D208" s="268"/>
      <c r="E208" s="268"/>
      <c r="F208" s="287" t="s">
        <v>1401</v>
      </c>
      <c r="G208" s="268"/>
      <c r="H208" s="383" t="s">
        <v>1566</v>
      </c>
      <c r="I208" s="383"/>
      <c r="J208" s="383"/>
      <c r="K208" s="309"/>
    </row>
    <row r="209" spans="2:11" ht="15" customHeight="1">
      <c r="B209" s="326"/>
      <c r="C209" s="294"/>
      <c r="D209" s="294"/>
      <c r="E209" s="294"/>
      <c r="F209" s="287" t="s">
        <v>97</v>
      </c>
      <c r="G209" s="273"/>
      <c r="H209" s="387" t="s">
        <v>1405</v>
      </c>
      <c r="I209" s="387"/>
      <c r="J209" s="387"/>
      <c r="K209" s="327"/>
    </row>
    <row r="210" spans="2:11" ht="15" customHeight="1">
      <c r="B210" s="326"/>
      <c r="C210" s="294"/>
      <c r="D210" s="294"/>
      <c r="E210" s="294"/>
      <c r="F210" s="287" t="s">
        <v>1406</v>
      </c>
      <c r="G210" s="273"/>
      <c r="H210" s="387" t="s">
        <v>1567</v>
      </c>
      <c r="I210" s="387"/>
      <c r="J210" s="387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1529</v>
      </c>
      <c r="D212" s="294"/>
      <c r="E212" s="294"/>
      <c r="F212" s="287">
        <v>1</v>
      </c>
      <c r="G212" s="273"/>
      <c r="H212" s="387" t="s">
        <v>1568</v>
      </c>
      <c r="I212" s="387"/>
      <c r="J212" s="387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87" t="s">
        <v>1569</v>
      </c>
      <c r="I213" s="387"/>
      <c r="J213" s="387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87" t="s">
        <v>1570</v>
      </c>
      <c r="I214" s="387"/>
      <c r="J214" s="387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87" t="s">
        <v>1571</v>
      </c>
      <c r="I215" s="387"/>
      <c r="J215" s="387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Bc. Martin Drábek</cp:lastModifiedBy>
  <dcterms:created xsi:type="dcterms:W3CDTF">2018-01-11T15:36:57Z</dcterms:created>
  <dcterms:modified xsi:type="dcterms:W3CDTF">2018-02-06T13:17:36Z</dcterms:modified>
  <cp:category/>
  <cp:version/>
  <cp:contentType/>
  <cp:contentStatus/>
</cp:coreProperties>
</file>