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Rekapitulace stavby" sheetId="1" r:id="rId1"/>
    <sheet name="SO 101 - Komunikace" sheetId="2" r:id="rId2"/>
    <sheet name="SO 110 - Chodníky, úpravy..." sheetId="3" r:id="rId3"/>
    <sheet name="VRN - Vedlejší rozpočtové..." sheetId="4" r:id="rId4"/>
  </sheets>
  <definedNames>
    <definedName name="_xlnm.Print_Titles" localSheetId="0">'Rekapitulace stavby'!$85:$85</definedName>
    <definedName name="_xlnm.Print_Titles" localSheetId="1">'SO 101 - Komunikace'!$115:$115</definedName>
    <definedName name="_xlnm.Print_Titles" localSheetId="2">'SO 110 - Chodníky, úpravy...'!$117:$117</definedName>
    <definedName name="_xlnm.Print_Titles" localSheetId="3">'VRN - Vedlejší rozpočtové...'!$110:$110</definedName>
    <definedName name="_xlnm.Print_Area" localSheetId="0">'Rekapitulace stavby'!$C$4:$AP$70,'Rekapitulace stavby'!$C$76:$AP$94</definedName>
    <definedName name="_xlnm.Print_Area" localSheetId="1">'SO 101 - Komunikace'!$C$4:$Q$70,'SO 101 - Komunikace'!$C$76:$Q$99,'SO 101 - Komunikace'!$C$105:$Q$220</definedName>
    <definedName name="_xlnm.Print_Area" localSheetId="2">'SO 110 - Chodníky, úpravy...'!$C$4:$Q$70,'SO 110 - Chodníky, úpravy...'!$C$76:$Q$101,'SO 110 - Chodníky, úpravy...'!$C$107:$Q$241</definedName>
    <definedName name="_xlnm.Print_Area" localSheetId="3">'VRN - Vedlejší rozpočtové...'!$C$4:$Q$70,'VRN - Vedlejší rozpočtové...'!$C$76:$Q$94,'VRN - Vedlejší rozpočtové...'!$C$100:$Q$126</definedName>
  </definedNames>
  <calcPr fullCalcOnLoad="1"/>
</workbook>
</file>

<file path=xl/sharedStrings.xml><?xml version="1.0" encoding="utf-8"?>
<sst xmlns="http://schemas.openxmlformats.org/spreadsheetml/2006/main" count="2760" uniqueCount="383">
  <si>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</si>
  <si>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</si>
  <si>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</si>
  <si>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</si>
  <si>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</si>
  <si>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</si>
  <si>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</si>
  <si>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</si>
  <si>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</si>
  <si>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</si>
  <si>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</si>
  <si>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</si>
  <si>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</si>
  <si>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</si>
  <si>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30/16</t>
  </si>
  <si>
    <t>Stavba:</t>
  </si>
  <si>
    <t>PD-III/1822 Soběkury-oprava</t>
  </si>
  <si>
    <t>0,1</t>
  </si>
  <si>
    <t>JKSO:</t>
  </si>
  <si>
    <t>CC-CZ:</t>
  </si>
  <si>
    <t>1</t>
  </si>
  <si>
    <t>Místo:</t>
  </si>
  <si>
    <t>Soběkury</t>
  </si>
  <si>
    <t>Datum:</t>
  </si>
  <si>
    <t>18.9.2016</t>
  </si>
  <si>
    <t>10</t>
  </si>
  <si>
    <t>100</t>
  </si>
  <si>
    <t>Objednatel:</t>
  </si>
  <si>
    <t>IČ:</t>
  </si>
  <si>
    <t>SÚS Plzeňského kraje, Škroupova 18, 306 13 Plzeň</t>
  </si>
  <si>
    <t>DIČ:</t>
  </si>
  <si>
    <t>Zhotovitel:</t>
  </si>
  <si>
    <t xml:space="preserve"> </t>
  </si>
  <si>
    <t>Projektant:</t>
  </si>
  <si>
    <t>U-PROJEKT DOS s.r.o.</t>
  </si>
  <si>
    <t>True</t>
  </si>
  <si>
    <t>Zpracovatel:</t>
  </si>
  <si>
    <t>01112333</t>
  </si>
  <si>
    <t>David Šprincl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</si>
  <si>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</si>
  <si>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</si>
  <si>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</si>
  <si>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</si>
  <si>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</si>
  <si>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</si>
  <si>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</si>
  <si>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</si>
  <si>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</si>
  <si>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</si>
  <si>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</si>
  <si>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</si>
  <si>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</si>
  <si>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</si>
  <si>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</si>
  <si>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</si>
  <si>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</si>
  <si>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</si>
  <si>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</si>
  <si>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</si>
  <si>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</si>
  <si>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</si>
  <si>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</si>
  <si>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</si>
  <si>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</si>
  <si>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</si>
  <si>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</si>
  <si>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</si>
  <si>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</si>
  <si>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</si>
  <si>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</si>
  <si>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</si>
  <si>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</si>
  <si>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</si>
  <si>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</si>
  <si>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</si>
  <si>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</si>
  <si>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</si>
  <si>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</si>
  <si>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</si>
  <si>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</si>
  <si>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</si>
  <si>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</si>
  <si>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{6bccb6d8-cb44-4fa7-995d-17dca473f044}</t>
  </si>
  <si>
    <t>{00000000-0000-0000-0000-000000000000}</t>
  </si>
  <si>
    <t>SO 101</t>
  </si>
  <si>
    <t>Komunikace</t>
  </si>
  <si>
    <t>{fb504fd5-0744-4cb8-8be6-d86f5abf1361}</t>
  </si>
  <si>
    <t>SO 110</t>
  </si>
  <si>
    <t>Chodníky, úpravy připojení</t>
  </si>
  <si>
    <t>{dbfa7860-8d22-4a9e-9932-5458db2b339a}</t>
  </si>
  <si>
    <t>VRN</t>
  </si>
  <si>
    <t>Vedlejší rozpočtové náklady</t>
  </si>
  <si>
    <t>{ad57918f-eb81-47d9-a521-eb45c9b257a2}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</si>
  <si>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</si>
  <si>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</si>
  <si>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</si>
  <si>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</si>
  <si>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</si>
  <si>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</si>
  <si>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</si>
  <si>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</si>
  <si>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SO 101 - Komunikace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</si>
  <si>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</si>
  <si>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</si>
  <si>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</si>
  <si>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</si>
  <si>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</si>
  <si>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</si>
  <si>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</si>
  <si>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</si>
  <si>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</si>
  <si>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</si>
  <si>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5 - Komunikace pozemní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</si>
  <si>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</si>
  <si>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</si>
  <si>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</si>
  <si>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</si>
  <si>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</si>
  <si>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</si>
  <si>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</si>
  <si>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</si>
  <si>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</si>
  <si>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</si>
  <si>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</si>
  <si>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</si>
  <si>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</si>
  <si>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</si>
  <si>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</si>
  <si>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</si>
  <si>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</si>
  <si>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</si>
  <si>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</si>
  <si>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</si>
  <si>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113107161</t>
  </si>
  <si>
    <t>Odstranění podkladu pl přes 50 do 200 m2 z kameniva drceného tl 100 mm</t>
  </si>
  <si>
    <t>m2</t>
  </si>
  <si>
    <t>4</t>
  </si>
  <si>
    <t>3</t>
  </si>
  <si>
    <t>-1206316696</t>
  </si>
  <si>
    <t>dwg</t>
  </si>
  <si>
    <t>VV</t>
  </si>
  <si>
    <t>77,743</t>
  </si>
  <si>
    <t>Součet</t>
  </si>
  <si>
    <t>113202111</t>
  </si>
  <si>
    <t>Vytrhání obrub krajníků obrubníků stojatých</t>
  </si>
  <si>
    <t>m</t>
  </si>
  <si>
    <t>-469835643</t>
  </si>
  <si>
    <t>21,6</t>
  </si>
  <si>
    <t>122201101</t>
  </si>
  <si>
    <t>Odkopávky a prokopávky nezapažené v hornině tř. 3 objem do 100 m3</t>
  </si>
  <si>
    <t>m3</t>
  </si>
  <si>
    <t>-2100919180</t>
  </si>
  <si>
    <t>odkopávky UV</t>
  </si>
  <si>
    <t>(0,5*0,5*1)*4</t>
  </si>
  <si>
    <t>171201211</t>
  </si>
  <si>
    <t>Poplatek za uložení odpadu ze sypaniny na skládce (skládkovné)</t>
  </si>
  <si>
    <t>t</t>
  </si>
  <si>
    <t>417749010</t>
  </si>
  <si>
    <t>poplatek krajnice</t>
  </si>
  <si>
    <t>197,466</t>
  </si>
  <si>
    <t>odkopávky</t>
  </si>
  <si>
    <t>1*1,8</t>
  </si>
  <si>
    <t>5</t>
  </si>
  <si>
    <t>899431111</t>
  </si>
  <si>
    <t>Výšková úprava uličního vstupu nebo vpusti do 200 mm zvýšením krycího hrnce, šoupěte nebo hydrantu</t>
  </si>
  <si>
    <t>kus</t>
  </si>
  <si>
    <t>-2017541063</t>
  </si>
  <si>
    <t>plyn</t>
  </si>
  <si>
    <t>1+1+1</t>
  </si>
  <si>
    <t>voda</t>
  </si>
  <si>
    <t>6</t>
  </si>
  <si>
    <t>938909612</t>
  </si>
  <si>
    <t>Odstranění nánosu na krajnicích tl do 200 mm</t>
  </si>
  <si>
    <t>-1534751136</t>
  </si>
  <si>
    <t>sjezd 2-23</t>
  </si>
  <si>
    <t>276,13</t>
  </si>
  <si>
    <t>dosypání ŠD 0/32</t>
  </si>
  <si>
    <t>130,787</t>
  </si>
  <si>
    <t>zpevnění krajnic</t>
  </si>
  <si>
    <t>376,679</t>
  </si>
  <si>
    <t>7</t>
  </si>
  <si>
    <t>997006512</t>
  </si>
  <si>
    <t>Vodorovné doprava suti s naložením a složením na skládku do 1 km</t>
  </si>
  <si>
    <t>-1856935352</t>
  </si>
  <si>
    <t>poplatky</t>
  </si>
  <si>
    <t>10,107+197,466+1,800</t>
  </si>
  <si>
    <t>8</t>
  </si>
  <si>
    <t>997211519</t>
  </si>
  <si>
    <t>Příplatek ZKD 1 km u vodorovné dopravy suti</t>
  </si>
  <si>
    <t>-827314467</t>
  </si>
  <si>
    <t>(10,107+197,466)*15</t>
  </si>
  <si>
    <t>1,8*15</t>
  </si>
  <si>
    <t>9</t>
  </si>
  <si>
    <t>997221855</t>
  </si>
  <si>
    <t>Poplatek za uložení odpadu z kameniva na skládce (skládkovné)</t>
  </si>
  <si>
    <t>796154420</t>
  </si>
  <si>
    <t>poplatek</t>
  </si>
  <si>
    <t>10,107</t>
  </si>
  <si>
    <t>569951133</t>
  </si>
  <si>
    <t>Zpevnění krajnic asfaltovým recyklátem tl 150 mm</t>
  </si>
  <si>
    <t>326778410</t>
  </si>
  <si>
    <t>11</t>
  </si>
  <si>
    <t>573211111</t>
  </si>
  <si>
    <t>Postřik živičný spojovací z asfaltu v množství do 0,70 kg/m2</t>
  </si>
  <si>
    <t>954126528</t>
  </si>
  <si>
    <t>(609,671+507,56+271,56+396,05+385,933+421,528+754,379+466,402)*2</t>
  </si>
  <si>
    <t>12</t>
  </si>
  <si>
    <t>577144141</t>
  </si>
  <si>
    <t>Asfaltový beton vrstva obrusná ACO 11 (ABS) tř. I tl 50 mm š přes 3 m z modifikovaného asfaltu</t>
  </si>
  <si>
    <t>-51322779</t>
  </si>
  <si>
    <t>609,671+507,56+271,56+396,05+385,933+421,528+754,379+466,402</t>
  </si>
  <si>
    <t>13</t>
  </si>
  <si>
    <t>577155142</t>
  </si>
  <si>
    <t>Asfaltový beton vrstva ložní ACL 16 (ABH) tl 60 mm š přes 3 m z modifikovaného asfaltu</t>
  </si>
  <si>
    <t>-1070954524</t>
  </si>
  <si>
    <t>14</t>
  </si>
  <si>
    <t>599141111</t>
  </si>
  <si>
    <t>Vyplnění spár mezi silničními dílci živičnou zálivkou</t>
  </si>
  <si>
    <t>-687221541</t>
  </si>
  <si>
    <t xml:space="preserve">celková délka </t>
  </si>
  <si>
    <t>675,306</t>
  </si>
  <si>
    <t>M</t>
  </si>
  <si>
    <t>69321092R</t>
  </si>
  <si>
    <t>D+M geomříže dvouosé pro asfaltové vozovky TENSAR Glasstex P100 100 x 1,5 m</t>
  </si>
  <si>
    <t>109345843</t>
  </si>
  <si>
    <t>dwg, cca 20 % z celkové plochy</t>
  </si>
  <si>
    <t>762,62</t>
  </si>
  <si>
    <t>16</t>
  </si>
  <si>
    <t>UV1</t>
  </si>
  <si>
    <t>D+M Uliční vpusti UV1</t>
  </si>
  <si>
    <t>679453442</t>
  </si>
  <si>
    <t>dwg, UV1</t>
  </si>
  <si>
    <t>17</t>
  </si>
  <si>
    <t>UVR</t>
  </si>
  <si>
    <t>D+M Přípojky k uliční vpusti, vč. zemních prací, uložení, obsypu, zásyp, hutnění</t>
  </si>
  <si>
    <t>-1957759212</t>
  </si>
  <si>
    <t>18</t>
  </si>
  <si>
    <t>UV2</t>
  </si>
  <si>
    <t>D+M Úprava uliční vpusti UV2</t>
  </si>
  <si>
    <t>-1052771360</t>
  </si>
  <si>
    <t>dwg, UV2</t>
  </si>
  <si>
    <t>19</t>
  </si>
  <si>
    <t>UV</t>
  </si>
  <si>
    <t>D+M Uliční vpusti UV3, UV4</t>
  </si>
  <si>
    <t>-1366404775</t>
  </si>
  <si>
    <t>UV3, UV4</t>
  </si>
  <si>
    <t>1+1</t>
  </si>
  <si>
    <t>20</t>
  </si>
  <si>
    <t>998225111</t>
  </si>
  <si>
    <t>Přesun hmot pro pozemní komunikace s krytem z kamene, monolitickým betonovým nebo živičným</t>
  </si>
  <si>
    <t>-1374715306</t>
  </si>
  <si>
    <t>asfalt+postřik</t>
  </si>
  <si>
    <t>4,652+494,404+593,278</t>
  </si>
  <si>
    <t>krajnice</t>
  </si>
  <si>
    <t>74,582</t>
  </si>
  <si>
    <t>998225195</t>
  </si>
  <si>
    <t>Příplatek k přesunu hmot pro pozemní komunikace s krytem z kamene, živičným, betonovým ZKD 5000 m</t>
  </si>
  <si>
    <t>-1373618355</t>
  </si>
  <si>
    <t>(4,652+494,404+593,278)*3</t>
  </si>
  <si>
    <t>74,582*3</t>
  </si>
  <si>
    <t>SO 110 - Chodníky, úpravy připojení</t>
  </si>
  <si>
    <t xml:space="preserve">      57 - Kryty pozemních komunikací letišť a ploch z kameniva nebo živičné</t>
  </si>
  <si>
    <t xml:space="preserve">      59 - Kryty pozemních komunikací, letišť a ploch dlážděné</t>
  </si>
  <si>
    <t>181301102</t>
  </si>
  <si>
    <t>Rozprostření ornice tl vrstvy do 150 mm pl do 500 m2 v rovině nebo ve svahu do 1:5</t>
  </si>
  <si>
    <t>193737587</t>
  </si>
  <si>
    <t>ozelenění</t>
  </si>
  <si>
    <t>142,981</t>
  </si>
  <si>
    <t>181411131</t>
  </si>
  <si>
    <t>Založení parkového trávníku výsevem plochy do 1000 m2 v rovině a ve svahu do 1:5</t>
  </si>
  <si>
    <t>-365627846</t>
  </si>
  <si>
    <t>005724100</t>
  </si>
  <si>
    <t>osivo směs travní parková</t>
  </si>
  <si>
    <t>kg</t>
  </si>
  <si>
    <t>-956739709</t>
  </si>
  <si>
    <t>142,981/100</t>
  </si>
  <si>
    <t>-236208899</t>
  </si>
  <si>
    <t>sjezd 15</t>
  </si>
  <si>
    <t>564831111</t>
  </si>
  <si>
    <t>Podklad ze štěrkodrtě ŠD tl 100 mm</t>
  </si>
  <si>
    <t>1497582623</t>
  </si>
  <si>
    <t>sjezd 11</t>
  </si>
  <si>
    <t>42,903</t>
  </si>
  <si>
    <t>564851111</t>
  </si>
  <si>
    <t>Podklad ze štěrkodrtě ŠD tl 150 mm</t>
  </si>
  <si>
    <t>-1195548324</t>
  </si>
  <si>
    <t>dosypání ŠD pod zeleň pod odstranění podkladu</t>
  </si>
  <si>
    <t>-893101427</t>
  </si>
  <si>
    <t>ÚK ke hřbitovu</t>
  </si>
  <si>
    <t>116,54</t>
  </si>
  <si>
    <t>MK III.třídy</t>
  </si>
  <si>
    <t>54,476+116,834</t>
  </si>
  <si>
    <t>577135142</t>
  </si>
  <si>
    <t>Asfaltový beton vrstva ložní ACL 16 (ABH) tl 40 mm š přes 3 m z modifikovaného asfaltu</t>
  </si>
  <si>
    <t>1031126552</t>
  </si>
  <si>
    <t>1903627773</t>
  </si>
  <si>
    <t>577134141</t>
  </si>
  <si>
    <t>Asfaltový beton vrstva obrusná ACO 11 (ABS) tř. I tl 40 mm š přes 3 m z modifikovaného asfaltu</t>
  </si>
  <si>
    <t>1177375924</t>
  </si>
  <si>
    <t>592174910</t>
  </si>
  <si>
    <t>obrubník betonový silniční ABO 15-25 100x15x25 cm</t>
  </si>
  <si>
    <t>-2089878946</t>
  </si>
  <si>
    <t>76+111+61</t>
  </si>
  <si>
    <t>1809108617</t>
  </si>
  <si>
    <t>26,30</t>
  </si>
  <si>
    <t>67,836</t>
  </si>
  <si>
    <t>MK III. třídy</t>
  </si>
  <si>
    <t>29,415+28,12+15,14+15,136</t>
  </si>
  <si>
    <t>596211110</t>
  </si>
  <si>
    <t>Kladení zámkové dlažby komunikací pro pěší tl 60 mm skupiny A pl do 50 m2</t>
  </si>
  <si>
    <t>303181416</t>
  </si>
  <si>
    <t>33,334</t>
  </si>
  <si>
    <t>1,892</t>
  </si>
  <si>
    <t>3,089</t>
  </si>
  <si>
    <t>592452120</t>
  </si>
  <si>
    <t>dlažba zámková IČKO přírodní 19,6x16,1x6 cm</t>
  </si>
  <si>
    <t>417713677</t>
  </si>
  <si>
    <t>33,334*1,1</t>
  </si>
  <si>
    <t>1,892*1,1</t>
  </si>
  <si>
    <t>3,089*1,1</t>
  </si>
  <si>
    <t>592175100</t>
  </si>
  <si>
    <t>obrubník betonový silniční nájezdový 100x15x15 cm</t>
  </si>
  <si>
    <t>-1231381660</t>
  </si>
  <si>
    <t>sjezd 20+21</t>
  </si>
  <si>
    <t>592175110</t>
  </si>
  <si>
    <t>obrubník betonový silniční přechodový levý,pravý 100x15x15/25 cm</t>
  </si>
  <si>
    <t>-49361588</t>
  </si>
  <si>
    <t>DWG</t>
  </si>
  <si>
    <t>592173050</t>
  </si>
  <si>
    <t>obrubník betonový zahradní přírodní šedá ABO 5-20 50x5x25 cm</t>
  </si>
  <si>
    <t>-96208129</t>
  </si>
  <si>
    <t>3*2</t>
  </si>
  <si>
    <t>2*2</t>
  </si>
  <si>
    <t>29*2</t>
  </si>
  <si>
    <t>916231213</t>
  </si>
  <si>
    <t>Osazení chodníkového obrubníku betonového stojatého s boční opěrou do lože z betonu prostého</t>
  </si>
  <si>
    <t>-983651448</t>
  </si>
  <si>
    <t>1,43+1,57</t>
  </si>
  <si>
    <t>1,57</t>
  </si>
  <si>
    <t>26,821</t>
  </si>
  <si>
    <t>916131213</t>
  </si>
  <si>
    <t>Osazení silničního obrubníku betonového stojatého s boční opěrou do lože z betonu prostého</t>
  </si>
  <si>
    <t>-1434382055</t>
  </si>
  <si>
    <t>2+12,894+75,37+110,975+60,484</t>
  </si>
  <si>
    <t>-152157376</t>
  </si>
  <si>
    <t>ŠD</t>
  </si>
  <si>
    <t>8,112+135,676</t>
  </si>
  <si>
    <t>0,176+29,859+5,563+29,859</t>
  </si>
  <si>
    <t>obrubníky+dlažby+beton</t>
  </si>
  <si>
    <t>31,861+44,737</t>
  </si>
  <si>
    <t>-1641483772</t>
  </si>
  <si>
    <t>(8,112+135,676)*3</t>
  </si>
  <si>
    <t>(0,176+29,859+5,563+29,859)*3</t>
  </si>
  <si>
    <t>(31,861+44,737)*3</t>
  </si>
  <si>
    <t>VRN - Vedlejší rozpočtové náklady</t>
  </si>
  <si>
    <t xml:space="preserve">    VRN4 - Inženýrská činnost</t>
  </si>
  <si>
    <t>020001000</t>
  </si>
  <si>
    <t>Příprava staveniště</t>
  </si>
  <si>
    <t>kpl</t>
  </si>
  <si>
    <t>1024</t>
  </si>
  <si>
    <t>-1818178498</t>
  </si>
  <si>
    <t>012002000</t>
  </si>
  <si>
    <t>Geodetické práce</t>
  </si>
  <si>
    <t>-1109836237</t>
  </si>
  <si>
    <t>030001000</t>
  </si>
  <si>
    <t>Zařízení staveniště</t>
  </si>
  <si>
    <t>240144413</t>
  </si>
  <si>
    <t>043002000</t>
  </si>
  <si>
    <t>Zkoušky a ostatní měření</t>
  </si>
  <si>
    <t>-1368231122</t>
  </si>
  <si>
    <t>045002000</t>
  </si>
  <si>
    <t>Kompletační a koordinační činnost</t>
  </si>
  <si>
    <t>500854417</t>
  </si>
  <si>
    <t>DIO</t>
  </si>
  <si>
    <t>Dočasné dopravní značení</t>
  </si>
  <si>
    <t>412780050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</si>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</sst>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58" fillId="23" borderId="6" applyNumberFormat="0" applyFont="0" applyAlignment="0" applyProtection="0"/>
    <xf numFmtId="9" fontId="58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58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5" fillId="0" borderId="0" xfId="0" applyFont="1" applyAlignment="1">
      <alignment horizontal="left" vertical="center"/>
    </xf>
    <xf numFmtId="0" fontId="8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6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87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172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88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9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89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86" fillId="0" borderId="30" xfId="0" applyFont="1" applyBorder="1" applyAlignment="1">
      <alignment horizontal="center" vertical="center" wrapText="1"/>
    </xf>
    <xf numFmtId="0" fontId="86" fillId="0" borderId="31" xfId="0" applyFont="1" applyBorder="1" applyAlignment="1">
      <alignment horizontal="center" vertical="center" wrapText="1"/>
    </xf>
    <xf numFmtId="0" fontId="86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90" fillId="0" borderId="0" xfId="0" applyFont="1" applyBorder="1" applyAlignment="1">
      <alignment vertical="center"/>
    </xf>
    <xf numFmtId="4" fontId="91" fillId="0" borderId="22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94" fillId="0" borderId="22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4" fillId="0" borderId="24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174" fontId="94" fillId="0" borderId="25" xfId="0" applyNumberFormat="1" applyFont="1" applyBorder="1" applyAlignment="1">
      <alignment vertical="center"/>
    </xf>
    <xf numFmtId="4" fontId="94" fillId="0" borderId="26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6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4" fontId="96" fillId="0" borderId="20" xfId="0" applyNumberFormat="1" applyFont="1" applyBorder="1" applyAlignment="1">
      <alignment/>
    </xf>
    <xf numFmtId="174" fontId="96" fillId="0" borderId="21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Border="1" applyAlignment="1">
      <alignment/>
    </xf>
    <xf numFmtId="0" fontId="78" fillId="0" borderId="0" xfId="0" applyFont="1" applyBorder="1" applyAlignment="1">
      <alignment horizontal="left"/>
    </xf>
    <xf numFmtId="0" fontId="80" fillId="0" borderId="14" xfId="0" applyFont="1" applyBorder="1" applyAlignment="1">
      <alignment/>
    </xf>
    <xf numFmtId="0" fontId="80" fillId="0" borderId="22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3" xfId="0" applyNumberFormat="1" applyFont="1" applyBorder="1" applyAlignment="1">
      <alignment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79" fillId="0" borderId="0" xfId="0" applyFont="1" applyBorder="1" applyAlignment="1">
      <alignment horizontal="left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175" fontId="4" fillId="0" borderId="33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77" fillId="0" borderId="33" xfId="0" applyFont="1" applyBorder="1" applyAlignment="1">
      <alignment horizontal="left" vertical="center"/>
    </xf>
    <xf numFmtId="174" fontId="77" fillId="0" borderId="0" xfId="0" applyNumberFormat="1" applyFont="1" applyBorder="1" applyAlignment="1">
      <alignment vertical="center"/>
    </xf>
    <xf numFmtId="174" fontId="77" fillId="0" borderId="23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81" fillId="0" borderId="22" xfId="0" applyFont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175" fontId="82" fillId="0" borderId="0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2" fillId="0" borderId="22" xfId="0" applyFont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175" fontId="83" fillId="0" borderId="0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97" fillId="0" borderId="33" xfId="0" applyFont="1" applyBorder="1" applyAlignment="1" applyProtection="1">
      <alignment horizontal="center" vertical="center"/>
      <protection locked="0"/>
    </xf>
    <xf numFmtId="49" fontId="97" fillId="0" borderId="33" xfId="0" applyNumberFormat="1" applyFont="1" applyBorder="1" applyAlignment="1" applyProtection="1">
      <alignment horizontal="left" vertical="center" wrapText="1"/>
      <protection locked="0"/>
    </xf>
    <xf numFmtId="0" fontId="97" fillId="0" borderId="33" xfId="0" applyFont="1" applyBorder="1" applyAlignment="1" applyProtection="1">
      <alignment horizontal="center" vertical="center" wrapText="1"/>
      <protection locked="0"/>
    </xf>
    <xf numFmtId="175" fontId="97" fillId="0" borderId="33" xfId="0" applyNumberFormat="1" applyFont="1" applyBorder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3" fillId="0" borderId="26" xfId="0" applyFont="1" applyBorder="1" applyAlignment="1">
      <alignment vertical="center"/>
    </xf>
    <xf numFmtId="0" fontId="82" fillId="0" borderId="24" xfId="0" applyFont="1" applyBorder="1" applyAlignment="1">
      <alignment vertical="center"/>
    </xf>
    <xf numFmtId="0" fontId="82" fillId="0" borderId="25" xfId="0" applyFont="1" applyBorder="1" applyAlignment="1">
      <alignment vertical="center"/>
    </xf>
    <xf numFmtId="0" fontId="82" fillId="0" borderId="26" xfId="0" applyFont="1" applyBorder="1" applyAlignment="1">
      <alignment vertical="center"/>
    </xf>
    <xf numFmtId="0" fontId="98" fillId="0" borderId="0" xfId="36" applyFont="1" applyAlignment="1">
      <alignment horizontal="center" vertical="center"/>
    </xf>
    <xf numFmtId="0" fontId="84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9" fillId="33" borderId="0" xfId="0" applyFont="1" applyFill="1" applyAlignment="1" applyProtection="1">
      <alignment horizontal="left" vertical="center"/>
      <protection/>
    </xf>
    <xf numFmtId="0" fontId="100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172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2" fillId="0" borderId="0" xfId="0" applyFont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vertical="center"/>
    </xf>
    <xf numFmtId="4" fontId="90" fillId="0" borderId="0" xfId="0" applyNumberFormat="1" applyFont="1" applyBorder="1" applyAlignment="1">
      <alignment horizontal="right" vertical="center"/>
    </xf>
    <xf numFmtId="4" fontId="90" fillId="0" borderId="0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4" fontId="90" fillId="35" borderId="0" xfId="0" applyNumberFormat="1" applyFont="1" applyFill="1" applyBorder="1" applyAlignment="1">
      <alignment vertical="center"/>
    </xf>
    <xf numFmtId="0" fontId="85" fillId="3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5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left" vertical="center" wrapText="1"/>
    </xf>
    <xf numFmtId="173" fontId="5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4" fontId="77" fillId="0" borderId="0" xfId="0" applyNumberFormat="1" applyFont="1" applyBorder="1" applyAlignment="1">
      <alignment vertical="center"/>
    </xf>
    <xf numFmtId="4" fontId="6" fillId="35" borderId="18" xfId="0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4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4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5" fillId="35" borderId="31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102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vertical="center"/>
      <protection locked="0"/>
    </xf>
    <xf numFmtId="4" fontId="4" fillId="0" borderId="33" xfId="0" applyNumberFormat="1" applyFont="1" applyBorder="1" applyAlignment="1" applyProtection="1">
      <alignment vertical="center"/>
      <protection locked="0"/>
    </xf>
    <xf numFmtId="0" fontId="81" fillId="0" borderId="20" xfId="0" applyFont="1" applyBorder="1" applyAlignment="1">
      <alignment horizontal="left" vertical="center" wrapText="1"/>
    </xf>
    <xf numFmtId="0" fontId="81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 wrapText="1"/>
    </xf>
    <xf numFmtId="0" fontId="97" fillId="0" borderId="33" xfId="0" applyFont="1" applyBorder="1" applyAlignment="1" applyProtection="1">
      <alignment horizontal="left" vertical="center" wrapText="1"/>
      <protection locked="0"/>
    </xf>
    <xf numFmtId="0" fontId="97" fillId="0" borderId="33" xfId="0" applyFont="1" applyBorder="1" applyAlignment="1" applyProtection="1">
      <alignment vertical="center"/>
      <protection locked="0"/>
    </xf>
    <xf numFmtId="4" fontId="97" fillId="0" borderId="33" xfId="0" applyNumberFormat="1" applyFont="1" applyBorder="1" applyAlignment="1" applyProtection="1">
      <alignment vertical="center"/>
      <protection locked="0"/>
    </xf>
    <xf numFmtId="4" fontId="79" fillId="0" borderId="25" xfId="0" applyNumberFormat="1" applyFont="1" applyBorder="1" applyAlignment="1">
      <alignment/>
    </xf>
    <xf numFmtId="4" fontId="79" fillId="0" borderId="25" xfId="0" applyNumberFormat="1" applyFont="1" applyBorder="1" applyAlignment="1">
      <alignment vertical="center"/>
    </xf>
    <xf numFmtId="0" fontId="100" fillId="33" borderId="0" xfId="36" applyFont="1" applyFill="1" applyAlignment="1" applyProtection="1">
      <alignment horizontal="center" vertical="center"/>
      <protection/>
    </xf>
    <xf numFmtId="4" fontId="90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78" fillId="0" borderId="0" xfId="0" applyNumberFormat="1" applyFont="1" applyBorder="1" applyAlignment="1">
      <alignment/>
    </xf>
    <xf numFmtId="4" fontId="79" fillId="0" borderId="0" xfId="0" applyNumberFormat="1" applyFont="1" applyBorder="1" applyAlignment="1">
      <alignment/>
    </xf>
    <xf numFmtId="0" fontId="82" fillId="0" borderId="20" xfId="0" applyFont="1" applyBorder="1" applyAlignment="1">
      <alignment horizontal="left" vertical="center" wrapText="1"/>
    </xf>
    <xf numFmtId="4" fontId="78" fillId="0" borderId="25" xfId="0" applyNumberFormat="1" applyFont="1" applyBorder="1" applyAlignment="1">
      <alignment/>
    </xf>
    <xf numFmtId="4" fontId="78" fillId="0" borderId="25" xfId="0" applyNumberFormat="1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8F1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79C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9A0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EB6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68F1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E79C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09A0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2EB6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179" t="s">
        <v>0</v>
      </c>
      <c r="B1" s="180"/>
      <c r="C1" s="180"/>
      <c r="D1" s="181" t="s">
        <v>1</v>
      </c>
      <c r="E1" s="180"/>
      <c r="F1" s="180"/>
      <c r="G1" s="180"/>
      <c r="H1" s="180"/>
      <c r="I1" s="180"/>
      <c r="J1" s="180"/>
      <c r="K1" s="182" t="s">
        <v>376</v>
      </c>
      <c r="L1" s="182"/>
      <c r="M1" s="182"/>
      <c r="N1" s="182"/>
      <c r="O1" s="182"/>
      <c r="P1" s="182"/>
      <c r="Q1" s="182"/>
      <c r="R1" s="182"/>
      <c r="S1" s="182"/>
      <c r="T1" s="180"/>
      <c r="U1" s="180"/>
      <c r="V1" s="180"/>
      <c r="W1" s="182" t="s">
        <v>377</v>
      </c>
      <c r="X1" s="182"/>
      <c r="Y1" s="182"/>
      <c r="Z1" s="182"/>
      <c r="AA1" s="182"/>
      <c r="AB1" s="182"/>
      <c r="AC1" s="182"/>
      <c r="AD1" s="182"/>
      <c r="AE1" s="182"/>
      <c r="AF1" s="182"/>
      <c r="AG1" s="180"/>
      <c r="AH1" s="180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3:72" ht="36.75" customHeight="1">
      <c r="C2" s="218" t="s">
        <v>5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R2" s="214" t="s">
        <v>6</v>
      </c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184" t="s">
        <v>10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22"/>
      <c r="AS4" s="23" t="s">
        <v>11</v>
      </c>
      <c r="BS4" s="16" t="s">
        <v>12</v>
      </c>
    </row>
    <row r="5" spans="2:71" ht="14.25" customHeight="1">
      <c r="B5" s="20"/>
      <c r="C5" s="21"/>
      <c r="D5" s="24" t="s">
        <v>13</v>
      </c>
      <c r="E5" s="21"/>
      <c r="F5" s="21"/>
      <c r="G5" s="21"/>
      <c r="H5" s="21"/>
      <c r="I5" s="21"/>
      <c r="J5" s="21"/>
      <c r="K5" s="186" t="s">
        <v>14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21"/>
      <c r="AQ5" s="22"/>
      <c r="BS5" s="16" t="s">
        <v>7</v>
      </c>
    </row>
    <row r="6" spans="2:71" ht="36.75" customHeight="1">
      <c r="B6" s="20"/>
      <c r="C6" s="21"/>
      <c r="D6" s="26" t="s">
        <v>15</v>
      </c>
      <c r="E6" s="21"/>
      <c r="F6" s="21"/>
      <c r="G6" s="21"/>
      <c r="H6" s="21"/>
      <c r="I6" s="21"/>
      <c r="J6" s="21"/>
      <c r="K6" s="187" t="s">
        <v>16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21"/>
      <c r="AQ6" s="22"/>
      <c r="BS6" s="16" t="s">
        <v>17</v>
      </c>
    </row>
    <row r="7" spans="2:71" ht="14.25" customHeight="1">
      <c r="B7" s="20"/>
      <c r="C7" s="21"/>
      <c r="D7" s="27" t="s">
        <v>18</v>
      </c>
      <c r="E7" s="21"/>
      <c r="F7" s="21"/>
      <c r="G7" s="21"/>
      <c r="H7" s="21"/>
      <c r="I7" s="21"/>
      <c r="J7" s="21"/>
      <c r="K7" s="25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7" t="s">
        <v>19</v>
      </c>
      <c r="AL7" s="21"/>
      <c r="AM7" s="21"/>
      <c r="AN7" s="25" t="s">
        <v>3</v>
      </c>
      <c r="AO7" s="21"/>
      <c r="AP7" s="21"/>
      <c r="AQ7" s="22"/>
      <c r="BS7" s="16" t="s">
        <v>20</v>
      </c>
    </row>
    <row r="8" spans="2:71" ht="14.25" customHeight="1">
      <c r="B8" s="20"/>
      <c r="C8" s="21"/>
      <c r="D8" s="27" t="s">
        <v>21</v>
      </c>
      <c r="E8" s="21"/>
      <c r="F8" s="21"/>
      <c r="G8" s="21"/>
      <c r="H8" s="21"/>
      <c r="I8" s="21"/>
      <c r="J8" s="21"/>
      <c r="K8" s="25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7" t="s">
        <v>23</v>
      </c>
      <c r="AL8" s="21"/>
      <c r="AM8" s="21"/>
      <c r="AN8" s="25" t="s">
        <v>24</v>
      </c>
      <c r="AO8" s="21"/>
      <c r="AP8" s="21"/>
      <c r="AQ8" s="22"/>
      <c r="BS8" s="16" t="s">
        <v>25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S9" s="16" t="s">
        <v>26</v>
      </c>
    </row>
    <row r="10" spans="2:71" ht="14.25" customHeight="1">
      <c r="B10" s="20"/>
      <c r="C10" s="21"/>
      <c r="D10" s="27" t="s">
        <v>27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7" t="s">
        <v>28</v>
      </c>
      <c r="AL10" s="21"/>
      <c r="AM10" s="21"/>
      <c r="AN10" s="25" t="s">
        <v>3</v>
      </c>
      <c r="AO10" s="21"/>
      <c r="AP10" s="21"/>
      <c r="AQ10" s="22"/>
      <c r="BS10" s="16" t="s">
        <v>17</v>
      </c>
    </row>
    <row r="11" spans="2:71" ht="18" customHeight="1">
      <c r="B11" s="20"/>
      <c r="C11" s="21"/>
      <c r="D11" s="21"/>
      <c r="E11" s="25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7" t="s">
        <v>30</v>
      </c>
      <c r="AL11" s="21"/>
      <c r="AM11" s="21"/>
      <c r="AN11" s="25" t="s">
        <v>3</v>
      </c>
      <c r="AO11" s="21"/>
      <c r="AP11" s="21"/>
      <c r="AQ11" s="22"/>
      <c r="BS11" s="16" t="s">
        <v>17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S12" s="16" t="s">
        <v>17</v>
      </c>
    </row>
    <row r="13" spans="2:71" ht="14.25" customHeight="1">
      <c r="B13" s="20"/>
      <c r="C13" s="21"/>
      <c r="D13" s="27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7" t="s">
        <v>28</v>
      </c>
      <c r="AL13" s="21"/>
      <c r="AM13" s="21"/>
      <c r="AN13" s="25" t="s">
        <v>3</v>
      </c>
      <c r="AO13" s="21"/>
      <c r="AP13" s="21"/>
      <c r="AQ13" s="22"/>
      <c r="BS13" s="16" t="s">
        <v>17</v>
      </c>
    </row>
    <row r="14" spans="2:71" ht="15">
      <c r="B14" s="20"/>
      <c r="C14" s="21"/>
      <c r="D14" s="21"/>
      <c r="E14" s="25" t="s">
        <v>32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7" t="s">
        <v>30</v>
      </c>
      <c r="AL14" s="21"/>
      <c r="AM14" s="21"/>
      <c r="AN14" s="25" t="s">
        <v>3</v>
      </c>
      <c r="AO14" s="21"/>
      <c r="AP14" s="21"/>
      <c r="AQ14" s="22"/>
      <c r="BS14" s="16" t="s">
        <v>17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S15" s="16" t="s">
        <v>4</v>
      </c>
    </row>
    <row r="16" spans="2:71" ht="14.25" customHeight="1">
      <c r="B16" s="20"/>
      <c r="C16" s="21"/>
      <c r="D16" s="27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7" t="s">
        <v>28</v>
      </c>
      <c r="AL16" s="21"/>
      <c r="AM16" s="21"/>
      <c r="AN16" s="25" t="s">
        <v>3</v>
      </c>
      <c r="AO16" s="21"/>
      <c r="AP16" s="21"/>
      <c r="AQ16" s="22"/>
      <c r="BS16" s="16" t="s">
        <v>4</v>
      </c>
    </row>
    <row r="17" spans="2:71" ht="18" customHeight="1">
      <c r="B17" s="20"/>
      <c r="C17" s="21"/>
      <c r="D17" s="21"/>
      <c r="E17" s="25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7" t="s">
        <v>30</v>
      </c>
      <c r="AL17" s="21"/>
      <c r="AM17" s="21"/>
      <c r="AN17" s="25" t="s">
        <v>3</v>
      </c>
      <c r="AO17" s="21"/>
      <c r="AP17" s="21"/>
      <c r="AQ17" s="22"/>
      <c r="BS17" s="16" t="s">
        <v>35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S18" s="16" t="s">
        <v>7</v>
      </c>
    </row>
    <row r="19" spans="2:71" ht="14.25" customHeight="1">
      <c r="B19" s="20"/>
      <c r="C19" s="21"/>
      <c r="D19" s="27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7" t="s">
        <v>28</v>
      </c>
      <c r="AL19" s="21"/>
      <c r="AM19" s="21"/>
      <c r="AN19" s="25" t="s">
        <v>37</v>
      </c>
      <c r="AO19" s="21"/>
      <c r="AP19" s="21"/>
      <c r="AQ19" s="22"/>
      <c r="BS19" s="16" t="s">
        <v>7</v>
      </c>
    </row>
    <row r="20" spans="2:43" ht="18" customHeight="1">
      <c r="B20" s="20"/>
      <c r="C20" s="21"/>
      <c r="D20" s="21"/>
      <c r="E20" s="25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7" t="s">
        <v>30</v>
      </c>
      <c r="AL20" s="21"/>
      <c r="AM20" s="21"/>
      <c r="AN20" s="25" t="s">
        <v>3</v>
      </c>
      <c r="AO20" s="21"/>
      <c r="AP20" s="21"/>
      <c r="AQ20" s="22"/>
    </row>
    <row r="21" spans="2:43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</row>
    <row r="22" spans="2:43" ht="15">
      <c r="B22" s="20"/>
      <c r="C22" s="21"/>
      <c r="D22" s="27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</row>
    <row r="23" spans="2:43" ht="22.5" customHeight="1">
      <c r="B23" s="20"/>
      <c r="C23" s="21"/>
      <c r="D23" s="21"/>
      <c r="E23" s="188" t="s">
        <v>3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21"/>
      <c r="AP23" s="21"/>
      <c r="AQ23" s="22"/>
    </row>
    <row r="24" spans="2:43" ht="6.7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</row>
    <row r="25" spans="2:43" ht="6.75" customHeight="1">
      <c r="B25" s="20"/>
      <c r="C25" s="2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1"/>
      <c r="AQ25" s="22"/>
    </row>
    <row r="26" spans="2:43" ht="14.25" customHeight="1">
      <c r="B26" s="20"/>
      <c r="C26" s="21"/>
      <c r="D26" s="29" t="s">
        <v>40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89">
        <f>ROUND(AG87,2)</f>
        <v>2988890.38</v>
      </c>
      <c r="AL26" s="185"/>
      <c r="AM26" s="185"/>
      <c r="AN26" s="185"/>
      <c r="AO26" s="185"/>
      <c r="AP26" s="21"/>
      <c r="AQ26" s="22"/>
    </row>
    <row r="27" spans="2:43" ht="14.25" customHeight="1">
      <c r="B27" s="20"/>
      <c r="C27" s="21"/>
      <c r="D27" s="29" t="s">
        <v>41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189">
        <f>ROUND(AG92,2)</f>
        <v>0</v>
      </c>
      <c r="AL27" s="185"/>
      <c r="AM27" s="185"/>
      <c r="AN27" s="185"/>
      <c r="AO27" s="185"/>
      <c r="AP27" s="21"/>
      <c r="AQ27" s="22"/>
    </row>
    <row r="28" spans="2:43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</row>
    <row r="29" spans="2:43" s="1" customFormat="1" ht="25.5" customHeight="1">
      <c r="B29" s="30"/>
      <c r="C29" s="31"/>
      <c r="D29" s="33" t="s">
        <v>42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16">
        <f>ROUND(AK26+AK27,2)</f>
        <v>2988890.38</v>
      </c>
      <c r="AL29" s="217"/>
      <c r="AM29" s="217"/>
      <c r="AN29" s="217"/>
      <c r="AO29" s="217"/>
      <c r="AP29" s="31"/>
      <c r="AQ29" s="32"/>
    </row>
    <row r="30" spans="2:43" s="1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</row>
    <row r="31" spans="2:43" s="2" customFormat="1" ht="14.25" customHeight="1">
      <c r="B31" s="35"/>
      <c r="C31" s="36"/>
      <c r="D31" s="37" t="s">
        <v>43</v>
      </c>
      <c r="E31" s="36"/>
      <c r="F31" s="37" t="s">
        <v>44</v>
      </c>
      <c r="G31" s="36"/>
      <c r="H31" s="36"/>
      <c r="I31" s="36"/>
      <c r="J31" s="36"/>
      <c r="K31" s="36"/>
      <c r="L31" s="190">
        <v>0.21</v>
      </c>
      <c r="M31" s="191"/>
      <c r="N31" s="191"/>
      <c r="O31" s="191"/>
      <c r="P31" s="36"/>
      <c r="Q31" s="36"/>
      <c r="R31" s="36"/>
      <c r="S31" s="36"/>
      <c r="T31" s="39" t="s">
        <v>45</v>
      </c>
      <c r="U31" s="36"/>
      <c r="V31" s="36"/>
      <c r="W31" s="192">
        <f>ROUND(AZ87+SUM(CD93:CD93),2)</f>
        <v>2988890.38</v>
      </c>
      <c r="X31" s="191"/>
      <c r="Y31" s="191"/>
      <c r="Z31" s="191"/>
      <c r="AA31" s="191"/>
      <c r="AB31" s="191"/>
      <c r="AC31" s="191"/>
      <c r="AD31" s="191"/>
      <c r="AE31" s="191"/>
      <c r="AF31" s="36"/>
      <c r="AG31" s="36"/>
      <c r="AH31" s="36"/>
      <c r="AI31" s="36"/>
      <c r="AJ31" s="36"/>
      <c r="AK31" s="192">
        <f>ROUND(AV87+SUM(BY93:BY93),2)</f>
        <v>627666.98</v>
      </c>
      <c r="AL31" s="191"/>
      <c r="AM31" s="191"/>
      <c r="AN31" s="191"/>
      <c r="AO31" s="191"/>
      <c r="AP31" s="36"/>
      <c r="AQ31" s="40"/>
    </row>
    <row r="32" spans="2:43" s="2" customFormat="1" ht="14.25" customHeight="1">
      <c r="B32" s="35"/>
      <c r="C32" s="36"/>
      <c r="D32" s="36"/>
      <c r="E32" s="36"/>
      <c r="F32" s="37" t="s">
        <v>46</v>
      </c>
      <c r="G32" s="36"/>
      <c r="H32" s="36"/>
      <c r="I32" s="36"/>
      <c r="J32" s="36"/>
      <c r="K32" s="36"/>
      <c r="L32" s="190">
        <v>0.15</v>
      </c>
      <c r="M32" s="191"/>
      <c r="N32" s="191"/>
      <c r="O32" s="191"/>
      <c r="P32" s="36"/>
      <c r="Q32" s="36"/>
      <c r="R32" s="36"/>
      <c r="S32" s="36"/>
      <c r="T32" s="39" t="s">
        <v>45</v>
      </c>
      <c r="U32" s="36"/>
      <c r="V32" s="36"/>
      <c r="W32" s="192">
        <f>ROUND(BA87+SUM(CE93:CE93),2)</f>
        <v>0</v>
      </c>
      <c r="X32" s="191"/>
      <c r="Y32" s="191"/>
      <c r="Z32" s="191"/>
      <c r="AA32" s="191"/>
      <c r="AB32" s="191"/>
      <c r="AC32" s="191"/>
      <c r="AD32" s="191"/>
      <c r="AE32" s="191"/>
      <c r="AF32" s="36"/>
      <c r="AG32" s="36"/>
      <c r="AH32" s="36"/>
      <c r="AI32" s="36"/>
      <c r="AJ32" s="36"/>
      <c r="AK32" s="192">
        <f>ROUND(AW87+SUM(BZ93:BZ93),2)</f>
        <v>0</v>
      </c>
      <c r="AL32" s="191"/>
      <c r="AM32" s="191"/>
      <c r="AN32" s="191"/>
      <c r="AO32" s="191"/>
      <c r="AP32" s="36"/>
      <c r="AQ32" s="40"/>
    </row>
    <row r="33" spans="2:43" s="2" customFormat="1" ht="14.25" customHeight="1" hidden="1">
      <c r="B33" s="35"/>
      <c r="C33" s="36"/>
      <c r="D33" s="36"/>
      <c r="E33" s="36"/>
      <c r="F33" s="37" t="s">
        <v>47</v>
      </c>
      <c r="G33" s="36"/>
      <c r="H33" s="36"/>
      <c r="I33" s="36"/>
      <c r="J33" s="36"/>
      <c r="K33" s="36"/>
      <c r="L33" s="190">
        <v>0.21</v>
      </c>
      <c r="M33" s="191"/>
      <c r="N33" s="191"/>
      <c r="O33" s="191"/>
      <c r="P33" s="36"/>
      <c r="Q33" s="36"/>
      <c r="R33" s="36"/>
      <c r="S33" s="36"/>
      <c r="T33" s="39" t="s">
        <v>45</v>
      </c>
      <c r="U33" s="36"/>
      <c r="V33" s="36"/>
      <c r="W33" s="192">
        <f>ROUND(BB87+SUM(CF93:CF93),2)</f>
        <v>0</v>
      </c>
      <c r="X33" s="191"/>
      <c r="Y33" s="191"/>
      <c r="Z33" s="191"/>
      <c r="AA33" s="191"/>
      <c r="AB33" s="191"/>
      <c r="AC33" s="191"/>
      <c r="AD33" s="191"/>
      <c r="AE33" s="191"/>
      <c r="AF33" s="36"/>
      <c r="AG33" s="36"/>
      <c r="AH33" s="36"/>
      <c r="AI33" s="36"/>
      <c r="AJ33" s="36"/>
      <c r="AK33" s="192">
        <v>0</v>
      </c>
      <c r="AL33" s="191"/>
      <c r="AM33" s="191"/>
      <c r="AN33" s="191"/>
      <c r="AO33" s="191"/>
      <c r="AP33" s="36"/>
      <c r="AQ33" s="40"/>
    </row>
    <row r="34" spans="2:43" s="2" customFormat="1" ht="14.25" customHeight="1" hidden="1">
      <c r="B34" s="35"/>
      <c r="C34" s="36"/>
      <c r="D34" s="36"/>
      <c r="E34" s="36"/>
      <c r="F34" s="37" t="s">
        <v>48</v>
      </c>
      <c r="G34" s="36"/>
      <c r="H34" s="36"/>
      <c r="I34" s="36"/>
      <c r="J34" s="36"/>
      <c r="K34" s="36"/>
      <c r="L34" s="190">
        <v>0.15</v>
      </c>
      <c r="M34" s="191"/>
      <c r="N34" s="191"/>
      <c r="O34" s="191"/>
      <c r="P34" s="36"/>
      <c r="Q34" s="36"/>
      <c r="R34" s="36"/>
      <c r="S34" s="36"/>
      <c r="T34" s="39" t="s">
        <v>45</v>
      </c>
      <c r="U34" s="36"/>
      <c r="V34" s="36"/>
      <c r="W34" s="192">
        <f>ROUND(BC87+SUM(CG93:CG93),2)</f>
        <v>0</v>
      </c>
      <c r="X34" s="191"/>
      <c r="Y34" s="191"/>
      <c r="Z34" s="191"/>
      <c r="AA34" s="191"/>
      <c r="AB34" s="191"/>
      <c r="AC34" s="191"/>
      <c r="AD34" s="191"/>
      <c r="AE34" s="191"/>
      <c r="AF34" s="36"/>
      <c r="AG34" s="36"/>
      <c r="AH34" s="36"/>
      <c r="AI34" s="36"/>
      <c r="AJ34" s="36"/>
      <c r="AK34" s="192">
        <v>0</v>
      </c>
      <c r="AL34" s="191"/>
      <c r="AM34" s="191"/>
      <c r="AN34" s="191"/>
      <c r="AO34" s="191"/>
      <c r="AP34" s="36"/>
      <c r="AQ34" s="40"/>
    </row>
    <row r="35" spans="2:43" s="2" customFormat="1" ht="14.25" customHeight="1" hidden="1">
      <c r="B35" s="35"/>
      <c r="C35" s="36"/>
      <c r="D35" s="36"/>
      <c r="E35" s="36"/>
      <c r="F35" s="37" t="s">
        <v>49</v>
      </c>
      <c r="G35" s="36"/>
      <c r="H35" s="36"/>
      <c r="I35" s="36"/>
      <c r="J35" s="36"/>
      <c r="K35" s="36"/>
      <c r="L35" s="190">
        <v>0</v>
      </c>
      <c r="M35" s="191"/>
      <c r="N35" s="191"/>
      <c r="O35" s="191"/>
      <c r="P35" s="36"/>
      <c r="Q35" s="36"/>
      <c r="R35" s="36"/>
      <c r="S35" s="36"/>
      <c r="T35" s="39" t="s">
        <v>45</v>
      </c>
      <c r="U35" s="36"/>
      <c r="V35" s="36"/>
      <c r="W35" s="192">
        <f>ROUND(BD87+SUM(CH93:CH93),2)</f>
        <v>0</v>
      </c>
      <c r="X35" s="191"/>
      <c r="Y35" s="191"/>
      <c r="Z35" s="191"/>
      <c r="AA35" s="191"/>
      <c r="AB35" s="191"/>
      <c r="AC35" s="191"/>
      <c r="AD35" s="191"/>
      <c r="AE35" s="191"/>
      <c r="AF35" s="36"/>
      <c r="AG35" s="36"/>
      <c r="AH35" s="36"/>
      <c r="AI35" s="36"/>
      <c r="AJ35" s="36"/>
      <c r="AK35" s="192">
        <v>0</v>
      </c>
      <c r="AL35" s="191"/>
      <c r="AM35" s="191"/>
      <c r="AN35" s="191"/>
      <c r="AO35" s="191"/>
      <c r="AP35" s="36"/>
      <c r="AQ35" s="40"/>
    </row>
    <row r="36" spans="2:43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5" customHeight="1">
      <c r="B37" s="30"/>
      <c r="C37" s="41"/>
      <c r="D37" s="42" t="s">
        <v>50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51</v>
      </c>
      <c r="U37" s="43"/>
      <c r="V37" s="43"/>
      <c r="W37" s="43"/>
      <c r="X37" s="193" t="s">
        <v>52</v>
      </c>
      <c r="Y37" s="194"/>
      <c r="Z37" s="194"/>
      <c r="AA37" s="194"/>
      <c r="AB37" s="194"/>
      <c r="AC37" s="43"/>
      <c r="AD37" s="43"/>
      <c r="AE37" s="43"/>
      <c r="AF37" s="43"/>
      <c r="AG37" s="43"/>
      <c r="AH37" s="43"/>
      <c r="AI37" s="43"/>
      <c r="AJ37" s="43"/>
      <c r="AK37" s="195">
        <f>SUM(AK29:AK35)</f>
        <v>3616557.36</v>
      </c>
      <c r="AL37" s="194"/>
      <c r="AM37" s="194"/>
      <c r="AN37" s="194"/>
      <c r="AO37" s="196"/>
      <c r="AP37" s="41"/>
      <c r="AQ37" s="32"/>
    </row>
    <row r="38" spans="2:43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5">
      <c r="B49" s="30"/>
      <c r="C49" s="31"/>
      <c r="D49" s="45" t="s">
        <v>53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54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20"/>
      <c r="C50" s="21"/>
      <c r="D50" s="4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49"/>
      <c r="AA50" s="21"/>
      <c r="AB50" s="21"/>
      <c r="AC50" s="48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49"/>
      <c r="AP50" s="21"/>
      <c r="AQ50" s="22"/>
    </row>
    <row r="51" spans="2:43" ht="13.5">
      <c r="B51" s="20"/>
      <c r="C51" s="21"/>
      <c r="D51" s="4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49"/>
      <c r="AA51" s="21"/>
      <c r="AB51" s="21"/>
      <c r="AC51" s="48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49"/>
      <c r="AP51" s="21"/>
      <c r="AQ51" s="22"/>
    </row>
    <row r="52" spans="2:43" ht="13.5">
      <c r="B52" s="20"/>
      <c r="C52" s="21"/>
      <c r="D52" s="4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49"/>
      <c r="AA52" s="21"/>
      <c r="AB52" s="21"/>
      <c r="AC52" s="48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49"/>
      <c r="AP52" s="21"/>
      <c r="AQ52" s="22"/>
    </row>
    <row r="53" spans="2:43" ht="13.5">
      <c r="B53" s="20"/>
      <c r="C53" s="21"/>
      <c r="D53" s="4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49"/>
      <c r="AA53" s="21"/>
      <c r="AB53" s="21"/>
      <c r="AC53" s="48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49"/>
      <c r="AP53" s="21"/>
      <c r="AQ53" s="22"/>
    </row>
    <row r="54" spans="2:43" ht="13.5">
      <c r="B54" s="20"/>
      <c r="C54" s="21"/>
      <c r="D54" s="4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49"/>
      <c r="AA54" s="21"/>
      <c r="AB54" s="21"/>
      <c r="AC54" s="48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49"/>
      <c r="AP54" s="21"/>
      <c r="AQ54" s="22"/>
    </row>
    <row r="55" spans="2:43" ht="13.5">
      <c r="B55" s="20"/>
      <c r="C55" s="21"/>
      <c r="D55" s="48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49"/>
      <c r="AA55" s="21"/>
      <c r="AB55" s="21"/>
      <c r="AC55" s="48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49"/>
      <c r="AP55" s="21"/>
      <c r="AQ55" s="22"/>
    </row>
    <row r="56" spans="2:43" ht="13.5">
      <c r="B56" s="20"/>
      <c r="C56" s="21"/>
      <c r="D56" s="48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9"/>
      <c r="AA56" s="21"/>
      <c r="AB56" s="21"/>
      <c r="AC56" s="48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49"/>
      <c r="AP56" s="21"/>
      <c r="AQ56" s="22"/>
    </row>
    <row r="57" spans="2:43" ht="13.5">
      <c r="B57" s="20"/>
      <c r="C57" s="21"/>
      <c r="D57" s="48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49"/>
      <c r="AA57" s="21"/>
      <c r="AB57" s="21"/>
      <c r="AC57" s="48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49"/>
      <c r="AP57" s="21"/>
      <c r="AQ57" s="22"/>
    </row>
    <row r="58" spans="2:43" s="1" customFormat="1" ht="15">
      <c r="B58" s="30"/>
      <c r="C58" s="31"/>
      <c r="D58" s="50" t="s">
        <v>55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56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55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56</v>
      </c>
      <c r="AN58" s="51"/>
      <c r="AO58" s="53"/>
      <c r="AP58" s="31"/>
      <c r="AQ58" s="32"/>
    </row>
    <row r="59" spans="2:43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5">
      <c r="B60" s="30"/>
      <c r="C60" s="31"/>
      <c r="D60" s="45" t="s">
        <v>57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58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20"/>
      <c r="C61" s="21"/>
      <c r="D61" s="48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49"/>
      <c r="AA61" s="21"/>
      <c r="AB61" s="21"/>
      <c r="AC61" s="48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49"/>
      <c r="AP61" s="21"/>
      <c r="AQ61" s="22"/>
    </row>
    <row r="62" spans="2:43" ht="13.5">
      <c r="B62" s="20"/>
      <c r="C62" s="21"/>
      <c r="D62" s="48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9"/>
      <c r="AA62" s="21"/>
      <c r="AB62" s="21"/>
      <c r="AC62" s="48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49"/>
      <c r="AP62" s="21"/>
      <c r="AQ62" s="22"/>
    </row>
    <row r="63" spans="2:43" ht="13.5">
      <c r="B63" s="20"/>
      <c r="C63" s="21"/>
      <c r="D63" s="48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49"/>
      <c r="AA63" s="21"/>
      <c r="AB63" s="21"/>
      <c r="AC63" s="48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49"/>
      <c r="AP63" s="21"/>
      <c r="AQ63" s="22"/>
    </row>
    <row r="64" spans="2:43" ht="13.5">
      <c r="B64" s="20"/>
      <c r="C64" s="21"/>
      <c r="D64" s="48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49"/>
      <c r="AA64" s="21"/>
      <c r="AB64" s="21"/>
      <c r="AC64" s="48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49"/>
      <c r="AP64" s="21"/>
      <c r="AQ64" s="22"/>
    </row>
    <row r="65" spans="2:43" ht="13.5">
      <c r="B65" s="20"/>
      <c r="C65" s="21"/>
      <c r="D65" s="48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49"/>
      <c r="AA65" s="21"/>
      <c r="AB65" s="21"/>
      <c r="AC65" s="48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49"/>
      <c r="AP65" s="21"/>
      <c r="AQ65" s="22"/>
    </row>
    <row r="66" spans="2:43" ht="13.5">
      <c r="B66" s="20"/>
      <c r="C66" s="21"/>
      <c r="D66" s="4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49"/>
      <c r="AA66" s="21"/>
      <c r="AB66" s="21"/>
      <c r="AC66" s="48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49"/>
      <c r="AP66" s="21"/>
      <c r="AQ66" s="22"/>
    </row>
    <row r="67" spans="2:43" ht="13.5">
      <c r="B67" s="20"/>
      <c r="C67" s="21"/>
      <c r="D67" s="48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49"/>
      <c r="AA67" s="21"/>
      <c r="AB67" s="21"/>
      <c r="AC67" s="48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49"/>
      <c r="AP67" s="21"/>
      <c r="AQ67" s="22"/>
    </row>
    <row r="68" spans="2:43" ht="13.5">
      <c r="B68" s="20"/>
      <c r="C68" s="21"/>
      <c r="D68" s="48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49"/>
      <c r="AA68" s="21"/>
      <c r="AB68" s="21"/>
      <c r="AC68" s="48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49"/>
      <c r="AP68" s="21"/>
      <c r="AQ68" s="22"/>
    </row>
    <row r="69" spans="2:43" s="1" customFormat="1" ht="15">
      <c r="B69" s="30"/>
      <c r="C69" s="31"/>
      <c r="D69" s="50" t="s">
        <v>55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56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55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56</v>
      </c>
      <c r="AN69" s="51"/>
      <c r="AO69" s="53"/>
      <c r="AP69" s="31"/>
      <c r="AQ69" s="32"/>
    </row>
    <row r="70" spans="2:43" s="1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7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75" customHeight="1">
      <c r="B76" s="30"/>
      <c r="C76" s="184" t="s">
        <v>59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32"/>
    </row>
    <row r="77" spans="2:43" s="3" customFormat="1" ht="14.25" customHeight="1">
      <c r="B77" s="60"/>
      <c r="C77" s="27" t="s">
        <v>13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30/16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75" customHeight="1">
      <c r="B78" s="63"/>
      <c r="C78" s="64" t="s">
        <v>15</v>
      </c>
      <c r="D78" s="65"/>
      <c r="E78" s="65"/>
      <c r="F78" s="65"/>
      <c r="G78" s="65"/>
      <c r="H78" s="65"/>
      <c r="I78" s="65"/>
      <c r="J78" s="65"/>
      <c r="K78" s="65"/>
      <c r="L78" s="200" t="str">
        <f>K6</f>
        <v>PD-III/1822 Soběkury-oprava</v>
      </c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65"/>
      <c r="AQ78" s="66"/>
    </row>
    <row r="79" spans="2:43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7" t="s">
        <v>21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Soběkury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7" t="s">
        <v>23</v>
      </c>
      <c r="AJ80" s="31"/>
      <c r="AK80" s="31"/>
      <c r="AL80" s="31"/>
      <c r="AM80" s="68" t="str">
        <f>IF(AN8="","",AN8)</f>
        <v>18.9.2016</v>
      </c>
      <c r="AN80" s="31"/>
      <c r="AO80" s="31"/>
      <c r="AP80" s="31"/>
      <c r="AQ80" s="32"/>
    </row>
    <row r="81" spans="2:43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7" t="s">
        <v>27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>SÚS Plzeňského kraje, Škroupova 18, 306 13 Plzeň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7" t="s">
        <v>33</v>
      </c>
      <c r="AJ82" s="31"/>
      <c r="AK82" s="31"/>
      <c r="AL82" s="31"/>
      <c r="AM82" s="202" t="str">
        <f>IF(E17="","",E17)</f>
        <v>U-PROJEKT DOS s.r.o.</v>
      </c>
      <c r="AN82" s="197"/>
      <c r="AO82" s="197"/>
      <c r="AP82" s="197"/>
      <c r="AQ82" s="32"/>
      <c r="AS82" s="203" t="s">
        <v>60</v>
      </c>
      <c r="AT82" s="204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5">
      <c r="B83" s="30"/>
      <c r="C83" s="27" t="s">
        <v>31</v>
      </c>
      <c r="D83" s="31"/>
      <c r="E83" s="31"/>
      <c r="F83" s="31"/>
      <c r="G83" s="31"/>
      <c r="H83" s="31"/>
      <c r="I83" s="31"/>
      <c r="J83" s="31"/>
      <c r="K83" s="31"/>
      <c r="L83" s="61" t="str">
        <f>IF(E14="","",E14)</f>
        <v> 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7" t="s">
        <v>36</v>
      </c>
      <c r="AJ83" s="31"/>
      <c r="AK83" s="31"/>
      <c r="AL83" s="31"/>
      <c r="AM83" s="202" t="str">
        <f>IF(E20="","",E20)</f>
        <v>David Šprincl</v>
      </c>
      <c r="AN83" s="197"/>
      <c r="AO83" s="197"/>
      <c r="AP83" s="197"/>
      <c r="AQ83" s="32"/>
      <c r="AS83" s="205"/>
      <c r="AT83" s="197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2:56" s="1" customFormat="1" ht="10.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05"/>
      <c r="AT84" s="197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2:56" s="1" customFormat="1" ht="29.25" customHeight="1">
      <c r="B85" s="30"/>
      <c r="C85" s="206" t="s">
        <v>61</v>
      </c>
      <c r="D85" s="207"/>
      <c r="E85" s="207"/>
      <c r="F85" s="207"/>
      <c r="G85" s="207"/>
      <c r="H85" s="70"/>
      <c r="I85" s="208" t="s">
        <v>62</v>
      </c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8" t="s">
        <v>63</v>
      </c>
      <c r="AH85" s="207"/>
      <c r="AI85" s="207"/>
      <c r="AJ85" s="207"/>
      <c r="AK85" s="207"/>
      <c r="AL85" s="207"/>
      <c r="AM85" s="207"/>
      <c r="AN85" s="208" t="s">
        <v>64</v>
      </c>
      <c r="AO85" s="207"/>
      <c r="AP85" s="209"/>
      <c r="AQ85" s="32"/>
      <c r="AS85" s="71" t="s">
        <v>65</v>
      </c>
      <c r="AT85" s="72" t="s">
        <v>66</v>
      </c>
      <c r="AU85" s="72" t="s">
        <v>67</v>
      </c>
      <c r="AV85" s="72" t="s">
        <v>68</v>
      </c>
      <c r="AW85" s="72" t="s">
        <v>69</v>
      </c>
      <c r="AX85" s="72" t="s">
        <v>70</v>
      </c>
      <c r="AY85" s="72" t="s">
        <v>71</v>
      </c>
      <c r="AZ85" s="72" t="s">
        <v>72</v>
      </c>
      <c r="BA85" s="72" t="s">
        <v>73</v>
      </c>
      <c r="BB85" s="72" t="s">
        <v>74</v>
      </c>
      <c r="BC85" s="72" t="s">
        <v>75</v>
      </c>
      <c r="BD85" s="73" t="s">
        <v>76</v>
      </c>
    </row>
    <row r="86" spans="2:56" s="1" customFormat="1" ht="10.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4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25" customHeight="1">
      <c r="B87" s="63"/>
      <c r="C87" s="75" t="s">
        <v>77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210">
        <f>ROUND(SUM(AG88:AG90),2)</f>
        <v>2988890.38</v>
      </c>
      <c r="AH87" s="210"/>
      <c r="AI87" s="210"/>
      <c r="AJ87" s="210"/>
      <c r="AK87" s="210"/>
      <c r="AL87" s="210"/>
      <c r="AM87" s="210"/>
      <c r="AN87" s="211">
        <f>SUM(AG87,AT87)</f>
        <v>3616557.36</v>
      </c>
      <c r="AO87" s="211"/>
      <c r="AP87" s="211"/>
      <c r="AQ87" s="66"/>
      <c r="AS87" s="77">
        <f>ROUND(SUM(AS88:AS90),2)</f>
        <v>0</v>
      </c>
      <c r="AT87" s="78">
        <f>ROUND(SUM(AV87:AW87),2)</f>
        <v>627666.98</v>
      </c>
      <c r="AU87" s="79">
        <f>ROUND(SUM(AU88:AU90),5)</f>
        <v>653.79682</v>
      </c>
      <c r="AV87" s="78">
        <f>ROUND(AZ87*L31,2)</f>
        <v>627666.98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ROUND(SUM(AZ88:AZ90),2)</f>
        <v>2988890.38</v>
      </c>
      <c r="BA87" s="78">
        <f>ROUND(SUM(BA88:BA90),2)</f>
        <v>0</v>
      </c>
      <c r="BB87" s="78">
        <f>ROUND(SUM(BB88:BB90),2)</f>
        <v>0</v>
      </c>
      <c r="BC87" s="78">
        <f>ROUND(SUM(BC88:BC90),2)</f>
        <v>0</v>
      </c>
      <c r="BD87" s="80">
        <f>ROUND(SUM(BD88:BD90),2)</f>
        <v>0</v>
      </c>
      <c r="BS87" s="81" t="s">
        <v>78</v>
      </c>
      <c r="BT87" s="81" t="s">
        <v>79</v>
      </c>
      <c r="BU87" s="82" t="s">
        <v>80</v>
      </c>
      <c r="BV87" s="81" t="s">
        <v>81</v>
      </c>
      <c r="BW87" s="81" t="s">
        <v>82</v>
      </c>
      <c r="BX87" s="81" t="s">
        <v>83</v>
      </c>
    </row>
    <row r="88" spans="1:76" s="5" customFormat="1" ht="27" customHeight="1">
      <c r="A88" s="178" t="s">
        <v>378</v>
      </c>
      <c r="B88" s="83"/>
      <c r="C88" s="84"/>
      <c r="D88" s="198" t="s">
        <v>84</v>
      </c>
      <c r="E88" s="199"/>
      <c r="F88" s="199"/>
      <c r="G88" s="199"/>
      <c r="H88" s="199"/>
      <c r="I88" s="85"/>
      <c r="J88" s="198" t="s">
        <v>85</v>
      </c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212">
        <f>'SO 101 - Komunikace'!M30</f>
        <v>2347301.3</v>
      </c>
      <c r="AH88" s="199"/>
      <c r="AI88" s="199"/>
      <c r="AJ88" s="199"/>
      <c r="AK88" s="199"/>
      <c r="AL88" s="199"/>
      <c r="AM88" s="199"/>
      <c r="AN88" s="212">
        <f>SUM(AG88,AT88)</f>
        <v>2840234.57</v>
      </c>
      <c r="AO88" s="199"/>
      <c r="AP88" s="199"/>
      <c r="AQ88" s="86"/>
      <c r="AS88" s="87">
        <f>'SO 101 - Komunikace'!M28</f>
        <v>0</v>
      </c>
      <c r="AT88" s="88">
        <f>ROUND(SUM(AV88:AW88),2)</f>
        <v>492933.27</v>
      </c>
      <c r="AU88" s="89">
        <f>'SO 101 - Komunikace'!W116</f>
        <v>448.273832</v>
      </c>
      <c r="AV88" s="88">
        <f>'SO 101 - Komunikace'!M32</f>
        <v>492933.27</v>
      </c>
      <c r="AW88" s="88">
        <f>'SO 101 - Komunikace'!M33</f>
        <v>0</v>
      </c>
      <c r="AX88" s="88">
        <f>'SO 101 - Komunikace'!M34</f>
        <v>0</v>
      </c>
      <c r="AY88" s="88">
        <f>'SO 101 - Komunikace'!M35</f>
        <v>0</v>
      </c>
      <c r="AZ88" s="88">
        <f>'SO 101 - Komunikace'!H32</f>
        <v>2347301.3</v>
      </c>
      <c r="BA88" s="88">
        <f>'SO 101 - Komunikace'!H33</f>
        <v>0</v>
      </c>
      <c r="BB88" s="88">
        <f>'SO 101 - Komunikace'!H34</f>
        <v>0</v>
      </c>
      <c r="BC88" s="88">
        <f>'SO 101 - Komunikace'!H35</f>
        <v>0</v>
      </c>
      <c r="BD88" s="90">
        <f>'SO 101 - Komunikace'!H36</f>
        <v>0</v>
      </c>
      <c r="BT88" s="91" t="s">
        <v>20</v>
      </c>
      <c r="BV88" s="91" t="s">
        <v>81</v>
      </c>
      <c r="BW88" s="91" t="s">
        <v>86</v>
      </c>
      <c r="BX88" s="91" t="s">
        <v>82</v>
      </c>
    </row>
    <row r="89" spans="1:76" s="5" customFormat="1" ht="27" customHeight="1">
      <c r="A89" s="178" t="s">
        <v>378</v>
      </c>
      <c r="B89" s="83"/>
      <c r="C89" s="84"/>
      <c r="D89" s="198" t="s">
        <v>87</v>
      </c>
      <c r="E89" s="199"/>
      <c r="F89" s="199"/>
      <c r="G89" s="199"/>
      <c r="H89" s="199"/>
      <c r="I89" s="85"/>
      <c r="J89" s="198" t="s">
        <v>88</v>
      </c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212">
        <f>'SO 110 - Chodníky, úpravy...'!M30</f>
        <v>389589.08</v>
      </c>
      <c r="AH89" s="199"/>
      <c r="AI89" s="199"/>
      <c r="AJ89" s="199"/>
      <c r="AK89" s="199"/>
      <c r="AL89" s="199"/>
      <c r="AM89" s="199"/>
      <c r="AN89" s="212">
        <f>SUM(AG89,AT89)</f>
        <v>471402.79000000004</v>
      </c>
      <c r="AO89" s="199"/>
      <c r="AP89" s="199"/>
      <c r="AQ89" s="86"/>
      <c r="AS89" s="87">
        <f>'SO 110 - Chodníky, úpravy...'!M28</f>
        <v>0</v>
      </c>
      <c r="AT89" s="88">
        <f>ROUND(SUM(AV89:AW89),2)</f>
        <v>81813.71</v>
      </c>
      <c r="AU89" s="89">
        <f>'SO 110 - Chodníky, úpravy...'!W118</f>
        <v>205.522983</v>
      </c>
      <c r="AV89" s="88">
        <f>'SO 110 - Chodníky, úpravy...'!M32</f>
        <v>81813.71</v>
      </c>
      <c r="AW89" s="88">
        <f>'SO 110 - Chodníky, úpravy...'!M33</f>
        <v>0</v>
      </c>
      <c r="AX89" s="88">
        <f>'SO 110 - Chodníky, úpravy...'!M34</f>
        <v>0</v>
      </c>
      <c r="AY89" s="88">
        <f>'SO 110 - Chodníky, úpravy...'!M35</f>
        <v>0</v>
      </c>
      <c r="AZ89" s="88">
        <f>'SO 110 - Chodníky, úpravy...'!H32</f>
        <v>389589.08</v>
      </c>
      <c r="BA89" s="88">
        <f>'SO 110 - Chodníky, úpravy...'!H33</f>
        <v>0</v>
      </c>
      <c r="BB89" s="88">
        <f>'SO 110 - Chodníky, úpravy...'!H34</f>
        <v>0</v>
      </c>
      <c r="BC89" s="88">
        <f>'SO 110 - Chodníky, úpravy...'!H35</f>
        <v>0</v>
      </c>
      <c r="BD89" s="90">
        <f>'SO 110 - Chodníky, úpravy...'!H36</f>
        <v>0</v>
      </c>
      <c r="BT89" s="91" t="s">
        <v>20</v>
      </c>
      <c r="BV89" s="91" t="s">
        <v>81</v>
      </c>
      <c r="BW89" s="91" t="s">
        <v>89</v>
      </c>
      <c r="BX89" s="91" t="s">
        <v>82</v>
      </c>
    </row>
    <row r="90" spans="1:76" s="5" customFormat="1" ht="27" customHeight="1">
      <c r="A90" s="178" t="s">
        <v>378</v>
      </c>
      <c r="B90" s="83"/>
      <c r="C90" s="84"/>
      <c r="D90" s="198" t="s">
        <v>90</v>
      </c>
      <c r="E90" s="199"/>
      <c r="F90" s="199"/>
      <c r="G90" s="199"/>
      <c r="H90" s="199"/>
      <c r="I90" s="85"/>
      <c r="J90" s="198" t="s">
        <v>91</v>
      </c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212">
        <f>'VRN - Vedlejší rozpočtové...'!M30</f>
        <v>252000</v>
      </c>
      <c r="AH90" s="199"/>
      <c r="AI90" s="199"/>
      <c r="AJ90" s="199"/>
      <c r="AK90" s="199"/>
      <c r="AL90" s="199"/>
      <c r="AM90" s="199"/>
      <c r="AN90" s="212">
        <f>SUM(AG90,AT90)</f>
        <v>304920</v>
      </c>
      <c r="AO90" s="199"/>
      <c r="AP90" s="199"/>
      <c r="AQ90" s="86"/>
      <c r="AS90" s="92">
        <f>'VRN - Vedlejší rozpočtové...'!M28</f>
        <v>0</v>
      </c>
      <c r="AT90" s="93">
        <f>ROUND(SUM(AV90:AW90),2)</f>
        <v>52920</v>
      </c>
      <c r="AU90" s="94">
        <f>'VRN - Vedlejší rozpočtové...'!W111</f>
        <v>0</v>
      </c>
      <c r="AV90" s="93">
        <f>'VRN - Vedlejší rozpočtové...'!M32</f>
        <v>52920</v>
      </c>
      <c r="AW90" s="93">
        <f>'VRN - Vedlejší rozpočtové...'!M33</f>
        <v>0</v>
      </c>
      <c r="AX90" s="93">
        <f>'VRN - Vedlejší rozpočtové...'!M34</f>
        <v>0</v>
      </c>
      <c r="AY90" s="93">
        <f>'VRN - Vedlejší rozpočtové...'!M35</f>
        <v>0</v>
      </c>
      <c r="AZ90" s="93">
        <f>'VRN - Vedlejší rozpočtové...'!H32</f>
        <v>252000</v>
      </c>
      <c r="BA90" s="93">
        <f>'VRN - Vedlejší rozpočtové...'!H33</f>
        <v>0</v>
      </c>
      <c r="BB90" s="93">
        <f>'VRN - Vedlejší rozpočtové...'!H34</f>
        <v>0</v>
      </c>
      <c r="BC90" s="93">
        <f>'VRN - Vedlejší rozpočtové...'!H35</f>
        <v>0</v>
      </c>
      <c r="BD90" s="95">
        <f>'VRN - Vedlejší rozpočtové...'!H36</f>
        <v>0</v>
      </c>
      <c r="BT90" s="91" t="s">
        <v>20</v>
      </c>
      <c r="BV90" s="91" t="s">
        <v>81</v>
      </c>
      <c r="BW90" s="91" t="s">
        <v>92</v>
      </c>
      <c r="BX90" s="91" t="s">
        <v>82</v>
      </c>
    </row>
    <row r="91" spans="2:43" ht="13.5"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2"/>
    </row>
    <row r="92" spans="2:48" s="1" customFormat="1" ht="30" customHeight="1">
      <c r="B92" s="30"/>
      <c r="C92" s="75" t="s">
        <v>93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211">
        <v>0</v>
      </c>
      <c r="AH92" s="197"/>
      <c r="AI92" s="197"/>
      <c r="AJ92" s="197"/>
      <c r="AK92" s="197"/>
      <c r="AL92" s="197"/>
      <c r="AM92" s="197"/>
      <c r="AN92" s="211">
        <v>0</v>
      </c>
      <c r="AO92" s="197"/>
      <c r="AP92" s="197"/>
      <c r="AQ92" s="32"/>
      <c r="AS92" s="71" t="s">
        <v>94</v>
      </c>
      <c r="AT92" s="72" t="s">
        <v>95</v>
      </c>
      <c r="AU92" s="72" t="s">
        <v>43</v>
      </c>
      <c r="AV92" s="73" t="s">
        <v>66</v>
      </c>
    </row>
    <row r="93" spans="2:48" s="1" customFormat="1" ht="10.5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2"/>
      <c r="AS93" s="96"/>
      <c r="AT93" s="51"/>
      <c r="AU93" s="51"/>
      <c r="AV93" s="53"/>
    </row>
    <row r="94" spans="2:43" s="1" customFormat="1" ht="30" customHeight="1">
      <c r="B94" s="30"/>
      <c r="C94" s="97" t="s">
        <v>96</v>
      </c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213">
        <f>ROUND(AG87+AG92,2)</f>
        <v>2988890.38</v>
      </c>
      <c r="AH94" s="213"/>
      <c r="AI94" s="213"/>
      <c r="AJ94" s="213"/>
      <c r="AK94" s="213"/>
      <c r="AL94" s="213"/>
      <c r="AM94" s="213"/>
      <c r="AN94" s="213">
        <f>AN87+AN92</f>
        <v>3616557.36</v>
      </c>
      <c r="AO94" s="213"/>
      <c r="AP94" s="213"/>
      <c r="AQ94" s="32"/>
    </row>
    <row r="95" spans="2:43" s="1" customFormat="1" ht="6.75" customHeight="1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6"/>
    </row>
  </sheetData>
  <sheetProtection/>
  <mergeCells count="53">
    <mergeCell ref="AG92:AM92"/>
    <mergeCell ref="AN92:AP92"/>
    <mergeCell ref="AG94:AM94"/>
    <mergeCell ref="AN94:AP94"/>
    <mergeCell ref="AR2:BE2"/>
    <mergeCell ref="AN90:AP90"/>
    <mergeCell ref="AG90:AM90"/>
    <mergeCell ref="AK27:AO27"/>
    <mergeCell ref="AK29:AO29"/>
    <mergeCell ref="C2:AP2"/>
    <mergeCell ref="D90:H90"/>
    <mergeCell ref="J90:AF90"/>
    <mergeCell ref="AG87:AM87"/>
    <mergeCell ref="AN87:AP87"/>
    <mergeCell ref="AN88:AP88"/>
    <mergeCell ref="AG88:AM88"/>
    <mergeCell ref="D88:H88"/>
    <mergeCell ref="J88:AF88"/>
    <mergeCell ref="AN89:AP89"/>
    <mergeCell ref="AG89:AM89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D89:H89"/>
    <mergeCell ref="J89:AF89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C4:AP4"/>
    <mergeCell ref="K5:AO5"/>
    <mergeCell ref="K6:AO6"/>
    <mergeCell ref="E23:AN23"/>
    <mergeCell ref="AK26:AO26"/>
    <mergeCell ref="L31:O31"/>
    <mergeCell ref="W31:AE31"/>
    <mergeCell ref="AK31:AO31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 101 - Komunikace'!C2" tooltip="SO 101 - Komunikace" display="/"/>
    <hyperlink ref="A89" location="'SO 110 - Chodníky, úpravy...'!C2" tooltip="SO 110 - Chodníky, úpravy..." display="/"/>
    <hyperlink ref="A90" location="'VRN - Vedlejší rozpočtové...'!C2" tooltip="VRN - Vedlejší rozpočtové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89" sqref="L89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183"/>
      <c r="B1" s="180"/>
      <c r="C1" s="180"/>
      <c r="D1" s="181" t="s">
        <v>1</v>
      </c>
      <c r="E1" s="180"/>
      <c r="F1" s="182" t="s">
        <v>379</v>
      </c>
      <c r="G1" s="182"/>
      <c r="H1" s="250" t="s">
        <v>380</v>
      </c>
      <c r="I1" s="250"/>
      <c r="J1" s="250"/>
      <c r="K1" s="250"/>
      <c r="L1" s="182" t="s">
        <v>381</v>
      </c>
      <c r="M1" s="180"/>
      <c r="N1" s="180"/>
      <c r="O1" s="181" t="s">
        <v>97</v>
      </c>
      <c r="P1" s="180"/>
      <c r="Q1" s="180"/>
      <c r="R1" s="180"/>
      <c r="S1" s="182" t="s">
        <v>382</v>
      </c>
      <c r="T1" s="182"/>
      <c r="U1" s="183"/>
      <c r="V1" s="18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218" t="s">
        <v>5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T2" s="16" t="s">
        <v>86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98</v>
      </c>
    </row>
    <row r="4" spans="2:46" ht="36.75" customHeight="1">
      <c r="B4" s="20"/>
      <c r="C4" s="184" t="s">
        <v>99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7" t="s">
        <v>15</v>
      </c>
      <c r="E6" s="21"/>
      <c r="F6" s="219" t="str">
        <f>'Rekapitulace stavby'!K6</f>
        <v>PD-III/1822 Soběkury-oprava</v>
      </c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21"/>
      <c r="R6" s="22"/>
    </row>
    <row r="7" spans="2:18" s="1" customFormat="1" ht="32.25" customHeight="1">
      <c r="B7" s="30"/>
      <c r="C7" s="31"/>
      <c r="D7" s="26" t="s">
        <v>100</v>
      </c>
      <c r="E7" s="31"/>
      <c r="F7" s="187" t="s">
        <v>101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31"/>
      <c r="R7" s="32"/>
    </row>
    <row r="8" spans="2:18" s="1" customFormat="1" ht="14.25" customHeight="1">
      <c r="B8" s="30"/>
      <c r="C8" s="31"/>
      <c r="D8" s="27" t="s">
        <v>18</v>
      </c>
      <c r="E8" s="31"/>
      <c r="F8" s="25" t="s">
        <v>3</v>
      </c>
      <c r="G8" s="31"/>
      <c r="H8" s="31"/>
      <c r="I8" s="31"/>
      <c r="J8" s="31"/>
      <c r="K8" s="31"/>
      <c r="L8" s="31"/>
      <c r="M8" s="27" t="s">
        <v>19</v>
      </c>
      <c r="N8" s="31"/>
      <c r="O8" s="25" t="s">
        <v>3</v>
      </c>
      <c r="P8" s="31"/>
      <c r="Q8" s="31"/>
      <c r="R8" s="32"/>
    </row>
    <row r="9" spans="2:18" s="1" customFormat="1" ht="14.25" customHeight="1">
      <c r="B9" s="30"/>
      <c r="C9" s="31"/>
      <c r="D9" s="27" t="s">
        <v>21</v>
      </c>
      <c r="E9" s="31"/>
      <c r="F9" s="25" t="s">
        <v>22</v>
      </c>
      <c r="G9" s="31"/>
      <c r="H9" s="31"/>
      <c r="I9" s="31"/>
      <c r="J9" s="31"/>
      <c r="K9" s="31"/>
      <c r="L9" s="31"/>
      <c r="M9" s="27" t="s">
        <v>23</v>
      </c>
      <c r="N9" s="31"/>
      <c r="O9" s="220" t="str">
        <f>'Rekapitulace stavby'!AN8</f>
        <v>18.9.2016</v>
      </c>
      <c r="P9" s="197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7" t="s">
        <v>27</v>
      </c>
      <c r="E11" s="31"/>
      <c r="F11" s="31"/>
      <c r="G11" s="31"/>
      <c r="H11" s="31"/>
      <c r="I11" s="31"/>
      <c r="J11" s="31"/>
      <c r="K11" s="31"/>
      <c r="L11" s="31"/>
      <c r="M11" s="27" t="s">
        <v>28</v>
      </c>
      <c r="N11" s="31"/>
      <c r="O11" s="186" t="s">
        <v>3</v>
      </c>
      <c r="P11" s="197"/>
      <c r="Q11" s="31"/>
      <c r="R11" s="32"/>
    </row>
    <row r="12" spans="2:18" s="1" customFormat="1" ht="18" customHeight="1">
      <c r="B12" s="30"/>
      <c r="C12" s="31"/>
      <c r="D12" s="31"/>
      <c r="E12" s="25" t="s">
        <v>29</v>
      </c>
      <c r="F12" s="31"/>
      <c r="G12" s="31"/>
      <c r="H12" s="31"/>
      <c r="I12" s="31"/>
      <c r="J12" s="31"/>
      <c r="K12" s="31"/>
      <c r="L12" s="31"/>
      <c r="M12" s="27" t="s">
        <v>30</v>
      </c>
      <c r="N12" s="31"/>
      <c r="O12" s="186" t="s">
        <v>3</v>
      </c>
      <c r="P12" s="197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7" t="s">
        <v>31</v>
      </c>
      <c r="E14" s="31"/>
      <c r="F14" s="31"/>
      <c r="G14" s="31"/>
      <c r="H14" s="31"/>
      <c r="I14" s="31"/>
      <c r="J14" s="31"/>
      <c r="K14" s="31"/>
      <c r="L14" s="31"/>
      <c r="M14" s="27" t="s">
        <v>28</v>
      </c>
      <c r="N14" s="31"/>
      <c r="O14" s="186">
        <f>IF('Rekapitulace stavby'!AN13="","",'Rekapitulace stavby'!AN13)</f>
      </c>
      <c r="P14" s="197"/>
      <c r="Q14" s="31"/>
      <c r="R14" s="32"/>
    </row>
    <row r="15" spans="2:18" s="1" customFormat="1" ht="18" customHeight="1">
      <c r="B15" s="30"/>
      <c r="C15" s="31"/>
      <c r="D15" s="31"/>
      <c r="E15" s="25" t="str">
        <f>IF('Rekapitulace stavby'!E14="","",'Rekapitulace stavby'!E14)</f>
        <v> </v>
      </c>
      <c r="F15" s="31"/>
      <c r="G15" s="31"/>
      <c r="H15" s="31"/>
      <c r="I15" s="31"/>
      <c r="J15" s="31"/>
      <c r="K15" s="31"/>
      <c r="L15" s="31"/>
      <c r="M15" s="27" t="s">
        <v>30</v>
      </c>
      <c r="N15" s="31"/>
      <c r="O15" s="186">
        <f>IF('Rekapitulace stavby'!AN14="","",'Rekapitulace stavby'!AN14)</f>
      </c>
      <c r="P15" s="197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7" t="s">
        <v>33</v>
      </c>
      <c r="E17" s="31"/>
      <c r="F17" s="31"/>
      <c r="G17" s="31"/>
      <c r="H17" s="31"/>
      <c r="I17" s="31"/>
      <c r="J17" s="31"/>
      <c r="K17" s="31"/>
      <c r="L17" s="31"/>
      <c r="M17" s="27" t="s">
        <v>28</v>
      </c>
      <c r="N17" s="31"/>
      <c r="O17" s="186" t="s">
        <v>3</v>
      </c>
      <c r="P17" s="197"/>
      <c r="Q17" s="31"/>
      <c r="R17" s="32"/>
    </row>
    <row r="18" spans="2:18" s="1" customFormat="1" ht="18" customHeight="1">
      <c r="B18" s="30"/>
      <c r="C18" s="31"/>
      <c r="D18" s="31"/>
      <c r="E18" s="25" t="s">
        <v>34</v>
      </c>
      <c r="F18" s="31"/>
      <c r="G18" s="31"/>
      <c r="H18" s="31"/>
      <c r="I18" s="31"/>
      <c r="J18" s="31"/>
      <c r="K18" s="31"/>
      <c r="L18" s="31"/>
      <c r="M18" s="27" t="s">
        <v>30</v>
      </c>
      <c r="N18" s="31"/>
      <c r="O18" s="186" t="s">
        <v>3</v>
      </c>
      <c r="P18" s="197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7" t="s">
        <v>36</v>
      </c>
      <c r="E20" s="31"/>
      <c r="F20" s="31"/>
      <c r="G20" s="31"/>
      <c r="H20" s="31"/>
      <c r="I20" s="31"/>
      <c r="J20" s="31"/>
      <c r="K20" s="31"/>
      <c r="L20" s="31"/>
      <c r="M20" s="27" t="s">
        <v>28</v>
      </c>
      <c r="N20" s="31"/>
      <c r="O20" s="186" t="s">
        <v>37</v>
      </c>
      <c r="P20" s="197"/>
      <c r="Q20" s="31"/>
      <c r="R20" s="32"/>
    </row>
    <row r="21" spans="2:18" s="1" customFormat="1" ht="18" customHeight="1">
      <c r="B21" s="30"/>
      <c r="C21" s="31"/>
      <c r="D21" s="31"/>
      <c r="E21" s="25" t="s">
        <v>38</v>
      </c>
      <c r="F21" s="31"/>
      <c r="G21" s="31"/>
      <c r="H21" s="31"/>
      <c r="I21" s="31"/>
      <c r="J21" s="31"/>
      <c r="K21" s="31"/>
      <c r="L21" s="31"/>
      <c r="M21" s="27" t="s">
        <v>30</v>
      </c>
      <c r="N21" s="31"/>
      <c r="O21" s="186" t="s">
        <v>3</v>
      </c>
      <c r="P21" s="197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7" t="s">
        <v>39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88" t="s">
        <v>3</v>
      </c>
      <c r="F24" s="197"/>
      <c r="G24" s="197"/>
      <c r="H24" s="197"/>
      <c r="I24" s="197"/>
      <c r="J24" s="197"/>
      <c r="K24" s="197"/>
      <c r="L24" s="197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99" t="s">
        <v>102</v>
      </c>
      <c r="E27" s="31"/>
      <c r="F27" s="31"/>
      <c r="G27" s="31"/>
      <c r="H27" s="31"/>
      <c r="I27" s="31"/>
      <c r="J27" s="31"/>
      <c r="K27" s="31"/>
      <c r="L27" s="31"/>
      <c r="M27" s="189">
        <f>N88</f>
        <v>2347301.3000000003</v>
      </c>
      <c r="N27" s="197"/>
      <c r="O27" s="197"/>
      <c r="P27" s="197"/>
      <c r="Q27" s="31"/>
      <c r="R27" s="32"/>
    </row>
    <row r="28" spans="2:18" s="1" customFormat="1" ht="14.25" customHeight="1">
      <c r="B28" s="30"/>
      <c r="C28" s="31"/>
      <c r="D28" s="29" t="s">
        <v>103</v>
      </c>
      <c r="E28" s="31"/>
      <c r="F28" s="31"/>
      <c r="G28" s="31"/>
      <c r="H28" s="31"/>
      <c r="I28" s="31"/>
      <c r="J28" s="31"/>
      <c r="K28" s="31"/>
      <c r="L28" s="31"/>
      <c r="M28" s="189">
        <f>N97</f>
        <v>0</v>
      </c>
      <c r="N28" s="197"/>
      <c r="O28" s="197"/>
      <c r="P28" s="197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00" t="s">
        <v>42</v>
      </c>
      <c r="E30" s="31"/>
      <c r="F30" s="31"/>
      <c r="G30" s="31"/>
      <c r="H30" s="31"/>
      <c r="I30" s="31"/>
      <c r="J30" s="31"/>
      <c r="K30" s="31"/>
      <c r="L30" s="31"/>
      <c r="M30" s="221">
        <f>ROUND(M27+M28,2)</f>
        <v>2347301.3</v>
      </c>
      <c r="N30" s="197"/>
      <c r="O30" s="197"/>
      <c r="P30" s="197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43</v>
      </c>
      <c r="E32" s="37" t="s">
        <v>44</v>
      </c>
      <c r="F32" s="38">
        <v>0.21</v>
      </c>
      <c r="G32" s="101" t="s">
        <v>45</v>
      </c>
      <c r="H32" s="222">
        <f>ROUND((SUM(BE97:BE98)+SUM(BE116:BE220)),2)</f>
        <v>2347301.3</v>
      </c>
      <c r="I32" s="197"/>
      <c r="J32" s="197"/>
      <c r="K32" s="31"/>
      <c r="L32" s="31"/>
      <c r="M32" s="222">
        <f>ROUND(ROUND((SUM(BE97:BE98)+SUM(BE116:BE220)),2)*F32,2)</f>
        <v>492933.27</v>
      </c>
      <c r="N32" s="197"/>
      <c r="O32" s="197"/>
      <c r="P32" s="197"/>
      <c r="Q32" s="31"/>
      <c r="R32" s="32"/>
    </row>
    <row r="33" spans="2:18" s="1" customFormat="1" ht="14.25" customHeight="1">
      <c r="B33" s="30"/>
      <c r="C33" s="31"/>
      <c r="D33" s="31"/>
      <c r="E33" s="37" t="s">
        <v>46</v>
      </c>
      <c r="F33" s="38">
        <v>0.15</v>
      </c>
      <c r="G33" s="101" t="s">
        <v>45</v>
      </c>
      <c r="H33" s="222">
        <f>ROUND((SUM(BF97:BF98)+SUM(BF116:BF220)),2)</f>
        <v>0</v>
      </c>
      <c r="I33" s="197"/>
      <c r="J33" s="197"/>
      <c r="K33" s="31"/>
      <c r="L33" s="31"/>
      <c r="M33" s="222">
        <f>ROUND(ROUND((SUM(BF97:BF98)+SUM(BF116:BF220)),2)*F33,2)</f>
        <v>0</v>
      </c>
      <c r="N33" s="197"/>
      <c r="O33" s="197"/>
      <c r="P33" s="197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47</v>
      </c>
      <c r="F34" s="38">
        <v>0.21</v>
      </c>
      <c r="G34" s="101" t="s">
        <v>45</v>
      </c>
      <c r="H34" s="222">
        <f>ROUND((SUM(BG97:BG98)+SUM(BG116:BG220)),2)</f>
        <v>0</v>
      </c>
      <c r="I34" s="197"/>
      <c r="J34" s="197"/>
      <c r="K34" s="31"/>
      <c r="L34" s="31"/>
      <c r="M34" s="222">
        <v>0</v>
      </c>
      <c r="N34" s="197"/>
      <c r="O34" s="197"/>
      <c r="P34" s="197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48</v>
      </c>
      <c r="F35" s="38">
        <v>0.15</v>
      </c>
      <c r="G35" s="101" t="s">
        <v>45</v>
      </c>
      <c r="H35" s="222">
        <f>ROUND((SUM(BH97:BH98)+SUM(BH116:BH220)),2)</f>
        <v>0</v>
      </c>
      <c r="I35" s="197"/>
      <c r="J35" s="197"/>
      <c r="K35" s="31"/>
      <c r="L35" s="31"/>
      <c r="M35" s="222">
        <v>0</v>
      </c>
      <c r="N35" s="197"/>
      <c r="O35" s="197"/>
      <c r="P35" s="197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49</v>
      </c>
      <c r="F36" s="38">
        <v>0</v>
      </c>
      <c r="G36" s="101" t="s">
        <v>45</v>
      </c>
      <c r="H36" s="222">
        <f>ROUND((SUM(BI97:BI98)+SUM(BI116:BI220)),2)</f>
        <v>0</v>
      </c>
      <c r="I36" s="197"/>
      <c r="J36" s="197"/>
      <c r="K36" s="31"/>
      <c r="L36" s="31"/>
      <c r="M36" s="222">
        <v>0</v>
      </c>
      <c r="N36" s="197"/>
      <c r="O36" s="197"/>
      <c r="P36" s="197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98"/>
      <c r="D38" s="102" t="s">
        <v>50</v>
      </c>
      <c r="E38" s="70"/>
      <c r="F38" s="70"/>
      <c r="G38" s="103" t="s">
        <v>51</v>
      </c>
      <c r="H38" s="104" t="s">
        <v>52</v>
      </c>
      <c r="I38" s="70"/>
      <c r="J38" s="70"/>
      <c r="K38" s="70"/>
      <c r="L38" s="223">
        <f>SUM(M30:M36)</f>
        <v>2840234.57</v>
      </c>
      <c r="M38" s="207"/>
      <c r="N38" s="207"/>
      <c r="O38" s="207"/>
      <c r="P38" s="209"/>
      <c r="Q38" s="98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0"/>
      <c r="C50" s="31"/>
      <c r="D50" s="45" t="s">
        <v>53</v>
      </c>
      <c r="E50" s="46"/>
      <c r="F50" s="46"/>
      <c r="G50" s="46"/>
      <c r="H50" s="47"/>
      <c r="I50" s="31"/>
      <c r="J50" s="45" t="s">
        <v>54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20"/>
      <c r="C51" s="21"/>
      <c r="D51" s="48"/>
      <c r="E51" s="21"/>
      <c r="F51" s="21"/>
      <c r="G51" s="21"/>
      <c r="H51" s="49"/>
      <c r="I51" s="21"/>
      <c r="J51" s="48"/>
      <c r="K51" s="21"/>
      <c r="L51" s="21"/>
      <c r="M51" s="21"/>
      <c r="N51" s="21"/>
      <c r="O51" s="21"/>
      <c r="P51" s="49"/>
      <c r="Q51" s="21"/>
      <c r="R51" s="22"/>
    </row>
    <row r="52" spans="2:18" ht="13.5">
      <c r="B52" s="20"/>
      <c r="C52" s="21"/>
      <c r="D52" s="48"/>
      <c r="E52" s="21"/>
      <c r="F52" s="21"/>
      <c r="G52" s="21"/>
      <c r="H52" s="49"/>
      <c r="I52" s="21"/>
      <c r="J52" s="48"/>
      <c r="K52" s="21"/>
      <c r="L52" s="21"/>
      <c r="M52" s="21"/>
      <c r="N52" s="21"/>
      <c r="O52" s="21"/>
      <c r="P52" s="49"/>
      <c r="Q52" s="21"/>
      <c r="R52" s="22"/>
    </row>
    <row r="53" spans="2:18" ht="13.5">
      <c r="B53" s="20"/>
      <c r="C53" s="21"/>
      <c r="D53" s="48"/>
      <c r="E53" s="21"/>
      <c r="F53" s="21"/>
      <c r="G53" s="21"/>
      <c r="H53" s="49"/>
      <c r="I53" s="21"/>
      <c r="J53" s="48"/>
      <c r="K53" s="21"/>
      <c r="L53" s="21"/>
      <c r="M53" s="21"/>
      <c r="N53" s="21"/>
      <c r="O53" s="21"/>
      <c r="P53" s="49"/>
      <c r="Q53" s="21"/>
      <c r="R53" s="22"/>
    </row>
    <row r="54" spans="2:18" ht="13.5">
      <c r="B54" s="20"/>
      <c r="C54" s="21"/>
      <c r="D54" s="48"/>
      <c r="E54" s="21"/>
      <c r="F54" s="21"/>
      <c r="G54" s="21"/>
      <c r="H54" s="49"/>
      <c r="I54" s="21"/>
      <c r="J54" s="48"/>
      <c r="K54" s="21"/>
      <c r="L54" s="21"/>
      <c r="M54" s="21"/>
      <c r="N54" s="21"/>
      <c r="O54" s="21"/>
      <c r="P54" s="49"/>
      <c r="Q54" s="21"/>
      <c r="R54" s="22"/>
    </row>
    <row r="55" spans="2:18" ht="13.5">
      <c r="B55" s="20"/>
      <c r="C55" s="21"/>
      <c r="D55" s="48"/>
      <c r="E55" s="21"/>
      <c r="F55" s="21"/>
      <c r="G55" s="21"/>
      <c r="H55" s="49"/>
      <c r="I55" s="21"/>
      <c r="J55" s="48"/>
      <c r="K55" s="21"/>
      <c r="L55" s="21"/>
      <c r="M55" s="21"/>
      <c r="N55" s="21"/>
      <c r="O55" s="21"/>
      <c r="P55" s="49"/>
      <c r="Q55" s="21"/>
      <c r="R55" s="22"/>
    </row>
    <row r="56" spans="2:18" ht="13.5">
      <c r="B56" s="20"/>
      <c r="C56" s="21"/>
      <c r="D56" s="48"/>
      <c r="E56" s="21"/>
      <c r="F56" s="21"/>
      <c r="G56" s="21"/>
      <c r="H56" s="49"/>
      <c r="I56" s="21"/>
      <c r="J56" s="48"/>
      <c r="K56" s="21"/>
      <c r="L56" s="21"/>
      <c r="M56" s="21"/>
      <c r="N56" s="21"/>
      <c r="O56" s="21"/>
      <c r="P56" s="49"/>
      <c r="Q56" s="21"/>
      <c r="R56" s="22"/>
    </row>
    <row r="57" spans="2:18" ht="13.5">
      <c r="B57" s="20"/>
      <c r="C57" s="21"/>
      <c r="D57" s="48"/>
      <c r="E57" s="21"/>
      <c r="F57" s="21"/>
      <c r="G57" s="21"/>
      <c r="H57" s="49"/>
      <c r="I57" s="21"/>
      <c r="J57" s="48"/>
      <c r="K57" s="21"/>
      <c r="L57" s="21"/>
      <c r="M57" s="21"/>
      <c r="N57" s="21"/>
      <c r="O57" s="21"/>
      <c r="P57" s="49"/>
      <c r="Q57" s="21"/>
      <c r="R57" s="22"/>
    </row>
    <row r="58" spans="2:18" ht="13.5">
      <c r="B58" s="20"/>
      <c r="C58" s="21"/>
      <c r="D58" s="48"/>
      <c r="E58" s="21"/>
      <c r="F58" s="21"/>
      <c r="G58" s="21"/>
      <c r="H58" s="49"/>
      <c r="I58" s="21"/>
      <c r="J58" s="48"/>
      <c r="K58" s="21"/>
      <c r="L58" s="21"/>
      <c r="M58" s="21"/>
      <c r="N58" s="21"/>
      <c r="O58" s="21"/>
      <c r="P58" s="49"/>
      <c r="Q58" s="21"/>
      <c r="R58" s="22"/>
    </row>
    <row r="59" spans="2:18" s="1" customFormat="1" ht="15">
      <c r="B59" s="30"/>
      <c r="C59" s="31"/>
      <c r="D59" s="50" t="s">
        <v>55</v>
      </c>
      <c r="E59" s="51"/>
      <c r="F59" s="51"/>
      <c r="G59" s="52" t="s">
        <v>56</v>
      </c>
      <c r="H59" s="53"/>
      <c r="I59" s="31"/>
      <c r="J59" s="50" t="s">
        <v>55</v>
      </c>
      <c r="K59" s="51"/>
      <c r="L59" s="51"/>
      <c r="M59" s="51"/>
      <c r="N59" s="52" t="s">
        <v>56</v>
      </c>
      <c r="O59" s="51"/>
      <c r="P59" s="53"/>
      <c r="Q59" s="31"/>
      <c r="R59" s="32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0"/>
      <c r="C61" s="31"/>
      <c r="D61" s="45" t="s">
        <v>57</v>
      </c>
      <c r="E61" s="46"/>
      <c r="F61" s="46"/>
      <c r="G61" s="46"/>
      <c r="H61" s="47"/>
      <c r="I61" s="31"/>
      <c r="J61" s="45" t="s">
        <v>58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20"/>
      <c r="C62" s="21"/>
      <c r="D62" s="48"/>
      <c r="E62" s="21"/>
      <c r="F62" s="21"/>
      <c r="G62" s="21"/>
      <c r="H62" s="49"/>
      <c r="I62" s="21"/>
      <c r="J62" s="48"/>
      <c r="K62" s="21"/>
      <c r="L62" s="21"/>
      <c r="M62" s="21"/>
      <c r="N62" s="21"/>
      <c r="O62" s="21"/>
      <c r="P62" s="49"/>
      <c r="Q62" s="21"/>
      <c r="R62" s="22"/>
    </row>
    <row r="63" spans="2:18" ht="13.5">
      <c r="B63" s="20"/>
      <c r="C63" s="21"/>
      <c r="D63" s="48"/>
      <c r="E63" s="21"/>
      <c r="F63" s="21"/>
      <c r="G63" s="21"/>
      <c r="H63" s="49"/>
      <c r="I63" s="21"/>
      <c r="J63" s="48"/>
      <c r="K63" s="21"/>
      <c r="L63" s="21"/>
      <c r="M63" s="21"/>
      <c r="N63" s="21"/>
      <c r="O63" s="21"/>
      <c r="P63" s="49"/>
      <c r="Q63" s="21"/>
      <c r="R63" s="22"/>
    </row>
    <row r="64" spans="2:18" ht="13.5">
      <c r="B64" s="20"/>
      <c r="C64" s="21"/>
      <c r="D64" s="48"/>
      <c r="E64" s="21"/>
      <c r="F64" s="21"/>
      <c r="G64" s="21"/>
      <c r="H64" s="49"/>
      <c r="I64" s="21"/>
      <c r="J64" s="48"/>
      <c r="K64" s="21"/>
      <c r="L64" s="21"/>
      <c r="M64" s="21"/>
      <c r="N64" s="21"/>
      <c r="O64" s="21"/>
      <c r="P64" s="49"/>
      <c r="Q64" s="21"/>
      <c r="R64" s="22"/>
    </row>
    <row r="65" spans="2:18" ht="13.5">
      <c r="B65" s="20"/>
      <c r="C65" s="21"/>
      <c r="D65" s="48"/>
      <c r="E65" s="21"/>
      <c r="F65" s="21"/>
      <c r="G65" s="21"/>
      <c r="H65" s="49"/>
      <c r="I65" s="21"/>
      <c r="J65" s="48"/>
      <c r="K65" s="21"/>
      <c r="L65" s="21"/>
      <c r="M65" s="21"/>
      <c r="N65" s="21"/>
      <c r="O65" s="21"/>
      <c r="P65" s="49"/>
      <c r="Q65" s="21"/>
      <c r="R65" s="22"/>
    </row>
    <row r="66" spans="2:18" ht="13.5">
      <c r="B66" s="20"/>
      <c r="C66" s="21"/>
      <c r="D66" s="48"/>
      <c r="E66" s="21"/>
      <c r="F66" s="21"/>
      <c r="G66" s="21"/>
      <c r="H66" s="49"/>
      <c r="I66" s="21"/>
      <c r="J66" s="48"/>
      <c r="K66" s="21"/>
      <c r="L66" s="21"/>
      <c r="M66" s="21"/>
      <c r="N66" s="21"/>
      <c r="O66" s="21"/>
      <c r="P66" s="49"/>
      <c r="Q66" s="21"/>
      <c r="R66" s="22"/>
    </row>
    <row r="67" spans="2:18" ht="13.5">
      <c r="B67" s="20"/>
      <c r="C67" s="21"/>
      <c r="D67" s="48"/>
      <c r="E67" s="21"/>
      <c r="F67" s="21"/>
      <c r="G67" s="21"/>
      <c r="H67" s="49"/>
      <c r="I67" s="21"/>
      <c r="J67" s="48"/>
      <c r="K67" s="21"/>
      <c r="L67" s="21"/>
      <c r="M67" s="21"/>
      <c r="N67" s="21"/>
      <c r="O67" s="21"/>
      <c r="P67" s="49"/>
      <c r="Q67" s="21"/>
      <c r="R67" s="22"/>
    </row>
    <row r="68" spans="2:18" ht="13.5">
      <c r="B68" s="20"/>
      <c r="C68" s="21"/>
      <c r="D68" s="48"/>
      <c r="E68" s="21"/>
      <c r="F68" s="21"/>
      <c r="G68" s="21"/>
      <c r="H68" s="49"/>
      <c r="I68" s="21"/>
      <c r="J68" s="48"/>
      <c r="K68" s="21"/>
      <c r="L68" s="21"/>
      <c r="M68" s="21"/>
      <c r="N68" s="21"/>
      <c r="O68" s="21"/>
      <c r="P68" s="49"/>
      <c r="Q68" s="21"/>
      <c r="R68" s="22"/>
    </row>
    <row r="69" spans="2:18" ht="13.5">
      <c r="B69" s="20"/>
      <c r="C69" s="21"/>
      <c r="D69" s="48"/>
      <c r="E69" s="21"/>
      <c r="F69" s="21"/>
      <c r="G69" s="21"/>
      <c r="H69" s="49"/>
      <c r="I69" s="21"/>
      <c r="J69" s="48"/>
      <c r="K69" s="21"/>
      <c r="L69" s="21"/>
      <c r="M69" s="21"/>
      <c r="N69" s="21"/>
      <c r="O69" s="21"/>
      <c r="P69" s="49"/>
      <c r="Q69" s="21"/>
      <c r="R69" s="22"/>
    </row>
    <row r="70" spans="2:18" s="1" customFormat="1" ht="15">
      <c r="B70" s="30"/>
      <c r="C70" s="31"/>
      <c r="D70" s="50" t="s">
        <v>55</v>
      </c>
      <c r="E70" s="51"/>
      <c r="F70" s="51"/>
      <c r="G70" s="52" t="s">
        <v>56</v>
      </c>
      <c r="H70" s="53"/>
      <c r="I70" s="31"/>
      <c r="J70" s="50" t="s">
        <v>55</v>
      </c>
      <c r="K70" s="51"/>
      <c r="L70" s="51"/>
      <c r="M70" s="51"/>
      <c r="N70" s="52" t="s">
        <v>56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84" t="s">
        <v>104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7" t="s">
        <v>15</v>
      </c>
      <c r="D78" s="31"/>
      <c r="E78" s="31"/>
      <c r="F78" s="219" t="str">
        <f>F6</f>
        <v>PD-III/1822 Soběkury-oprava</v>
      </c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31"/>
      <c r="R78" s="32"/>
    </row>
    <row r="79" spans="2:18" s="1" customFormat="1" ht="36.75" customHeight="1">
      <c r="B79" s="30"/>
      <c r="C79" s="64" t="s">
        <v>100</v>
      </c>
      <c r="D79" s="31"/>
      <c r="E79" s="31"/>
      <c r="F79" s="200" t="str">
        <f>F7</f>
        <v>SO 101 - Komunikace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7" t="s">
        <v>21</v>
      </c>
      <c r="D81" s="31"/>
      <c r="E81" s="31"/>
      <c r="F81" s="25" t="str">
        <f>F9</f>
        <v>Soběkury</v>
      </c>
      <c r="G81" s="31"/>
      <c r="H81" s="31"/>
      <c r="I81" s="31"/>
      <c r="J81" s="31"/>
      <c r="K81" s="27" t="s">
        <v>23</v>
      </c>
      <c r="L81" s="31"/>
      <c r="M81" s="220" t="str">
        <f>IF(O9="","",O9)</f>
        <v>18.9.2016</v>
      </c>
      <c r="N81" s="197"/>
      <c r="O81" s="197"/>
      <c r="P81" s="197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7" t="s">
        <v>27</v>
      </c>
      <c r="D83" s="31"/>
      <c r="E83" s="31"/>
      <c r="F83" s="25" t="str">
        <f>E12</f>
        <v>SÚS Plzeňského kraje, Škroupova 18, 306 13 Plzeň</v>
      </c>
      <c r="G83" s="31"/>
      <c r="H83" s="31"/>
      <c r="I83" s="31"/>
      <c r="J83" s="31"/>
      <c r="K83" s="27" t="s">
        <v>33</v>
      </c>
      <c r="L83" s="31"/>
      <c r="M83" s="186" t="str">
        <f>E18</f>
        <v>U-PROJEKT DOS s.r.o.</v>
      </c>
      <c r="N83" s="197"/>
      <c r="O83" s="197"/>
      <c r="P83" s="197"/>
      <c r="Q83" s="197"/>
      <c r="R83" s="32"/>
    </row>
    <row r="84" spans="2:18" s="1" customFormat="1" ht="14.25" customHeight="1">
      <c r="B84" s="30"/>
      <c r="C84" s="27" t="s">
        <v>31</v>
      </c>
      <c r="D84" s="31"/>
      <c r="E84" s="31"/>
      <c r="F84" s="25" t="str">
        <f>IF(E15="","",E15)</f>
        <v> </v>
      </c>
      <c r="G84" s="31"/>
      <c r="H84" s="31"/>
      <c r="I84" s="31"/>
      <c r="J84" s="31"/>
      <c r="K84" s="27" t="s">
        <v>36</v>
      </c>
      <c r="L84" s="31"/>
      <c r="M84" s="186" t="str">
        <f>E21</f>
        <v>David Šprincl</v>
      </c>
      <c r="N84" s="197"/>
      <c r="O84" s="197"/>
      <c r="P84" s="197"/>
      <c r="Q84" s="197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24" t="s">
        <v>105</v>
      </c>
      <c r="D86" s="225"/>
      <c r="E86" s="225"/>
      <c r="F86" s="225"/>
      <c r="G86" s="225"/>
      <c r="H86" s="98"/>
      <c r="I86" s="98"/>
      <c r="J86" s="98"/>
      <c r="K86" s="98"/>
      <c r="L86" s="98"/>
      <c r="M86" s="98"/>
      <c r="N86" s="224" t="s">
        <v>106</v>
      </c>
      <c r="O86" s="197"/>
      <c r="P86" s="197"/>
      <c r="Q86" s="197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5" t="s">
        <v>107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1">
        <f>N116</f>
        <v>2347301.3000000003</v>
      </c>
      <c r="O88" s="197"/>
      <c r="P88" s="197"/>
      <c r="Q88" s="197"/>
      <c r="R88" s="32"/>
      <c r="AU88" s="16" t="s">
        <v>108</v>
      </c>
    </row>
    <row r="89" spans="2:18" s="6" customFormat="1" ht="24.75" customHeight="1">
      <c r="B89" s="106"/>
      <c r="C89" s="107"/>
      <c r="D89" s="108" t="s">
        <v>109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26">
        <f>N117</f>
        <v>2347301.3000000003</v>
      </c>
      <c r="O89" s="227"/>
      <c r="P89" s="227"/>
      <c r="Q89" s="227"/>
      <c r="R89" s="109"/>
    </row>
    <row r="90" spans="2:18" s="7" customFormat="1" ht="19.5" customHeight="1">
      <c r="B90" s="110"/>
      <c r="C90" s="111"/>
      <c r="D90" s="112" t="s">
        <v>110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28">
        <f>N118</f>
        <v>111034.98</v>
      </c>
      <c r="O90" s="229"/>
      <c r="P90" s="229"/>
      <c r="Q90" s="229"/>
      <c r="R90" s="113"/>
    </row>
    <row r="91" spans="2:18" s="7" customFormat="1" ht="14.25" customHeight="1">
      <c r="B91" s="110"/>
      <c r="C91" s="111"/>
      <c r="D91" s="112" t="s">
        <v>111</v>
      </c>
      <c r="E91" s="111"/>
      <c r="F91" s="111"/>
      <c r="G91" s="111"/>
      <c r="H91" s="111"/>
      <c r="I91" s="111"/>
      <c r="J91" s="111"/>
      <c r="K91" s="111"/>
      <c r="L91" s="111"/>
      <c r="M91" s="111"/>
      <c r="N91" s="228">
        <f>N119</f>
        <v>111034.98</v>
      </c>
      <c r="O91" s="229"/>
      <c r="P91" s="229"/>
      <c r="Q91" s="229"/>
      <c r="R91" s="113"/>
    </row>
    <row r="92" spans="2:18" s="7" customFormat="1" ht="19.5" customHeight="1">
      <c r="B92" s="110"/>
      <c r="C92" s="111"/>
      <c r="D92" s="112" t="s">
        <v>112</v>
      </c>
      <c r="E92" s="111"/>
      <c r="F92" s="111"/>
      <c r="G92" s="111"/>
      <c r="H92" s="111"/>
      <c r="I92" s="111"/>
      <c r="J92" s="111"/>
      <c r="K92" s="111"/>
      <c r="L92" s="111"/>
      <c r="M92" s="111"/>
      <c r="N92" s="228">
        <f>N165</f>
        <v>2179078.47</v>
      </c>
      <c r="O92" s="229"/>
      <c r="P92" s="229"/>
      <c r="Q92" s="229"/>
      <c r="R92" s="113"/>
    </row>
    <row r="93" spans="2:18" s="7" customFormat="1" ht="19.5" customHeight="1">
      <c r="B93" s="110"/>
      <c r="C93" s="111"/>
      <c r="D93" s="112" t="s">
        <v>113</v>
      </c>
      <c r="E93" s="111"/>
      <c r="F93" s="111"/>
      <c r="G93" s="111"/>
      <c r="H93" s="111"/>
      <c r="I93" s="111"/>
      <c r="J93" s="111"/>
      <c r="K93" s="111"/>
      <c r="L93" s="111"/>
      <c r="M93" s="111"/>
      <c r="N93" s="228">
        <f>N190</f>
        <v>39180</v>
      </c>
      <c r="O93" s="229"/>
      <c r="P93" s="229"/>
      <c r="Q93" s="229"/>
      <c r="R93" s="113"/>
    </row>
    <row r="94" spans="2:18" s="7" customFormat="1" ht="14.25" customHeight="1">
      <c r="B94" s="110"/>
      <c r="C94" s="111"/>
      <c r="D94" s="112" t="s">
        <v>114</v>
      </c>
      <c r="E94" s="111"/>
      <c r="F94" s="111"/>
      <c r="G94" s="111"/>
      <c r="H94" s="111"/>
      <c r="I94" s="111"/>
      <c r="J94" s="111"/>
      <c r="K94" s="111"/>
      <c r="L94" s="111"/>
      <c r="M94" s="111"/>
      <c r="N94" s="228">
        <f>N191</f>
        <v>39180</v>
      </c>
      <c r="O94" s="229"/>
      <c r="P94" s="229"/>
      <c r="Q94" s="229"/>
      <c r="R94" s="113"/>
    </row>
    <row r="95" spans="2:18" s="7" customFormat="1" ht="19.5" customHeight="1">
      <c r="B95" s="110"/>
      <c r="C95" s="111"/>
      <c r="D95" s="112" t="s">
        <v>115</v>
      </c>
      <c r="E95" s="111"/>
      <c r="F95" s="111"/>
      <c r="G95" s="111"/>
      <c r="H95" s="111"/>
      <c r="I95" s="111"/>
      <c r="J95" s="111"/>
      <c r="K95" s="111"/>
      <c r="L95" s="111"/>
      <c r="M95" s="111"/>
      <c r="N95" s="228">
        <f>N208</f>
        <v>18007.85</v>
      </c>
      <c r="O95" s="229"/>
      <c r="P95" s="229"/>
      <c r="Q95" s="229"/>
      <c r="R95" s="113"/>
    </row>
    <row r="96" spans="2:18" s="1" customFormat="1" ht="21.75" customHeight="1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2"/>
    </row>
    <row r="97" spans="2:21" s="1" customFormat="1" ht="29.25" customHeight="1">
      <c r="B97" s="30"/>
      <c r="C97" s="105" t="s">
        <v>116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230">
        <v>0</v>
      </c>
      <c r="O97" s="197"/>
      <c r="P97" s="197"/>
      <c r="Q97" s="197"/>
      <c r="R97" s="32"/>
      <c r="T97" s="114"/>
      <c r="U97" s="115" t="s">
        <v>43</v>
      </c>
    </row>
    <row r="98" spans="2:18" s="1" customFormat="1" ht="18" customHeight="1"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2"/>
    </row>
    <row r="99" spans="2:18" s="1" customFormat="1" ht="29.25" customHeight="1">
      <c r="B99" s="30"/>
      <c r="C99" s="97" t="s">
        <v>96</v>
      </c>
      <c r="D99" s="98"/>
      <c r="E99" s="98"/>
      <c r="F99" s="98"/>
      <c r="G99" s="98"/>
      <c r="H99" s="98"/>
      <c r="I99" s="98"/>
      <c r="J99" s="98"/>
      <c r="K99" s="98"/>
      <c r="L99" s="213">
        <f>ROUND(SUM(N88+N97),2)</f>
        <v>2347301.3</v>
      </c>
      <c r="M99" s="225"/>
      <c r="N99" s="225"/>
      <c r="O99" s="225"/>
      <c r="P99" s="225"/>
      <c r="Q99" s="225"/>
      <c r="R99" s="32"/>
    </row>
    <row r="100" spans="2:18" s="1" customFormat="1" ht="6.75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6"/>
    </row>
    <row r="104" spans="2:18" s="1" customFormat="1" ht="6.75" customHeight="1"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9"/>
    </row>
    <row r="105" spans="2:18" s="1" customFormat="1" ht="36.75" customHeight="1">
      <c r="B105" s="30"/>
      <c r="C105" s="184" t="s">
        <v>117</v>
      </c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32"/>
    </row>
    <row r="106" spans="2:18" s="1" customFormat="1" ht="6.75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18" s="1" customFormat="1" ht="30" customHeight="1">
      <c r="B107" s="30"/>
      <c r="C107" s="27" t="s">
        <v>15</v>
      </c>
      <c r="D107" s="31"/>
      <c r="E107" s="31"/>
      <c r="F107" s="219" t="str">
        <f>F6</f>
        <v>PD-III/1822 Soběkury-oprava</v>
      </c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31"/>
      <c r="R107" s="32"/>
    </row>
    <row r="108" spans="2:18" s="1" customFormat="1" ht="36.75" customHeight="1">
      <c r="B108" s="30"/>
      <c r="C108" s="64" t="s">
        <v>100</v>
      </c>
      <c r="D108" s="31"/>
      <c r="E108" s="31"/>
      <c r="F108" s="200" t="str">
        <f>F7</f>
        <v>SO 101 - Komunikace</v>
      </c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31"/>
      <c r="R108" s="32"/>
    </row>
    <row r="109" spans="2:18" s="1" customFormat="1" ht="6.7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18" s="1" customFormat="1" ht="18" customHeight="1">
      <c r="B110" s="30"/>
      <c r="C110" s="27" t="s">
        <v>21</v>
      </c>
      <c r="D110" s="31"/>
      <c r="E110" s="31"/>
      <c r="F110" s="25" t="str">
        <f>F9</f>
        <v>Soběkury</v>
      </c>
      <c r="G110" s="31"/>
      <c r="H110" s="31"/>
      <c r="I110" s="31"/>
      <c r="J110" s="31"/>
      <c r="K110" s="27" t="s">
        <v>23</v>
      </c>
      <c r="L110" s="31"/>
      <c r="M110" s="220" t="str">
        <f>IF(O9="","",O9)</f>
        <v>18.9.2016</v>
      </c>
      <c r="N110" s="197"/>
      <c r="O110" s="197"/>
      <c r="P110" s="197"/>
      <c r="Q110" s="31"/>
      <c r="R110" s="32"/>
    </row>
    <row r="111" spans="2:18" s="1" customFormat="1" ht="6.7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15">
      <c r="B112" s="30"/>
      <c r="C112" s="27" t="s">
        <v>27</v>
      </c>
      <c r="D112" s="31"/>
      <c r="E112" s="31"/>
      <c r="F112" s="25" t="str">
        <f>E12</f>
        <v>SÚS Plzeňského kraje, Škroupova 18, 306 13 Plzeň</v>
      </c>
      <c r="G112" s="31"/>
      <c r="H112" s="31"/>
      <c r="I112" s="31"/>
      <c r="J112" s="31"/>
      <c r="K112" s="27" t="s">
        <v>33</v>
      </c>
      <c r="L112" s="31"/>
      <c r="M112" s="186" t="str">
        <f>E18</f>
        <v>U-PROJEKT DOS s.r.o.</v>
      </c>
      <c r="N112" s="197"/>
      <c r="O112" s="197"/>
      <c r="P112" s="197"/>
      <c r="Q112" s="197"/>
      <c r="R112" s="32"/>
    </row>
    <row r="113" spans="2:18" s="1" customFormat="1" ht="14.25" customHeight="1">
      <c r="B113" s="30"/>
      <c r="C113" s="27" t="s">
        <v>31</v>
      </c>
      <c r="D113" s="31"/>
      <c r="E113" s="31"/>
      <c r="F113" s="25" t="str">
        <f>IF(E15="","",E15)</f>
        <v> </v>
      </c>
      <c r="G113" s="31"/>
      <c r="H113" s="31"/>
      <c r="I113" s="31"/>
      <c r="J113" s="31"/>
      <c r="K113" s="27" t="s">
        <v>36</v>
      </c>
      <c r="L113" s="31"/>
      <c r="M113" s="186" t="str">
        <f>E21</f>
        <v>David Šprincl</v>
      </c>
      <c r="N113" s="197"/>
      <c r="O113" s="197"/>
      <c r="P113" s="197"/>
      <c r="Q113" s="197"/>
      <c r="R113" s="32"/>
    </row>
    <row r="114" spans="2:18" s="1" customFormat="1" ht="9.75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27" s="8" customFormat="1" ht="29.25" customHeight="1">
      <c r="B115" s="116"/>
      <c r="C115" s="117" t="s">
        <v>118</v>
      </c>
      <c r="D115" s="118" t="s">
        <v>119</v>
      </c>
      <c r="E115" s="118" t="s">
        <v>61</v>
      </c>
      <c r="F115" s="231" t="s">
        <v>120</v>
      </c>
      <c r="G115" s="232"/>
      <c r="H115" s="232"/>
      <c r="I115" s="232"/>
      <c r="J115" s="118" t="s">
        <v>121</v>
      </c>
      <c r="K115" s="118" t="s">
        <v>122</v>
      </c>
      <c r="L115" s="233" t="s">
        <v>123</v>
      </c>
      <c r="M115" s="232"/>
      <c r="N115" s="231" t="s">
        <v>106</v>
      </c>
      <c r="O115" s="232"/>
      <c r="P115" s="232"/>
      <c r="Q115" s="234"/>
      <c r="R115" s="119"/>
      <c r="T115" s="71" t="s">
        <v>124</v>
      </c>
      <c r="U115" s="72" t="s">
        <v>43</v>
      </c>
      <c r="V115" s="72" t="s">
        <v>125</v>
      </c>
      <c r="W115" s="72" t="s">
        <v>126</v>
      </c>
      <c r="X115" s="72" t="s">
        <v>127</v>
      </c>
      <c r="Y115" s="72" t="s">
        <v>128</v>
      </c>
      <c r="Z115" s="72" t="s">
        <v>129</v>
      </c>
      <c r="AA115" s="73" t="s">
        <v>130</v>
      </c>
    </row>
    <row r="116" spans="2:63" s="1" customFormat="1" ht="29.25" customHeight="1">
      <c r="B116" s="30"/>
      <c r="C116" s="75" t="s">
        <v>102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251">
        <f>BK116</f>
        <v>2347301.3000000003</v>
      </c>
      <c r="O116" s="252"/>
      <c r="P116" s="252"/>
      <c r="Q116" s="252"/>
      <c r="R116" s="32"/>
      <c r="T116" s="74"/>
      <c r="U116" s="46"/>
      <c r="V116" s="46"/>
      <c r="W116" s="120">
        <f>W117</f>
        <v>448.273832</v>
      </c>
      <c r="X116" s="46"/>
      <c r="Y116" s="120">
        <f>Y117</f>
        <v>83.85858525999998</v>
      </c>
      <c r="Z116" s="46"/>
      <c r="AA116" s="121">
        <f>AA117</f>
        <v>212.00078200000002</v>
      </c>
      <c r="AT116" s="16" t="s">
        <v>78</v>
      </c>
      <c r="AU116" s="16" t="s">
        <v>108</v>
      </c>
      <c r="BK116" s="122">
        <f>BK117</f>
        <v>2347301.3000000003</v>
      </c>
    </row>
    <row r="117" spans="2:63" s="9" customFormat="1" ht="36.75" customHeight="1">
      <c r="B117" s="123"/>
      <c r="C117" s="124"/>
      <c r="D117" s="125" t="s">
        <v>109</v>
      </c>
      <c r="E117" s="125"/>
      <c r="F117" s="125"/>
      <c r="G117" s="125"/>
      <c r="H117" s="125"/>
      <c r="I117" s="125"/>
      <c r="J117" s="125"/>
      <c r="K117" s="125"/>
      <c r="L117" s="125"/>
      <c r="M117" s="125"/>
      <c r="N117" s="253">
        <f>BK117</f>
        <v>2347301.3000000003</v>
      </c>
      <c r="O117" s="226"/>
      <c r="P117" s="226"/>
      <c r="Q117" s="226"/>
      <c r="R117" s="126"/>
      <c r="T117" s="127"/>
      <c r="U117" s="124"/>
      <c r="V117" s="124"/>
      <c r="W117" s="128">
        <f>W118+W165+W190+W208</f>
        <v>448.273832</v>
      </c>
      <c r="X117" s="124"/>
      <c r="Y117" s="128">
        <f>Y118+Y165+Y190+Y208</f>
        <v>83.85858525999998</v>
      </c>
      <c r="Z117" s="124"/>
      <c r="AA117" s="129">
        <f>AA118+AA165+AA190+AA208</f>
        <v>212.00078200000002</v>
      </c>
      <c r="AR117" s="130" t="s">
        <v>20</v>
      </c>
      <c r="AT117" s="131" t="s">
        <v>78</v>
      </c>
      <c r="AU117" s="131" t="s">
        <v>79</v>
      </c>
      <c r="AY117" s="130" t="s">
        <v>131</v>
      </c>
      <c r="BK117" s="132">
        <f>BK118+BK165+BK190+BK208</f>
        <v>2347301.3000000003</v>
      </c>
    </row>
    <row r="118" spans="2:63" s="9" customFormat="1" ht="19.5" customHeight="1">
      <c r="B118" s="123"/>
      <c r="C118" s="124"/>
      <c r="D118" s="133" t="s">
        <v>110</v>
      </c>
      <c r="E118" s="133"/>
      <c r="F118" s="133"/>
      <c r="G118" s="133"/>
      <c r="H118" s="133"/>
      <c r="I118" s="133"/>
      <c r="J118" s="133"/>
      <c r="K118" s="133"/>
      <c r="L118" s="133"/>
      <c r="M118" s="133"/>
      <c r="N118" s="254">
        <f>BK118</f>
        <v>111034.98</v>
      </c>
      <c r="O118" s="228"/>
      <c r="P118" s="228"/>
      <c r="Q118" s="228"/>
      <c r="R118" s="126"/>
      <c r="T118" s="127"/>
      <c r="U118" s="124"/>
      <c r="V118" s="124"/>
      <c r="W118" s="128">
        <f>W119</f>
        <v>101.32146900000001</v>
      </c>
      <c r="X118" s="124"/>
      <c r="Y118" s="128">
        <f>Y119</f>
        <v>1.8664800000000001</v>
      </c>
      <c r="Z118" s="124"/>
      <c r="AA118" s="129">
        <f>AA119</f>
        <v>212.00078200000002</v>
      </c>
      <c r="AR118" s="130" t="s">
        <v>20</v>
      </c>
      <c r="AT118" s="131" t="s">
        <v>78</v>
      </c>
      <c r="AU118" s="131" t="s">
        <v>20</v>
      </c>
      <c r="AY118" s="130" t="s">
        <v>131</v>
      </c>
      <c r="BK118" s="132">
        <f>BK119</f>
        <v>111034.98</v>
      </c>
    </row>
    <row r="119" spans="2:63" s="9" customFormat="1" ht="14.25" customHeight="1">
      <c r="B119" s="123"/>
      <c r="C119" s="124"/>
      <c r="D119" s="133" t="s">
        <v>111</v>
      </c>
      <c r="E119" s="133"/>
      <c r="F119" s="133"/>
      <c r="G119" s="133"/>
      <c r="H119" s="133"/>
      <c r="I119" s="133"/>
      <c r="J119" s="133"/>
      <c r="K119" s="133"/>
      <c r="L119" s="133"/>
      <c r="M119" s="133"/>
      <c r="N119" s="248">
        <f>BK119</f>
        <v>111034.98</v>
      </c>
      <c r="O119" s="249"/>
      <c r="P119" s="249"/>
      <c r="Q119" s="249"/>
      <c r="R119" s="126"/>
      <c r="T119" s="127"/>
      <c r="U119" s="124"/>
      <c r="V119" s="124"/>
      <c r="W119" s="128">
        <f>SUM(W120:W164)</f>
        <v>101.32146900000001</v>
      </c>
      <c r="X119" s="124"/>
      <c r="Y119" s="128">
        <f>SUM(Y120:Y164)</f>
        <v>1.8664800000000001</v>
      </c>
      <c r="Z119" s="124"/>
      <c r="AA119" s="129">
        <f>SUM(AA120:AA164)</f>
        <v>212.00078200000002</v>
      </c>
      <c r="AR119" s="130" t="s">
        <v>20</v>
      </c>
      <c r="AT119" s="131" t="s">
        <v>78</v>
      </c>
      <c r="AU119" s="131" t="s">
        <v>98</v>
      </c>
      <c r="AY119" s="130" t="s">
        <v>131</v>
      </c>
      <c r="BK119" s="132">
        <f>SUM(BK120:BK164)</f>
        <v>111034.98</v>
      </c>
    </row>
    <row r="120" spans="2:65" s="1" customFormat="1" ht="31.5" customHeight="1">
      <c r="B120" s="134"/>
      <c r="C120" s="135" t="s">
        <v>20</v>
      </c>
      <c r="D120" s="135" t="s">
        <v>132</v>
      </c>
      <c r="E120" s="136" t="s">
        <v>133</v>
      </c>
      <c r="F120" s="235" t="s">
        <v>134</v>
      </c>
      <c r="G120" s="236"/>
      <c r="H120" s="236"/>
      <c r="I120" s="236"/>
      <c r="J120" s="137" t="s">
        <v>135</v>
      </c>
      <c r="K120" s="138">
        <v>77.743</v>
      </c>
      <c r="L120" s="237">
        <v>64.776</v>
      </c>
      <c r="M120" s="236"/>
      <c r="N120" s="237">
        <f>ROUND(L120*K120,2)</f>
        <v>5035.88</v>
      </c>
      <c r="O120" s="236"/>
      <c r="P120" s="236"/>
      <c r="Q120" s="236"/>
      <c r="R120" s="139"/>
      <c r="T120" s="140" t="s">
        <v>3</v>
      </c>
      <c r="U120" s="39" t="s">
        <v>44</v>
      </c>
      <c r="V120" s="141">
        <v>0.07</v>
      </c>
      <c r="W120" s="141">
        <f>V120*K120</f>
        <v>5.44201</v>
      </c>
      <c r="X120" s="141">
        <v>0</v>
      </c>
      <c r="Y120" s="141">
        <f>X120*K120</f>
        <v>0</v>
      </c>
      <c r="Z120" s="141">
        <v>0.13</v>
      </c>
      <c r="AA120" s="142">
        <f>Z120*K120</f>
        <v>10.106589999999999</v>
      </c>
      <c r="AR120" s="16" t="s">
        <v>136</v>
      </c>
      <c r="AT120" s="16" t="s">
        <v>132</v>
      </c>
      <c r="AU120" s="16" t="s">
        <v>137</v>
      </c>
      <c r="AY120" s="16" t="s">
        <v>131</v>
      </c>
      <c r="BE120" s="143">
        <f>IF(U120="základní",N120,0)</f>
        <v>5035.88</v>
      </c>
      <c r="BF120" s="143">
        <f>IF(U120="snížená",N120,0)</f>
        <v>0</v>
      </c>
      <c r="BG120" s="143">
        <f>IF(U120="zákl. přenesená",N120,0)</f>
        <v>0</v>
      </c>
      <c r="BH120" s="143">
        <f>IF(U120="sníž. přenesená",N120,0)</f>
        <v>0</v>
      </c>
      <c r="BI120" s="143">
        <f>IF(U120="nulová",N120,0)</f>
        <v>0</v>
      </c>
      <c r="BJ120" s="16" t="s">
        <v>20</v>
      </c>
      <c r="BK120" s="143">
        <f>ROUND(L120*K120,2)</f>
        <v>5035.88</v>
      </c>
      <c r="BL120" s="16" t="s">
        <v>136</v>
      </c>
      <c r="BM120" s="16" t="s">
        <v>138</v>
      </c>
    </row>
    <row r="121" spans="2:51" s="10" customFormat="1" ht="22.5" customHeight="1">
      <c r="B121" s="144"/>
      <c r="C121" s="145"/>
      <c r="D121" s="145"/>
      <c r="E121" s="146" t="s">
        <v>3</v>
      </c>
      <c r="F121" s="238" t="s">
        <v>139</v>
      </c>
      <c r="G121" s="239"/>
      <c r="H121" s="239"/>
      <c r="I121" s="239"/>
      <c r="J121" s="145"/>
      <c r="K121" s="147" t="s">
        <v>3</v>
      </c>
      <c r="L121" s="145"/>
      <c r="M121" s="145"/>
      <c r="N121" s="145"/>
      <c r="O121" s="145"/>
      <c r="P121" s="145"/>
      <c r="Q121" s="145"/>
      <c r="R121" s="148"/>
      <c r="T121" s="149"/>
      <c r="U121" s="145"/>
      <c r="V121" s="145"/>
      <c r="W121" s="145"/>
      <c r="X121" s="145"/>
      <c r="Y121" s="145"/>
      <c r="Z121" s="145"/>
      <c r="AA121" s="150"/>
      <c r="AT121" s="151" t="s">
        <v>140</v>
      </c>
      <c r="AU121" s="151" t="s">
        <v>137</v>
      </c>
      <c r="AV121" s="10" t="s">
        <v>20</v>
      </c>
      <c r="AW121" s="10" t="s">
        <v>35</v>
      </c>
      <c r="AX121" s="10" t="s">
        <v>79</v>
      </c>
      <c r="AY121" s="151" t="s">
        <v>131</v>
      </c>
    </row>
    <row r="122" spans="2:51" s="11" customFormat="1" ht="22.5" customHeight="1">
      <c r="B122" s="152"/>
      <c r="C122" s="153"/>
      <c r="D122" s="153"/>
      <c r="E122" s="154" t="s">
        <v>3</v>
      </c>
      <c r="F122" s="240" t="s">
        <v>141</v>
      </c>
      <c r="G122" s="241"/>
      <c r="H122" s="241"/>
      <c r="I122" s="241"/>
      <c r="J122" s="153"/>
      <c r="K122" s="155">
        <v>77.743</v>
      </c>
      <c r="L122" s="153"/>
      <c r="M122" s="153"/>
      <c r="N122" s="153"/>
      <c r="O122" s="153"/>
      <c r="P122" s="153"/>
      <c r="Q122" s="153"/>
      <c r="R122" s="156"/>
      <c r="T122" s="157"/>
      <c r="U122" s="153"/>
      <c r="V122" s="153"/>
      <c r="W122" s="153"/>
      <c r="X122" s="153"/>
      <c r="Y122" s="153"/>
      <c r="Z122" s="153"/>
      <c r="AA122" s="158"/>
      <c r="AT122" s="159" t="s">
        <v>140</v>
      </c>
      <c r="AU122" s="159" t="s">
        <v>137</v>
      </c>
      <c r="AV122" s="11" t="s">
        <v>98</v>
      </c>
      <c r="AW122" s="11" t="s">
        <v>35</v>
      </c>
      <c r="AX122" s="11" t="s">
        <v>79</v>
      </c>
      <c r="AY122" s="159" t="s">
        <v>131</v>
      </c>
    </row>
    <row r="123" spans="2:51" s="12" customFormat="1" ht="22.5" customHeight="1">
      <c r="B123" s="160"/>
      <c r="C123" s="161"/>
      <c r="D123" s="161"/>
      <c r="E123" s="162" t="s">
        <v>3</v>
      </c>
      <c r="F123" s="242" t="s">
        <v>142</v>
      </c>
      <c r="G123" s="243"/>
      <c r="H123" s="243"/>
      <c r="I123" s="243"/>
      <c r="J123" s="161"/>
      <c r="K123" s="163">
        <v>77.743</v>
      </c>
      <c r="L123" s="161"/>
      <c r="M123" s="161"/>
      <c r="N123" s="161"/>
      <c r="O123" s="161"/>
      <c r="P123" s="161"/>
      <c r="Q123" s="161"/>
      <c r="R123" s="164"/>
      <c r="T123" s="165"/>
      <c r="U123" s="161"/>
      <c r="V123" s="161"/>
      <c r="W123" s="161"/>
      <c r="X123" s="161"/>
      <c r="Y123" s="161"/>
      <c r="Z123" s="161"/>
      <c r="AA123" s="166"/>
      <c r="AT123" s="167" t="s">
        <v>140</v>
      </c>
      <c r="AU123" s="167" t="s">
        <v>137</v>
      </c>
      <c r="AV123" s="12" t="s">
        <v>136</v>
      </c>
      <c r="AW123" s="12" t="s">
        <v>35</v>
      </c>
      <c r="AX123" s="12" t="s">
        <v>20</v>
      </c>
      <c r="AY123" s="167" t="s">
        <v>131</v>
      </c>
    </row>
    <row r="124" spans="2:65" s="1" customFormat="1" ht="22.5" customHeight="1">
      <c r="B124" s="134"/>
      <c r="C124" s="135" t="s">
        <v>98</v>
      </c>
      <c r="D124" s="135" t="s">
        <v>132</v>
      </c>
      <c r="E124" s="136" t="s">
        <v>143</v>
      </c>
      <c r="F124" s="235" t="s">
        <v>144</v>
      </c>
      <c r="G124" s="236"/>
      <c r="H124" s="236"/>
      <c r="I124" s="236"/>
      <c r="J124" s="137" t="s">
        <v>145</v>
      </c>
      <c r="K124" s="138">
        <v>21.6</v>
      </c>
      <c r="L124" s="237">
        <v>107.952</v>
      </c>
      <c r="M124" s="236"/>
      <c r="N124" s="237">
        <f>ROUND(L124*K124,2)</f>
        <v>2331.76</v>
      </c>
      <c r="O124" s="236"/>
      <c r="P124" s="236"/>
      <c r="Q124" s="236"/>
      <c r="R124" s="139"/>
      <c r="T124" s="140" t="s">
        <v>3</v>
      </c>
      <c r="U124" s="39" t="s">
        <v>44</v>
      </c>
      <c r="V124" s="141">
        <v>0.133</v>
      </c>
      <c r="W124" s="141">
        <f>V124*K124</f>
        <v>2.8728000000000002</v>
      </c>
      <c r="X124" s="141">
        <v>0</v>
      </c>
      <c r="Y124" s="141">
        <f>X124*K124</f>
        <v>0</v>
      </c>
      <c r="Z124" s="141">
        <v>0.205</v>
      </c>
      <c r="AA124" s="142">
        <f>Z124*K124</f>
        <v>4.428</v>
      </c>
      <c r="AR124" s="16" t="s">
        <v>136</v>
      </c>
      <c r="AT124" s="16" t="s">
        <v>132</v>
      </c>
      <c r="AU124" s="16" t="s">
        <v>137</v>
      </c>
      <c r="AY124" s="16" t="s">
        <v>131</v>
      </c>
      <c r="BE124" s="143">
        <f>IF(U124="základní",N124,0)</f>
        <v>2331.76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16" t="s">
        <v>20</v>
      </c>
      <c r="BK124" s="143">
        <f>ROUND(L124*K124,2)</f>
        <v>2331.76</v>
      </c>
      <c r="BL124" s="16" t="s">
        <v>136</v>
      </c>
      <c r="BM124" s="16" t="s">
        <v>146</v>
      </c>
    </row>
    <row r="125" spans="2:51" s="10" customFormat="1" ht="22.5" customHeight="1">
      <c r="B125" s="144"/>
      <c r="C125" s="145"/>
      <c r="D125" s="145"/>
      <c r="E125" s="146" t="s">
        <v>3</v>
      </c>
      <c r="F125" s="238" t="s">
        <v>139</v>
      </c>
      <c r="G125" s="239"/>
      <c r="H125" s="239"/>
      <c r="I125" s="239"/>
      <c r="J125" s="145"/>
      <c r="K125" s="147" t="s">
        <v>3</v>
      </c>
      <c r="L125" s="145"/>
      <c r="M125" s="145"/>
      <c r="N125" s="145"/>
      <c r="O125" s="145"/>
      <c r="P125" s="145"/>
      <c r="Q125" s="145"/>
      <c r="R125" s="148"/>
      <c r="T125" s="149"/>
      <c r="U125" s="145"/>
      <c r="V125" s="145"/>
      <c r="W125" s="145"/>
      <c r="X125" s="145"/>
      <c r="Y125" s="145"/>
      <c r="Z125" s="145"/>
      <c r="AA125" s="150"/>
      <c r="AT125" s="151" t="s">
        <v>140</v>
      </c>
      <c r="AU125" s="151" t="s">
        <v>137</v>
      </c>
      <c r="AV125" s="10" t="s">
        <v>20</v>
      </c>
      <c r="AW125" s="10" t="s">
        <v>35</v>
      </c>
      <c r="AX125" s="10" t="s">
        <v>79</v>
      </c>
      <c r="AY125" s="151" t="s">
        <v>131</v>
      </c>
    </row>
    <row r="126" spans="2:51" s="11" customFormat="1" ht="22.5" customHeight="1">
      <c r="B126" s="152"/>
      <c r="C126" s="153"/>
      <c r="D126" s="153"/>
      <c r="E126" s="154" t="s">
        <v>3</v>
      </c>
      <c r="F126" s="240" t="s">
        <v>147</v>
      </c>
      <c r="G126" s="241"/>
      <c r="H126" s="241"/>
      <c r="I126" s="241"/>
      <c r="J126" s="153"/>
      <c r="K126" s="155">
        <v>21.6</v>
      </c>
      <c r="L126" s="153"/>
      <c r="M126" s="153"/>
      <c r="N126" s="153"/>
      <c r="O126" s="153"/>
      <c r="P126" s="153"/>
      <c r="Q126" s="153"/>
      <c r="R126" s="156"/>
      <c r="T126" s="157"/>
      <c r="U126" s="153"/>
      <c r="V126" s="153"/>
      <c r="W126" s="153"/>
      <c r="X126" s="153"/>
      <c r="Y126" s="153"/>
      <c r="Z126" s="153"/>
      <c r="AA126" s="158"/>
      <c r="AT126" s="159" t="s">
        <v>140</v>
      </c>
      <c r="AU126" s="159" t="s">
        <v>137</v>
      </c>
      <c r="AV126" s="11" t="s">
        <v>98</v>
      </c>
      <c r="AW126" s="11" t="s">
        <v>35</v>
      </c>
      <c r="AX126" s="11" t="s">
        <v>79</v>
      </c>
      <c r="AY126" s="159" t="s">
        <v>131</v>
      </c>
    </row>
    <row r="127" spans="2:51" s="12" customFormat="1" ht="22.5" customHeight="1">
      <c r="B127" s="160"/>
      <c r="C127" s="161"/>
      <c r="D127" s="161"/>
      <c r="E127" s="162" t="s">
        <v>3</v>
      </c>
      <c r="F127" s="242" t="s">
        <v>142</v>
      </c>
      <c r="G127" s="243"/>
      <c r="H127" s="243"/>
      <c r="I127" s="243"/>
      <c r="J127" s="161"/>
      <c r="K127" s="163">
        <v>21.6</v>
      </c>
      <c r="L127" s="161"/>
      <c r="M127" s="161"/>
      <c r="N127" s="161"/>
      <c r="O127" s="161"/>
      <c r="P127" s="161"/>
      <c r="Q127" s="161"/>
      <c r="R127" s="164"/>
      <c r="T127" s="165"/>
      <c r="U127" s="161"/>
      <c r="V127" s="161"/>
      <c r="W127" s="161"/>
      <c r="X127" s="161"/>
      <c r="Y127" s="161"/>
      <c r="Z127" s="161"/>
      <c r="AA127" s="166"/>
      <c r="AT127" s="167" t="s">
        <v>140</v>
      </c>
      <c r="AU127" s="167" t="s">
        <v>137</v>
      </c>
      <c r="AV127" s="12" t="s">
        <v>136</v>
      </c>
      <c r="AW127" s="12" t="s">
        <v>35</v>
      </c>
      <c r="AX127" s="12" t="s">
        <v>20</v>
      </c>
      <c r="AY127" s="167" t="s">
        <v>131</v>
      </c>
    </row>
    <row r="128" spans="2:65" s="1" customFormat="1" ht="31.5" customHeight="1">
      <c r="B128" s="134"/>
      <c r="C128" s="135" t="s">
        <v>137</v>
      </c>
      <c r="D128" s="135" t="s">
        <v>132</v>
      </c>
      <c r="E128" s="136" t="s">
        <v>148</v>
      </c>
      <c r="F128" s="235" t="s">
        <v>149</v>
      </c>
      <c r="G128" s="236"/>
      <c r="H128" s="236"/>
      <c r="I128" s="236"/>
      <c r="J128" s="137" t="s">
        <v>150</v>
      </c>
      <c r="K128" s="138">
        <v>1</v>
      </c>
      <c r="L128" s="237">
        <v>237.636</v>
      </c>
      <c r="M128" s="236"/>
      <c r="N128" s="237">
        <f>ROUND(L128*K128,2)</f>
        <v>237.64</v>
      </c>
      <c r="O128" s="236"/>
      <c r="P128" s="236"/>
      <c r="Q128" s="236"/>
      <c r="R128" s="139"/>
      <c r="T128" s="140" t="s">
        <v>3</v>
      </c>
      <c r="U128" s="39" t="s">
        <v>44</v>
      </c>
      <c r="V128" s="141">
        <v>0.368</v>
      </c>
      <c r="W128" s="141">
        <f>V128*K128</f>
        <v>0.368</v>
      </c>
      <c r="X128" s="141">
        <v>0</v>
      </c>
      <c r="Y128" s="141">
        <f>X128*K128</f>
        <v>0</v>
      </c>
      <c r="Z128" s="141">
        <v>0</v>
      </c>
      <c r="AA128" s="142">
        <f>Z128*K128</f>
        <v>0</v>
      </c>
      <c r="AR128" s="16" t="s">
        <v>136</v>
      </c>
      <c r="AT128" s="16" t="s">
        <v>132</v>
      </c>
      <c r="AU128" s="16" t="s">
        <v>137</v>
      </c>
      <c r="AY128" s="16" t="s">
        <v>131</v>
      </c>
      <c r="BE128" s="143">
        <f>IF(U128="základní",N128,0)</f>
        <v>237.64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16" t="s">
        <v>20</v>
      </c>
      <c r="BK128" s="143">
        <f>ROUND(L128*K128,2)</f>
        <v>237.64</v>
      </c>
      <c r="BL128" s="16" t="s">
        <v>136</v>
      </c>
      <c r="BM128" s="16" t="s">
        <v>151</v>
      </c>
    </row>
    <row r="129" spans="2:51" s="10" customFormat="1" ht="22.5" customHeight="1">
      <c r="B129" s="144"/>
      <c r="C129" s="145"/>
      <c r="D129" s="145"/>
      <c r="E129" s="146" t="s">
        <v>3</v>
      </c>
      <c r="F129" s="238" t="s">
        <v>152</v>
      </c>
      <c r="G129" s="239"/>
      <c r="H129" s="239"/>
      <c r="I129" s="239"/>
      <c r="J129" s="145"/>
      <c r="K129" s="147" t="s">
        <v>3</v>
      </c>
      <c r="L129" s="145"/>
      <c r="M129" s="145"/>
      <c r="N129" s="145"/>
      <c r="O129" s="145"/>
      <c r="P129" s="145"/>
      <c r="Q129" s="145"/>
      <c r="R129" s="148"/>
      <c r="T129" s="149"/>
      <c r="U129" s="145"/>
      <c r="V129" s="145"/>
      <c r="W129" s="145"/>
      <c r="X129" s="145"/>
      <c r="Y129" s="145"/>
      <c r="Z129" s="145"/>
      <c r="AA129" s="150"/>
      <c r="AT129" s="151" t="s">
        <v>140</v>
      </c>
      <c r="AU129" s="151" t="s">
        <v>137</v>
      </c>
      <c r="AV129" s="10" t="s">
        <v>20</v>
      </c>
      <c r="AW129" s="10" t="s">
        <v>35</v>
      </c>
      <c r="AX129" s="10" t="s">
        <v>79</v>
      </c>
      <c r="AY129" s="151" t="s">
        <v>131</v>
      </c>
    </row>
    <row r="130" spans="2:51" s="11" customFormat="1" ht="22.5" customHeight="1">
      <c r="B130" s="152"/>
      <c r="C130" s="153"/>
      <c r="D130" s="153"/>
      <c r="E130" s="154" t="s">
        <v>3</v>
      </c>
      <c r="F130" s="240" t="s">
        <v>153</v>
      </c>
      <c r="G130" s="241"/>
      <c r="H130" s="241"/>
      <c r="I130" s="241"/>
      <c r="J130" s="153"/>
      <c r="K130" s="155">
        <v>1</v>
      </c>
      <c r="L130" s="153"/>
      <c r="M130" s="153"/>
      <c r="N130" s="153"/>
      <c r="O130" s="153"/>
      <c r="P130" s="153"/>
      <c r="Q130" s="153"/>
      <c r="R130" s="156"/>
      <c r="T130" s="157"/>
      <c r="U130" s="153"/>
      <c r="V130" s="153"/>
      <c r="W130" s="153"/>
      <c r="X130" s="153"/>
      <c r="Y130" s="153"/>
      <c r="Z130" s="153"/>
      <c r="AA130" s="158"/>
      <c r="AT130" s="159" t="s">
        <v>140</v>
      </c>
      <c r="AU130" s="159" t="s">
        <v>137</v>
      </c>
      <c r="AV130" s="11" t="s">
        <v>98</v>
      </c>
      <c r="AW130" s="11" t="s">
        <v>35</v>
      </c>
      <c r="AX130" s="11" t="s">
        <v>79</v>
      </c>
      <c r="AY130" s="159" t="s">
        <v>131</v>
      </c>
    </row>
    <row r="131" spans="2:51" s="12" customFormat="1" ht="22.5" customHeight="1">
      <c r="B131" s="160"/>
      <c r="C131" s="161"/>
      <c r="D131" s="161"/>
      <c r="E131" s="162" t="s">
        <v>3</v>
      </c>
      <c r="F131" s="242" t="s">
        <v>142</v>
      </c>
      <c r="G131" s="243"/>
      <c r="H131" s="243"/>
      <c r="I131" s="243"/>
      <c r="J131" s="161"/>
      <c r="K131" s="163">
        <v>1</v>
      </c>
      <c r="L131" s="161"/>
      <c r="M131" s="161"/>
      <c r="N131" s="161"/>
      <c r="O131" s="161"/>
      <c r="P131" s="161"/>
      <c r="Q131" s="161"/>
      <c r="R131" s="164"/>
      <c r="T131" s="165"/>
      <c r="U131" s="161"/>
      <c r="V131" s="161"/>
      <c r="W131" s="161"/>
      <c r="X131" s="161"/>
      <c r="Y131" s="161"/>
      <c r="Z131" s="161"/>
      <c r="AA131" s="166"/>
      <c r="AT131" s="167" t="s">
        <v>140</v>
      </c>
      <c r="AU131" s="167" t="s">
        <v>137</v>
      </c>
      <c r="AV131" s="12" t="s">
        <v>136</v>
      </c>
      <c r="AW131" s="12" t="s">
        <v>35</v>
      </c>
      <c r="AX131" s="12" t="s">
        <v>20</v>
      </c>
      <c r="AY131" s="167" t="s">
        <v>131</v>
      </c>
    </row>
    <row r="132" spans="2:65" s="1" customFormat="1" ht="31.5" customHeight="1">
      <c r="B132" s="134"/>
      <c r="C132" s="135" t="s">
        <v>136</v>
      </c>
      <c r="D132" s="135" t="s">
        <v>132</v>
      </c>
      <c r="E132" s="136" t="s">
        <v>154</v>
      </c>
      <c r="F132" s="235" t="s">
        <v>155</v>
      </c>
      <c r="G132" s="236"/>
      <c r="H132" s="236"/>
      <c r="I132" s="236"/>
      <c r="J132" s="137" t="s">
        <v>156</v>
      </c>
      <c r="K132" s="138">
        <v>199.266</v>
      </c>
      <c r="L132" s="237">
        <v>54</v>
      </c>
      <c r="M132" s="236"/>
      <c r="N132" s="237">
        <f>ROUND(L132*K132,2)</f>
        <v>10760.36</v>
      </c>
      <c r="O132" s="236"/>
      <c r="P132" s="236"/>
      <c r="Q132" s="236"/>
      <c r="R132" s="139"/>
      <c r="T132" s="140" t="s">
        <v>3</v>
      </c>
      <c r="U132" s="39" t="s">
        <v>44</v>
      </c>
      <c r="V132" s="141">
        <v>0</v>
      </c>
      <c r="W132" s="141">
        <f>V132*K132</f>
        <v>0</v>
      </c>
      <c r="X132" s="141">
        <v>0</v>
      </c>
      <c r="Y132" s="141">
        <f>X132*K132</f>
        <v>0</v>
      </c>
      <c r="Z132" s="141">
        <v>0</v>
      </c>
      <c r="AA132" s="142">
        <f>Z132*K132</f>
        <v>0</v>
      </c>
      <c r="AR132" s="16" t="s">
        <v>136</v>
      </c>
      <c r="AT132" s="16" t="s">
        <v>132</v>
      </c>
      <c r="AU132" s="16" t="s">
        <v>137</v>
      </c>
      <c r="AY132" s="16" t="s">
        <v>131</v>
      </c>
      <c r="BE132" s="143">
        <f>IF(U132="základní",N132,0)</f>
        <v>10760.36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16" t="s">
        <v>20</v>
      </c>
      <c r="BK132" s="143">
        <f>ROUND(L132*K132,2)</f>
        <v>10760.36</v>
      </c>
      <c r="BL132" s="16" t="s">
        <v>136</v>
      </c>
      <c r="BM132" s="16" t="s">
        <v>157</v>
      </c>
    </row>
    <row r="133" spans="2:51" s="10" customFormat="1" ht="22.5" customHeight="1">
      <c r="B133" s="144"/>
      <c r="C133" s="145"/>
      <c r="D133" s="145"/>
      <c r="E133" s="146" t="s">
        <v>3</v>
      </c>
      <c r="F133" s="238" t="s">
        <v>158</v>
      </c>
      <c r="G133" s="239"/>
      <c r="H133" s="239"/>
      <c r="I133" s="239"/>
      <c r="J133" s="145"/>
      <c r="K133" s="147" t="s">
        <v>3</v>
      </c>
      <c r="L133" s="145"/>
      <c r="M133" s="145"/>
      <c r="N133" s="145"/>
      <c r="O133" s="145"/>
      <c r="P133" s="145"/>
      <c r="Q133" s="145"/>
      <c r="R133" s="148"/>
      <c r="T133" s="149"/>
      <c r="U133" s="145"/>
      <c r="V133" s="145"/>
      <c r="W133" s="145"/>
      <c r="X133" s="145"/>
      <c r="Y133" s="145"/>
      <c r="Z133" s="145"/>
      <c r="AA133" s="150"/>
      <c r="AT133" s="151" t="s">
        <v>140</v>
      </c>
      <c r="AU133" s="151" t="s">
        <v>137</v>
      </c>
      <c r="AV133" s="10" t="s">
        <v>20</v>
      </c>
      <c r="AW133" s="10" t="s">
        <v>35</v>
      </c>
      <c r="AX133" s="10" t="s">
        <v>79</v>
      </c>
      <c r="AY133" s="151" t="s">
        <v>131</v>
      </c>
    </row>
    <row r="134" spans="2:51" s="11" customFormat="1" ht="22.5" customHeight="1">
      <c r="B134" s="152"/>
      <c r="C134" s="153"/>
      <c r="D134" s="153"/>
      <c r="E134" s="154" t="s">
        <v>3</v>
      </c>
      <c r="F134" s="240" t="s">
        <v>159</v>
      </c>
      <c r="G134" s="241"/>
      <c r="H134" s="241"/>
      <c r="I134" s="241"/>
      <c r="J134" s="153"/>
      <c r="K134" s="155">
        <v>197.466</v>
      </c>
      <c r="L134" s="153"/>
      <c r="M134" s="153"/>
      <c r="N134" s="153"/>
      <c r="O134" s="153"/>
      <c r="P134" s="153"/>
      <c r="Q134" s="153"/>
      <c r="R134" s="156"/>
      <c r="T134" s="157"/>
      <c r="U134" s="153"/>
      <c r="V134" s="153"/>
      <c r="W134" s="153"/>
      <c r="X134" s="153"/>
      <c r="Y134" s="153"/>
      <c r="Z134" s="153"/>
      <c r="AA134" s="158"/>
      <c r="AT134" s="159" t="s">
        <v>140</v>
      </c>
      <c r="AU134" s="159" t="s">
        <v>137</v>
      </c>
      <c r="AV134" s="11" t="s">
        <v>98</v>
      </c>
      <c r="AW134" s="11" t="s">
        <v>35</v>
      </c>
      <c r="AX134" s="11" t="s">
        <v>79</v>
      </c>
      <c r="AY134" s="159" t="s">
        <v>131</v>
      </c>
    </row>
    <row r="135" spans="2:51" s="10" customFormat="1" ht="22.5" customHeight="1">
      <c r="B135" s="144"/>
      <c r="C135" s="145"/>
      <c r="D135" s="145"/>
      <c r="E135" s="146" t="s">
        <v>3</v>
      </c>
      <c r="F135" s="244" t="s">
        <v>160</v>
      </c>
      <c r="G135" s="239"/>
      <c r="H135" s="239"/>
      <c r="I135" s="239"/>
      <c r="J135" s="145"/>
      <c r="K135" s="147" t="s">
        <v>3</v>
      </c>
      <c r="L135" s="145"/>
      <c r="M135" s="145"/>
      <c r="N135" s="145"/>
      <c r="O135" s="145"/>
      <c r="P135" s="145"/>
      <c r="Q135" s="145"/>
      <c r="R135" s="148"/>
      <c r="T135" s="149"/>
      <c r="U135" s="145"/>
      <c r="V135" s="145"/>
      <c r="W135" s="145"/>
      <c r="X135" s="145"/>
      <c r="Y135" s="145"/>
      <c r="Z135" s="145"/>
      <c r="AA135" s="150"/>
      <c r="AT135" s="151" t="s">
        <v>140</v>
      </c>
      <c r="AU135" s="151" t="s">
        <v>137</v>
      </c>
      <c r="AV135" s="10" t="s">
        <v>20</v>
      </c>
      <c r="AW135" s="10" t="s">
        <v>35</v>
      </c>
      <c r="AX135" s="10" t="s">
        <v>79</v>
      </c>
      <c r="AY135" s="151" t="s">
        <v>131</v>
      </c>
    </row>
    <row r="136" spans="2:51" s="11" customFormat="1" ht="22.5" customHeight="1">
      <c r="B136" s="152"/>
      <c r="C136" s="153"/>
      <c r="D136" s="153"/>
      <c r="E136" s="154" t="s">
        <v>3</v>
      </c>
      <c r="F136" s="240" t="s">
        <v>161</v>
      </c>
      <c r="G136" s="241"/>
      <c r="H136" s="241"/>
      <c r="I136" s="241"/>
      <c r="J136" s="153"/>
      <c r="K136" s="155">
        <v>1.8</v>
      </c>
      <c r="L136" s="153"/>
      <c r="M136" s="153"/>
      <c r="N136" s="153"/>
      <c r="O136" s="153"/>
      <c r="P136" s="153"/>
      <c r="Q136" s="153"/>
      <c r="R136" s="156"/>
      <c r="T136" s="157"/>
      <c r="U136" s="153"/>
      <c r="V136" s="153"/>
      <c r="W136" s="153"/>
      <c r="X136" s="153"/>
      <c r="Y136" s="153"/>
      <c r="Z136" s="153"/>
      <c r="AA136" s="158"/>
      <c r="AT136" s="159" t="s">
        <v>140</v>
      </c>
      <c r="AU136" s="159" t="s">
        <v>137</v>
      </c>
      <c r="AV136" s="11" t="s">
        <v>98</v>
      </c>
      <c r="AW136" s="11" t="s">
        <v>35</v>
      </c>
      <c r="AX136" s="11" t="s">
        <v>79</v>
      </c>
      <c r="AY136" s="159" t="s">
        <v>131</v>
      </c>
    </row>
    <row r="137" spans="2:51" s="12" customFormat="1" ht="22.5" customHeight="1">
      <c r="B137" s="160"/>
      <c r="C137" s="161"/>
      <c r="D137" s="161"/>
      <c r="E137" s="162" t="s">
        <v>3</v>
      </c>
      <c r="F137" s="242" t="s">
        <v>142</v>
      </c>
      <c r="G137" s="243"/>
      <c r="H137" s="243"/>
      <c r="I137" s="243"/>
      <c r="J137" s="161"/>
      <c r="K137" s="163">
        <v>199.266</v>
      </c>
      <c r="L137" s="161"/>
      <c r="M137" s="161"/>
      <c r="N137" s="161"/>
      <c r="O137" s="161"/>
      <c r="P137" s="161"/>
      <c r="Q137" s="161"/>
      <c r="R137" s="164"/>
      <c r="T137" s="165"/>
      <c r="U137" s="161"/>
      <c r="V137" s="161"/>
      <c r="W137" s="161"/>
      <c r="X137" s="161"/>
      <c r="Y137" s="161"/>
      <c r="Z137" s="161"/>
      <c r="AA137" s="166"/>
      <c r="AT137" s="167" t="s">
        <v>140</v>
      </c>
      <c r="AU137" s="167" t="s">
        <v>137</v>
      </c>
      <c r="AV137" s="12" t="s">
        <v>136</v>
      </c>
      <c r="AW137" s="12" t="s">
        <v>35</v>
      </c>
      <c r="AX137" s="12" t="s">
        <v>20</v>
      </c>
      <c r="AY137" s="167" t="s">
        <v>131</v>
      </c>
    </row>
    <row r="138" spans="2:65" s="1" customFormat="1" ht="31.5" customHeight="1">
      <c r="B138" s="134"/>
      <c r="C138" s="135" t="s">
        <v>162</v>
      </c>
      <c r="D138" s="135" t="s">
        <v>132</v>
      </c>
      <c r="E138" s="136" t="s">
        <v>163</v>
      </c>
      <c r="F138" s="235" t="s">
        <v>164</v>
      </c>
      <c r="G138" s="236"/>
      <c r="H138" s="236"/>
      <c r="I138" s="236"/>
      <c r="J138" s="137" t="s">
        <v>165</v>
      </c>
      <c r="K138" s="138">
        <v>6</v>
      </c>
      <c r="L138" s="237">
        <v>4200</v>
      </c>
      <c r="M138" s="236"/>
      <c r="N138" s="237">
        <f>ROUND(L138*K138,2)</f>
        <v>25200</v>
      </c>
      <c r="O138" s="236"/>
      <c r="P138" s="236"/>
      <c r="Q138" s="236"/>
      <c r="R138" s="139"/>
      <c r="T138" s="140" t="s">
        <v>3</v>
      </c>
      <c r="U138" s="39" t="s">
        <v>44</v>
      </c>
      <c r="V138" s="141">
        <v>1.551</v>
      </c>
      <c r="W138" s="141">
        <f>V138*K138</f>
        <v>9.306</v>
      </c>
      <c r="X138" s="141">
        <v>0.31108</v>
      </c>
      <c r="Y138" s="141">
        <f>X138*K138</f>
        <v>1.8664800000000001</v>
      </c>
      <c r="Z138" s="141">
        <v>0</v>
      </c>
      <c r="AA138" s="142">
        <f>Z138*K138</f>
        <v>0</v>
      </c>
      <c r="AR138" s="16" t="s">
        <v>136</v>
      </c>
      <c r="AT138" s="16" t="s">
        <v>132</v>
      </c>
      <c r="AU138" s="16" t="s">
        <v>137</v>
      </c>
      <c r="AY138" s="16" t="s">
        <v>131</v>
      </c>
      <c r="BE138" s="143">
        <f>IF(U138="základní",N138,0)</f>
        <v>25200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16" t="s">
        <v>20</v>
      </c>
      <c r="BK138" s="143">
        <f>ROUND(L138*K138,2)</f>
        <v>25200</v>
      </c>
      <c r="BL138" s="16" t="s">
        <v>136</v>
      </c>
      <c r="BM138" s="16" t="s">
        <v>166</v>
      </c>
    </row>
    <row r="139" spans="2:51" s="10" customFormat="1" ht="22.5" customHeight="1">
      <c r="B139" s="144"/>
      <c r="C139" s="145"/>
      <c r="D139" s="145"/>
      <c r="E139" s="146" t="s">
        <v>3</v>
      </c>
      <c r="F139" s="238" t="s">
        <v>167</v>
      </c>
      <c r="G139" s="239"/>
      <c r="H139" s="239"/>
      <c r="I139" s="239"/>
      <c r="J139" s="145"/>
      <c r="K139" s="147" t="s">
        <v>3</v>
      </c>
      <c r="L139" s="145"/>
      <c r="M139" s="145"/>
      <c r="N139" s="145"/>
      <c r="O139" s="145"/>
      <c r="P139" s="145"/>
      <c r="Q139" s="145"/>
      <c r="R139" s="148"/>
      <c r="T139" s="149"/>
      <c r="U139" s="145"/>
      <c r="V139" s="145"/>
      <c r="W139" s="145"/>
      <c r="X139" s="145"/>
      <c r="Y139" s="145"/>
      <c r="Z139" s="145"/>
      <c r="AA139" s="150"/>
      <c r="AT139" s="151" t="s">
        <v>140</v>
      </c>
      <c r="AU139" s="151" t="s">
        <v>137</v>
      </c>
      <c r="AV139" s="10" t="s">
        <v>20</v>
      </c>
      <c r="AW139" s="10" t="s">
        <v>35</v>
      </c>
      <c r="AX139" s="10" t="s">
        <v>79</v>
      </c>
      <c r="AY139" s="151" t="s">
        <v>131</v>
      </c>
    </row>
    <row r="140" spans="2:51" s="11" customFormat="1" ht="22.5" customHeight="1">
      <c r="B140" s="152"/>
      <c r="C140" s="153"/>
      <c r="D140" s="153"/>
      <c r="E140" s="154" t="s">
        <v>3</v>
      </c>
      <c r="F140" s="240" t="s">
        <v>168</v>
      </c>
      <c r="G140" s="241"/>
      <c r="H140" s="241"/>
      <c r="I140" s="241"/>
      <c r="J140" s="153"/>
      <c r="K140" s="155">
        <v>3</v>
      </c>
      <c r="L140" s="153"/>
      <c r="M140" s="153"/>
      <c r="N140" s="153"/>
      <c r="O140" s="153"/>
      <c r="P140" s="153"/>
      <c r="Q140" s="153"/>
      <c r="R140" s="156"/>
      <c r="T140" s="157"/>
      <c r="U140" s="153"/>
      <c r="V140" s="153"/>
      <c r="W140" s="153"/>
      <c r="X140" s="153"/>
      <c r="Y140" s="153"/>
      <c r="Z140" s="153"/>
      <c r="AA140" s="158"/>
      <c r="AT140" s="159" t="s">
        <v>140</v>
      </c>
      <c r="AU140" s="159" t="s">
        <v>137</v>
      </c>
      <c r="AV140" s="11" t="s">
        <v>98</v>
      </c>
      <c r="AW140" s="11" t="s">
        <v>35</v>
      </c>
      <c r="AX140" s="11" t="s">
        <v>79</v>
      </c>
      <c r="AY140" s="159" t="s">
        <v>131</v>
      </c>
    </row>
    <row r="141" spans="2:51" s="10" customFormat="1" ht="22.5" customHeight="1">
      <c r="B141" s="144"/>
      <c r="C141" s="145"/>
      <c r="D141" s="145"/>
      <c r="E141" s="146" t="s">
        <v>3</v>
      </c>
      <c r="F141" s="244" t="s">
        <v>169</v>
      </c>
      <c r="G141" s="239"/>
      <c r="H141" s="239"/>
      <c r="I141" s="239"/>
      <c r="J141" s="145"/>
      <c r="K141" s="147" t="s">
        <v>3</v>
      </c>
      <c r="L141" s="145"/>
      <c r="M141" s="145"/>
      <c r="N141" s="145"/>
      <c r="O141" s="145"/>
      <c r="P141" s="145"/>
      <c r="Q141" s="145"/>
      <c r="R141" s="148"/>
      <c r="T141" s="149"/>
      <c r="U141" s="145"/>
      <c r="V141" s="145"/>
      <c r="W141" s="145"/>
      <c r="X141" s="145"/>
      <c r="Y141" s="145"/>
      <c r="Z141" s="145"/>
      <c r="AA141" s="150"/>
      <c r="AT141" s="151" t="s">
        <v>140</v>
      </c>
      <c r="AU141" s="151" t="s">
        <v>137</v>
      </c>
      <c r="AV141" s="10" t="s">
        <v>20</v>
      </c>
      <c r="AW141" s="10" t="s">
        <v>35</v>
      </c>
      <c r="AX141" s="10" t="s">
        <v>79</v>
      </c>
      <c r="AY141" s="151" t="s">
        <v>131</v>
      </c>
    </row>
    <row r="142" spans="2:51" s="11" customFormat="1" ht="22.5" customHeight="1">
      <c r="B142" s="152"/>
      <c r="C142" s="153"/>
      <c r="D142" s="153"/>
      <c r="E142" s="154" t="s">
        <v>3</v>
      </c>
      <c r="F142" s="240" t="s">
        <v>168</v>
      </c>
      <c r="G142" s="241"/>
      <c r="H142" s="241"/>
      <c r="I142" s="241"/>
      <c r="J142" s="153"/>
      <c r="K142" s="155">
        <v>3</v>
      </c>
      <c r="L142" s="153"/>
      <c r="M142" s="153"/>
      <c r="N142" s="153"/>
      <c r="O142" s="153"/>
      <c r="P142" s="153"/>
      <c r="Q142" s="153"/>
      <c r="R142" s="156"/>
      <c r="T142" s="157"/>
      <c r="U142" s="153"/>
      <c r="V142" s="153"/>
      <c r="W142" s="153"/>
      <c r="X142" s="153"/>
      <c r="Y142" s="153"/>
      <c r="Z142" s="153"/>
      <c r="AA142" s="158"/>
      <c r="AT142" s="159" t="s">
        <v>140</v>
      </c>
      <c r="AU142" s="159" t="s">
        <v>137</v>
      </c>
      <c r="AV142" s="11" t="s">
        <v>98</v>
      </c>
      <c r="AW142" s="11" t="s">
        <v>35</v>
      </c>
      <c r="AX142" s="11" t="s">
        <v>79</v>
      </c>
      <c r="AY142" s="159" t="s">
        <v>131</v>
      </c>
    </row>
    <row r="143" spans="2:51" s="12" customFormat="1" ht="22.5" customHeight="1">
      <c r="B143" s="160"/>
      <c r="C143" s="161"/>
      <c r="D143" s="161"/>
      <c r="E143" s="162" t="s">
        <v>3</v>
      </c>
      <c r="F143" s="242" t="s">
        <v>142</v>
      </c>
      <c r="G143" s="243"/>
      <c r="H143" s="243"/>
      <c r="I143" s="243"/>
      <c r="J143" s="161"/>
      <c r="K143" s="163">
        <v>6</v>
      </c>
      <c r="L143" s="161"/>
      <c r="M143" s="161"/>
      <c r="N143" s="161"/>
      <c r="O143" s="161"/>
      <c r="P143" s="161"/>
      <c r="Q143" s="161"/>
      <c r="R143" s="164"/>
      <c r="T143" s="165"/>
      <c r="U143" s="161"/>
      <c r="V143" s="161"/>
      <c r="W143" s="161"/>
      <c r="X143" s="161"/>
      <c r="Y143" s="161"/>
      <c r="Z143" s="161"/>
      <c r="AA143" s="166"/>
      <c r="AT143" s="167" t="s">
        <v>140</v>
      </c>
      <c r="AU143" s="167" t="s">
        <v>137</v>
      </c>
      <c r="AV143" s="12" t="s">
        <v>136</v>
      </c>
      <c r="AW143" s="12" t="s">
        <v>35</v>
      </c>
      <c r="AX143" s="12" t="s">
        <v>20</v>
      </c>
      <c r="AY143" s="167" t="s">
        <v>131</v>
      </c>
    </row>
    <row r="144" spans="2:65" s="1" customFormat="1" ht="22.5" customHeight="1">
      <c r="B144" s="134"/>
      <c r="C144" s="135" t="s">
        <v>170</v>
      </c>
      <c r="D144" s="135" t="s">
        <v>132</v>
      </c>
      <c r="E144" s="136" t="s">
        <v>171</v>
      </c>
      <c r="F144" s="235" t="s">
        <v>172</v>
      </c>
      <c r="G144" s="236"/>
      <c r="H144" s="236"/>
      <c r="I144" s="236"/>
      <c r="J144" s="137" t="s">
        <v>135</v>
      </c>
      <c r="K144" s="138">
        <v>783.596</v>
      </c>
      <c r="L144" s="237">
        <v>43.176</v>
      </c>
      <c r="M144" s="236"/>
      <c r="N144" s="237">
        <f>ROUND(L144*K144,2)</f>
        <v>33832.54</v>
      </c>
      <c r="O144" s="236"/>
      <c r="P144" s="236"/>
      <c r="Q144" s="236"/>
      <c r="R144" s="139"/>
      <c r="T144" s="140" t="s">
        <v>3</v>
      </c>
      <c r="U144" s="39" t="s">
        <v>44</v>
      </c>
      <c r="V144" s="141">
        <v>0.066</v>
      </c>
      <c r="W144" s="141">
        <f>V144*K144</f>
        <v>51.717336</v>
      </c>
      <c r="X144" s="141">
        <v>0</v>
      </c>
      <c r="Y144" s="141">
        <f>X144*K144</f>
        <v>0</v>
      </c>
      <c r="Z144" s="141">
        <v>0.252</v>
      </c>
      <c r="AA144" s="142">
        <f>Z144*K144</f>
        <v>197.466192</v>
      </c>
      <c r="AR144" s="16" t="s">
        <v>136</v>
      </c>
      <c r="AT144" s="16" t="s">
        <v>132</v>
      </c>
      <c r="AU144" s="16" t="s">
        <v>137</v>
      </c>
      <c r="AY144" s="16" t="s">
        <v>131</v>
      </c>
      <c r="BE144" s="143">
        <f>IF(U144="základní",N144,0)</f>
        <v>33832.54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16" t="s">
        <v>20</v>
      </c>
      <c r="BK144" s="143">
        <f>ROUND(L144*K144,2)</f>
        <v>33832.54</v>
      </c>
      <c r="BL144" s="16" t="s">
        <v>136</v>
      </c>
      <c r="BM144" s="16" t="s">
        <v>173</v>
      </c>
    </row>
    <row r="145" spans="2:51" s="10" customFormat="1" ht="22.5" customHeight="1">
      <c r="B145" s="144"/>
      <c r="C145" s="145"/>
      <c r="D145" s="145"/>
      <c r="E145" s="146" t="s">
        <v>3</v>
      </c>
      <c r="F145" s="238" t="s">
        <v>174</v>
      </c>
      <c r="G145" s="239"/>
      <c r="H145" s="239"/>
      <c r="I145" s="239"/>
      <c r="J145" s="145"/>
      <c r="K145" s="147" t="s">
        <v>3</v>
      </c>
      <c r="L145" s="145"/>
      <c r="M145" s="145"/>
      <c r="N145" s="145"/>
      <c r="O145" s="145"/>
      <c r="P145" s="145"/>
      <c r="Q145" s="145"/>
      <c r="R145" s="148"/>
      <c r="T145" s="149"/>
      <c r="U145" s="145"/>
      <c r="V145" s="145"/>
      <c r="W145" s="145"/>
      <c r="X145" s="145"/>
      <c r="Y145" s="145"/>
      <c r="Z145" s="145"/>
      <c r="AA145" s="150"/>
      <c r="AT145" s="151" t="s">
        <v>140</v>
      </c>
      <c r="AU145" s="151" t="s">
        <v>137</v>
      </c>
      <c r="AV145" s="10" t="s">
        <v>20</v>
      </c>
      <c r="AW145" s="10" t="s">
        <v>35</v>
      </c>
      <c r="AX145" s="10" t="s">
        <v>79</v>
      </c>
      <c r="AY145" s="151" t="s">
        <v>131</v>
      </c>
    </row>
    <row r="146" spans="2:51" s="11" customFormat="1" ht="22.5" customHeight="1">
      <c r="B146" s="152"/>
      <c r="C146" s="153"/>
      <c r="D146" s="153"/>
      <c r="E146" s="154" t="s">
        <v>3</v>
      </c>
      <c r="F146" s="240" t="s">
        <v>175</v>
      </c>
      <c r="G146" s="241"/>
      <c r="H146" s="241"/>
      <c r="I146" s="241"/>
      <c r="J146" s="153"/>
      <c r="K146" s="155">
        <v>276.13</v>
      </c>
      <c r="L146" s="153"/>
      <c r="M146" s="153"/>
      <c r="N146" s="153"/>
      <c r="O146" s="153"/>
      <c r="P146" s="153"/>
      <c r="Q146" s="153"/>
      <c r="R146" s="156"/>
      <c r="T146" s="157"/>
      <c r="U146" s="153"/>
      <c r="V146" s="153"/>
      <c r="W146" s="153"/>
      <c r="X146" s="153"/>
      <c r="Y146" s="153"/>
      <c r="Z146" s="153"/>
      <c r="AA146" s="158"/>
      <c r="AT146" s="159" t="s">
        <v>140</v>
      </c>
      <c r="AU146" s="159" t="s">
        <v>137</v>
      </c>
      <c r="AV146" s="11" t="s">
        <v>98</v>
      </c>
      <c r="AW146" s="11" t="s">
        <v>35</v>
      </c>
      <c r="AX146" s="11" t="s">
        <v>79</v>
      </c>
      <c r="AY146" s="159" t="s">
        <v>131</v>
      </c>
    </row>
    <row r="147" spans="2:51" s="10" customFormat="1" ht="22.5" customHeight="1">
      <c r="B147" s="144"/>
      <c r="C147" s="145"/>
      <c r="D147" s="145"/>
      <c r="E147" s="146" t="s">
        <v>3</v>
      </c>
      <c r="F147" s="244" t="s">
        <v>176</v>
      </c>
      <c r="G147" s="239"/>
      <c r="H147" s="239"/>
      <c r="I147" s="239"/>
      <c r="J147" s="145"/>
      <c r="K147" s="147" t="s">
        <v>3</v>
      </c>
      <c r="L147" s="145"/>
      <c r="M147" s="145"/>
      <c r="N147" s="145"/>
      <c r="O147" s="145"/>
      <c r="P147" s="145"/>
      <c r="Q147" s="145"/>
      <c r="R147" s="148"/>
      <c r="T147" s="149"/>
      <c r="U147" s="145"/>
      <c r="V147" s="145"/>
      <c r="W147" s="145"/>
      <c r="X147" s="145"/>
      <c r="Y147" s="145"/>
      <c r="Z147" s="145"/>
      <c r="AA147" s="150"/>
      <c r="AT147" s="151" t="s">
        <v>140</v>
      </c>
      <c r="AU147" s="151" t="s">
        <v>137</v>
      </c>
      <c r="AV147" s="10" t="s">
        <v>20</v>
      </c>
      <c r="AW147" s="10" t="s">
        <v>35</v>
      </c>
      <c r="AX147" s="10" t="s">
        <v>79</v>
      </c>
      <c r="AY147" s="151" t="s">
        <v>131</v>
      </c>
    </row>
    <row r="148" spans="2:51" s="11" customFormat="1" ht="22.5" customHeight="1">
      <c r="B148" s="152"/>
      <c r="C148" s="153"/>
      <c r="D148" s="153"/>
      <c r="E148" s="154" t="s">
        <v>3</v>
      </c>
      <c r="F148" s="240" t="s">
        <v>177</v>
      </c>
      <c r="G148" s="241"/>
      <c r="H148" s="241"/>
      <c r="I148" s="241"/>
      <c r="J148" s="153"/>
      <c r="K148" s="155">
        <v>130.787</v>
      </c>
      <c r="L148" s="153"/>
      <c r="M148" s="153"/>
      <c r="N148" s="153"/>
      <c r="O148" s="153"/>
      <c r="P148" s="153"/>
      <c r="Q148" s="153"/>
      <c r="R148" s="156"/>
      <c r="T148" s="157"/>
      <c r="U148" s="153"/>
      <c r="V148" s="153"/>
      <c r="W148" s="153"/>
      <c r="X148" s="153"/>
      <c r="Y148" s="153"/>
      <c r="Z148" s="153"/>
      <c r="AA148" s="158"/>
      <c r="AT148" s="159" t="s">
        <v>140</v>
      </c>
      <c r="AU148" s="159" t="s">
        <v>137</v>
      </c>
      <c r="AV148" s="11" t="s">
        <v>98</v>
      </c>
      <c r="AW148" s="11" t="s">
        <v>35</v>
      </c>
      <c r="AX148" s="11" t="s">
        <v>79</v>
      </c>
      <c r="AY148" s="159" t="s">
        <v>131</v>
      </c>
    </row>
    <row r="149" spans="2:51" s="10" customFormat="1" ht="22.5" customHeight="1">
      <c r="B149" s="144"/>
      <c r="C149" s="145"/>
      <c r="D149" s="145"/>
      <c r="E149" s="146" t="s">
        <v>3</v>
      </c>
      <c r="F149" s="244" t="s">
        <v>178</v>
      </c>
      <c r="G149" s="239"/>
      <c r="H149" s="239"/>
      <c r="I149" s="239"/>
      <c r="J149" s="145"/>
      <c r="K149" s="147" t="s">
        <v>3</v>
      </c>
      <c r="L149" s="145"/>
      <c r="M149" s="145"/>
      <c r="N149" s="145"/>
      <c r="O149" s="145"/>
      <c r="P149" s="145"/>
      <c r="Q149" s="145"/>
      <c r="R149" s="148"/>
      <c r="T149" s="149"/>
      <c r="U149" s="145"/>
      <c r="V149" s="145"/>
      <c r="W149" s="145"/>
      <c r="X149" s="145"/>
      <c r="Y149" s="145"/>
      <c r="Z149" s="145"/>
      <c r="AA149" s="150"/>
      <c r="AT149" s="151" t="s">
        <v>140</v>
      </c>
      <c r="AU149" s="151" t="s">
        <v>137</v>
      </c>
      <c r="AV149" s="10" t="s">
        <v>20</v>
      </c>
      <c r="AW149" s="10" t="s">
        <v>35</v>
      </c>
      <c r="AX149" s="10" t="s">
        <v>79</v>
      </c>
      <c r="AY149" s="151" t="s">
        <v>131</v>
      </c>
    </row>
    <row r="150" spans="2:51" s="11" customFormat="1" ht="22.5" customHeight="1">
      <c r="B150" s="152"/>
      <c r="C150" s="153"/>
      <c r="D150" s="153"/>
      <c r="E150" s="154" t="s">
        <v>3</v>
      </c>
      <c r="F150" s="240" t="s">
        <v>179</v>
      </c>
      <c r="G150" s="241"/>
      <c r="H150" s="241"/>
      <c r="I150" s="241"/>
      <c r="J150" s="153"/>
      <c r="K150" s="155">
        <v>376.679</v>
      </c>
      <c r="L150" s="153"/>
      <c r="M150" s="153"/>
      <c r="N150" s="153"/>
      <c r="O150" s="153"/>
      <c r="P150" s="153"/>
      <c r="Q150" s="153"/>
      <c r="R150" s="156"/>
      <c r="T150" s="157"/>
      <c r="U150" s="153"/>
      <c r="V150" s="153"/>
      <c r="W150" s="153"/>
      <c r="X150" s="153"/>
      <c r="Y150" s="153"/>
      <c r="Z150" s="153"/>
      <c r="AA150" s="158"/>
      <c r="AT150" s="159" t="s">
        <v>140</v>
      </c>
      <c r="AU150" s="159" t="s">
        <v>137</v>
      </c>
      <c r="AV150" s="11" t="s">
        <v>98</v>
      </c>
      <c r="AW150" s="11" t="s">
        <v>35</v>
      </c>
      <c r="AX150" s="11" t="s">
        <v>79</v>
      </c>
      <c r="AY150" s="159" t="s">
        <v>131</v>
      </c>
    </row>
    <row r="151" spans="2:51" s="12" customFormat="1" ht="22.5" customHeight="1">
      <c r="B151" s="160"/>
      <c r="C151" s="161"/>
      <c r="D151" s="161"/>
      <c r="E151" s="162" t="s">
        <v>3</v>
      </c>
      <c r="F151" s="242" t="s">
        <v>142</v>
      </c>
      <c r="G151" s="243"/>
      <c r="H151" s="243"/>
      <c r="I151" s="243"/>
      <c r="J151" s="161"/>
      <c r="K151" s="163">
        <v>783.596</v>
      </c>
      <c r="L151" s="161"/>
      <c r="M151" s="161"/>
      <c r="N151" s="161"/>
      <c r="O151" s="161"/>
      <c r="P151" s="161"/>
      <c r="Q151" s="161"/>
      <c r="R151" s="164"/>
      <c r="T151" s="165"/>
      <c r="U151" s="161"/>
      <c r="V151" s="161"/>
      <c r="W151" s="161"/>
      <c r="X151" s="161"/>
      <c r="Y151" s="161"/>
      <c r="Z151" s="161"/>
      <c r="AA151" s="166"/>
      <c r="AT151" s="167" t="s">
        <v>140</v>
      </c>
      <c r="AU151" s="167" t="s">
        <v>137</v>
      </c>
      <c r="AV151" s="12" t="s">
        <v>136</v>
      </c>
      <c r="AW151" s="12" t="s">
        <v>35</v>
      </c>
      <c r="AX151" s="12" t="s">
        <v>20</v>
      </c>
      <c r="AY151" s="167" t="s">
        <v>131</v>
      </c>
    </row>
    <row r="152" spans="2:65" s="1" customFormat="1" ht="31.5" customHeight="1">
      <c r="B152" s="134"/>
      <c r="C152" s="135" t="s">
        <v>180</v>
      </c>
      <c r="D152" s="135" t="s">
        <v>132</v>
      </c>
      <c r="E152" s="136" t="s">
        <v>181</v>
      </c>
      <c r="F152" s="235" t="s">
        <v>182</v>
      </c>
      <c r="G152" s="236"/>
      <c r="H152" s="236"/>
      <c r="I152" s="236"/>
      <c r="J152" s="137" t="s">
        <v>156</v>
      </c>
      <c r="K152" s="138">
        <v>209.373</v>
      </c>
      <c r="L152" s="237">
        <v>129.6</v>
      </c>
      <c r="M152" s="236"/>
      <c r="N152" s="237">
        <f>ROUND(L152*K152,2)</f>
        <v>27134.74</v>
      </c>
      <c r="O152" s="236"/>
      <c r="P152" s="236"/>
      <c r="Q152" s="236"/>
      <c r="R152" s="139"/>
      <c r="T152" s="140" t="s">
        <v>3</v>
      </c>
      <c r="U152" s="39" t="s">
        <v>44</v>
      </c>
      <c r="V152" s="141">
        <v>0.091</v>
      </c>
      <c r="W152" s="141">
        <f>V152*K152</f>
        <v>19.052943</v>
      </c>
      <c r="X152" s="141">
        <v>0</v>
      </c>
      <c r="Y152" s="141">
        <f>X152*K152</f>
        <v>0</v>
      </c>
      <c r="Z152" s="141">
        <v>0</v>
      </c>
      <c r="AA152" s="142">
        <f>Z152*K152</f>
        <v>0</v>
      </c>
      <c r="AR152" s="16" t="s">
        <v>136</v>
      </c>
      <c r="AT152" s="16" t="s">
        <v>132</v>
      </c>
      <c r="AU152" s="16" t="s">
        <v>137</v>
      </c>
      <c r="AY152" s="16" t="s">
        <v>131</v>
      </c>
      <c r="BE152" s="143">
        <f>IF(U152="základní",N152,0)</f>
        <v>27134.74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16" t="s">
        <v>20</v>
      </c>
      <c r="BK152" s="143">
        <f>ROUND(L152*K152,2)</f>
        <v>27134.74</v>
      </c>
      <c r="BL152" s="16" t="s">
        <v>136</v>
      </c>
      <c r="BM152" s="16" t="s">
        <v>183</v>
      </c>
    </row>
    <row r="153" spans="2:51" s="10" customFormat="1" ht="22.5" customHeight="1">
      <c r="B153" s="144"/>
      <c r="C153" s="145"/>
      <c r="D153" s="145"/>
      <c r="E153" s="146" t="s">
        <v>3</v>
      </c>
      <c r="F153" s="238" t="s">
        <v>184</v>
      </c>
      <c r="G153" s="239"/>
      <c r="H153" s="239"/>
      <c r="I153" s="239"/>
      <c r="J153" s="145"/>
      <c r="K153" s="147" t="s">
        <v>3</v>
      </c>
      <c r="L153" s="145"/>
      <c r="M153" s="145"/>
      <c r="N153" s="145"/>
      <c r="O153" s="145"/>
      <c r="P153" s="145"/>
      <c r="Q153" s="145"/>
      <c r="R153" s="148"/>
      <c r="T153" s="149"/>
      <c r="U153" s="145"/>
      <c r="V153" s="145"/>
      <c r="W153" s="145"/>
      <c r="X153" s="145"/>
      <c r="Y153" s="145"/>
      <c r="Z153" s="145"/>
      <c r="AA153" s="150"/>
      <c r="AT153" s="151" t="s">
        <v>140</v>
      </c>
      <c r="AU153" s="151" t="s">
        <v>137</v>
      </c>
      <c r="AV153" s="10" t="s">
        <v>20</v>
      </c>
      <c r="AW153" s="10" t="s">
        <v>35</v>
      </c>
      <c r="AX153" s="10" t="s">
        <v>79</v>
      </c>
      <c r="AY153" s="151" t="s">
        <v>131</v>
      </c>
    </row>
    <row r="154" spans="2:51" s="11" customFormat="1" ht="22.5" customHeight="1">
      <c r="B154" s="152"/>
      <c r="C154" s="153"/>
      <c r="D154" s="153"/>
      <c r="E154" s="154" t="s">
        <v>3</v>
      </c>
      <c r="F154" s="240" t="s">
        <v>185</v>
      </c>
      <c r="G154" s="241"/>
      <c r="H154" s="241"/>
      <c r="I154" s="241"/>
      <c r="J154" s="153"/>
      <c r="K154" s="155">
        <v>209.373</v>
      </c>
      <c r="L154" s="153"/>
      <c r="M154" s="153"/>
      <c r="N154" s="153"/>
      <c r="O154" s="153"/>
      <c r="P154" s="153"/>
      <c r="Q154" s="153"/>
      <c r="R154" s="156"/>
      <c r="T154" s="157"/>
      <c r="U154" s="153"/>
      <c r="V154" s="153"/>
      <c r="W154" s="153"/>
      <c r="X154" s="153"/>
      <c r="Y154" s="153"/>
      <c r="Z154" s="153"/>
      <c r="AA154" s="158"/>
      <c r="AT154" s="159" t="s">
        <v>140</v>
      </c>
      <c r="AU154" s="159" t="s">
        <v>137</v>
      </c>
      <c r="AV154" s="11" t="s">
        <v>98</v>
      </c>
      <c r="AW154" s="11" t="s">
        <v>35</v>
      </c>
      <c r="AX154" s="11" t="s">
        <v>79</v>
      </c>
      <c r="AY154" s="159" t="s">
        <v>131</v>
      </c>
    </row>
    <row r="155" spans="2:51" s="12" customFormat="1" ht="22.5" customHeight="1">
      <c r="B155" s="160"/>
      <c r="C155" s="161"/>
      <c r="D155" s="161"/>
      <c r="E155" s="162" t="s">
        <v>3</v>
      </c>
      <c r="F155" s="242" t="s">
        <v>142</v>
      </c>
      <c r="G155" s="243"/>
      <c r="H155" s="243"/>
      <c r="I155" s="243"/>
      <c r="J155" s="161"/>
      <c r="K155" s="163">
        <v>209.373</v>
      </c>
      <c r="L155" s="161"/>
      <c r="M155" s="161"/>
      <c r="N155" s="161"/>
      <c r="O155" s="161"/>
      <c r="P155" s="161"/>
      <c r="Q155" s="161"/>
      <c r="R155" s="164"/>
      <c r="T155" s="165"/>
      <c r="U155" s="161"/>
      <c r="V155" s="161"/>
      <c r="W155" s="161"/>
      <c r="X155" s="161"/>
      <c r="Y155" s="161"/>
      <c r="Z155" s="161"/>
      <c r="AA155" s="166"/>
      <c r="AT155" s="167" t="s">
        <v>140</v>
      </c>
      <c r="AU155" s="167" t="s">
        <v>137</v>
      </c>
      <c r="AV155" s="12" t="s">
        <v>136</v>
      </c>
      <c r="AW155" s="12" t="s">
        <v>35</v>
      </c>
      <c r="AX155" s="12" t="s">
        <v>20</v>
      </c>
      <c r="AY155" s="167" t="s">
        <v>131</v>
      </c>
    </row>
    <row r="156" spans="2:65" s="1" customFormat="1" ht="22.5" customHeight="1">
      <c r="B156" s="134"/>
      <c r="C156" s="135" t="s">
        <v>186</v>
      </c>
      <c r="D156" s="135" t="s">
        <v>132</v>
      </c>
      <c r="E156" s="136" t="s">
        <v>187</v>
      </c>
      <c r="F156" s="235" t="s">
        <v>188</v>
      </c>
      <c r="G156" s="236"/>
      <c r="H156" s="236"/>
      <c r="I156" s="236"/>
      <c r="J156" s="137" t="s">
        <v>156</v>
      </c>
      <c r="K156" s="138">
        <v>3140.595</v>
      </c>
      <c r="L156" s="237">
        <v>1.8</v>
      </c>
      <c r="M156" s="236"/>
      <c r="N156" s="237">
        <f>ROUND(L156*K156,2)</f>
        <v>5653.07</v>
      </c>
      <c r="O156" s="236"/>
      <c r="P156" s="236"/>
      <c r="Q156" s="236"/>
      <c r="R156" s="139"/>
      <c r="T156" s="140" t="s">
        <v>3</v>
      </c>
      <c r="U156" s="39" t="s">
        <v>44</v>
      </c>
      <c r="V156" s="141">
        <v>0.004</v>
      </c>
      <c r="W156" s="141">
        <f>V156*K156</f>
        <v>12.56238</v>
      </c>
      <c r="X156" s="141">
        <v>0</v>
      </c>
      <c r="Y156" s="141">
        <f>X156*K156</f>
        <v>0</v>
      </c>
      <c r="Z156" s="141">
        <v>0</v>
      </c>
      <c r="AA156" s="142">
        <f>Z156*K156</f>
        <v>0</v>
      </c>
      <c r="AR156" s="16" t="s">
        <v>136</v>
      </c>
      <c r="AT156" s="16" t="s">
        <v>132</v>
      </c>
      <c r="AU156" s="16" t="s">
        <v>137</v>
      </c>
      <c r="AY156" s="16" t="s">
        <v>131</v>
      </c>
      <c r="BE156" s="143">
        <f>IF(U156="základní",N156,0)</f>
        <v>5653.07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16" t="s">
        <v>20</v>
      </c>
      <c r="BK156" s="143">
        <f>ROUND(L156*K156,2)</f>
        <v>5653.07</v>
      </c>
      <c r="BL156" s="16" t="s">
        <v>136</v>
      </c>
      <c r="BM156" s="16" t="s">
        <v>189</v>
      </c>
    </row>
    <row r="157" spans="2:51" s="10" customFormat="1" ht="22.5" customHeight="1">
      <c r="B157" s="144"/>
      <c r="C157" s="145"/>
      <c r="D157" s="145"/>
      <c r="E157" s="146" t="s">
        <v>3</v>
      </c>
      <c r="F157" s="238" t="s">
        <v>184</v>
      </c>
      <c r="G157" s="239"/>
      <c r="H157" s="239"/>
      <c r="I157" s="239"/>
      <c r="J157" s="145"/>
      <c r="K157" s="147" t="s">
        <v>3</v>
      </c>
      <c r="L157" s="145"/>
      <c r="M157" s="145"/>
      <c r="N157" s="145"/>
      <c r="O157" s="145"/>
      <c r="P157" s="145"/>
      <c r="Q157" s="145"/>
      <c r="R157" s="148"/>
      <c r="T157" s="149"/>
      <c r="U157" s="145"/>
      <c r="V157" s="145"/>
      <c r="W157" s="145"/>
      <c r="X157" s="145"/>
      <c r="Y157" s="145"/>
      <c r="Z157" s="145"/>
      <c r="AA157" s="150"/>
      <c r="AT157" s="151" t="s">
        <v>140</v>
      </c>
      <c r="AU157" s="151" t="s">
        <v>137</v>
      </c>
      <c r="AV157" s="10" t="s">
        <v>20</v>
      </c>
      <c r="AW157" s="10" t="s">
        <v>35</v>
      </c>
      <c r="AX157" s="10" t="s">
        <v>79</v>
      </c>
      <c r="AY157" s="151" t="s">
        <v>131</v>
      </c>
    </row>
    <row r="158" spans="2:51" s="11" customFormat="1" ht="22.5" customHeight="1">
      <c r="B158" s="152"/>
      <c r="C158" s="153"/>
      <c r="D158" s="153"/>
      <c r="E158" s="154" t="s">
        <v>3</v>
      </c>
      <c r="F158" s="240" t="s">
        <v>190</v>
      </c>
      <c r="G158" s="241"/>
      <c r="H158" s="241"/>
      <c r="I158" s="241"/>
      <c r="J158" s="153"/>
      <c r="K158" s="155">
        <v>3113.595</v>
      </c>
      <c r="L158" s="153"/>
      <c r="M158" s="153"/>
      <c r="N158" s="153"/>
      <c r="O158" s="153"/>
      <c r="P158" s="153"/>
      <c r="Q158" s="153"/>
      <c r="R158" s="156"/>
      <c r="T158" s="157"/>
      <c r="U158" s="153"/>
      <c r="V158" s="153"/>
      <c r="W158" s="153"/>
      <c r="X158" s="153"/>
      <c r="Y158" s="153"/>
      <c r="Z158" s="153"/>
      <c r="AA158" s="158"/>
      <c r="AT158" s="159" t="s">
        <v>140</v>
      </c>
      <c r="AU158" s="159" t="s">
        <v>137</v>
      </c>
      <c r="AV158" s="11" t="s">
        <v>98</v>
      </c>
      <c r="AW158" s="11" t="s">
        <v>35</v>
      </c>
      <c r="AX158" s="11" t="s">
        <v>79</v>
      </c>
      <c r="AY158" s="159" t="s">
        <v>131</v>
      </c>
    </row>
    <row r="159" spans="2:51" s="11" customFormat="1" ht="22.5" customHeight="1">
      <c r="B159" s="152"/>
      <c r="C159" s="153"/>
      <c r="D159" s="153"/>
      <c r="E159" s="154" t="s">
        <v>3</v>
      </c>
      <c r="F159" s="240" t="s">
        <v>191</v>
      </c>
      <c r="G159" s="241"/>
      <c r="H159" s="241"/>
      <c r="I159" s="241"/>
      <c r="J159" s="153"/>
      <c r="K159" s="155">
        <v>27</v>
      </c>
      <c r="L159" s="153"/>
      <c r="M159" s="153"/>
      <c r="N159" s="153"/>
      <c r="O159" s="153"/>
      <c r="P159" s="153"/>
      <c r="Q159" s="153"/>
      <c r="R159" s="156"/>
      <c r="T159" s="157"/>
      <c r="U159" s="153"/>
      <c r="V159" s="153"/>
      <c r="W159" s="153"/>
      <c r="X159" s="153"/>
      <c r="Y159" s="153"/>
      <c r="Z159" s="153"/>
      <c r="AA159" s="158"/>
      <c r="AT159" s="159" t="s">
        <v>140</v>
      </c>
      <c r="AU159" s="159" t="s">
        <v>137</v>
      </c>
      <c r="AV159" s="11" t="s">
        <v>98</v>
      </c>
      <c r="AW159" s="11" t="s">
        <v>35</v>
      </c>
      <c r="AX159" s="11" t="s">
        <v>79</v>
      </c>
      <c r="AY159" s="159" t="s">
        <v>131</v>
      </c>
    </row>
    <row r="160" spans="2:51" s="12" customFormat="1" ht="22.5" customHeight="1">
      <c r="B160" s="160"/>
      <c r="C160" s="161"/>
      <c r="D160" s="161"/>
      <c r="E160" s="162" t="s">
        <v>3</v>
      </c>
      <c r="F160" s="242" t="s">
        <v>142</v>
      </c>
      <c r="G160" s="243"/>
      <c r="H160" s="243"/>
      <c r="I160" s="243"/>
      <c r="J160" s="161"/>
      <c r="K160" s="163">
        <v>3140.595</v>
      </c>
      <c r="L160" s="161"/>
      <c r="M160" s="161"/>
      <c r="N160" s="161"/>
      <c r="O160" s="161"/>
      <c r="P160" s="161"/>
      <c r="Q160" s="161"/>
      <c r="R160" s="164"/>
      <c r="T160" s="165"/>
      <c r="U160" s="161"/>
      <c r="V160" s="161"/>
      <c r="W160" s="161"/>
      <c r="X160" s="161"/>
      <c r="Y160" s="161"/>
      <c r="Z160" s="161"/>
      <c r="AA160" s="166"/>
      <c r="AT160" s="167" t="s">
        <v>140</v>
      </c>
      <c r="AU160" s="167" t="s">
        <v>137</v>
      </c>
      <c r="AV160" s="12" t="s">
        <v>136</v>
      </c>
      <c r="AW160" s="12" t="s">
        <v>35</v>
      </c>
      <c r="AX160" s="12" t="s">
        <v>20</v>
      </c>
      <c r="AY160" s="167" t="s">
        <v>131</v>
      </c>
    </row>
    <row r="161" spans="2:65" s="1" customFormat="1" ht="31.5" customHeight="1">
      <c r="B161" s="134"/>
      <c r="C161" s="135" t="s">
        <v>192</v>
      </c>
      <c r="D161" s="135" t="s">
        <v>132</v>
      </c>
      <c r="E161" s="136" t="s">
        <v>193</v>
      </c>
      <c r="F161" s="235" t="s">
        <v>194</v>
      </c>
      <c r="G161" s="236"/>
      <c r="H161" s="236"/>
      <c r="I161" s="236"/>
      <c r="J161" s="137" t="s">
        <v>156</v>
      </c>
      <c r="K161" s="138">
        <v>10.107</v>
      </c>
      <c r="L161" s="237">
        <v>84</v>
      </c>
      <c r="M161" s="236"/>
      <c r="N161" s="237">
        <f>ROUND(L161*K161,2)</f>
        <v>848.99</v>
      </c>
      <c r="O161" s="236"/>
      <c r="P161" s="236"/>
      <c r="Q161" s="236"/>
      <c r="R161" s="139"/>
      <c r="T161" s="140" t="s">
        <v>3</v>
      </c>
      <c r="U161" s="39" t="s">
        <v>44</v>
      </c>
      <c r="V161" s="141">
        <v>0</v>
      </c>
      <c r="W161" s="141">
        <f>V161*K161</f>
        <v>0</v>
      </c>
      <c r="X161" s="141">
        <v>0</v>
      </c>
      <c r="Y161" s="141">
        <f>X161*K161</f>
        <v>0</v>
      </c>
      <c r="Z161" s="141">
        <v>0</v>
      </c>
      <c r="AA161" s="142">
        <f>Z161*K161</f>
        <v>0</v>
      </c>
      <c r="AR161" s="16" t="s">
        <v>136</v>
      </c>
      <c r="AT161" s="16" t="s">
        <v>132</v>
      </c>
      <c r="AU161" s="16" t="s">
        <v>137</v>
      </c>
      <c r="AY161" s="16" t="s">
        <v>131</v>
      </c>
      <c r="BE161" s="143">
        <f>IF(U161="základní",N161,0)</f>
        <v>848.99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16" t="s">
        <v>20</v>
      </c>
      <c r="BK161" s="143">
        <f>ROUND(L161*K161,2)</f>
        <v>848.99</v>
      </c>
      <c r="BL161" s="16" t="s">
        <v>136</v>
      </c>
      <c r="BM161" s="16" t="s">
        <v>195</v>
      </c>
    </row>
    <row r="162" spans="2:51" s="10" customFormat="1" ht="22.5" customHeight="1">
      <c r="B162" s="144"/>
      <c r="C162" s="145"/>
      <c r="D162" s="145"/>
      <c r="E162" s="146" t="s">
        <v>3</v>
      </c>
      <c r="F162" s="238" t="s">
        <v>196</v>
      </c>
      <c r="G162" s="239"/>
      <c r="H162" s="239"/>
      <c r="I162" s="239"/>
      <c r="J162" s="145"/>
      <c r="K162" s="147" t="s">
        <v>3</v>
      </c>
      <c r="L162" s="145"/>
      <c r="M162" s="145"/>
      <c r="N162" s="145"/>
      <c r="O162" s="145"/>
      <c r="P162" s="145"/>
      <c r="Q162" s="145"/>
      <c r="R162" s="148"/>
      <c r="T162" s="149"/>
      <c r="U162" s="145"/>
      <c r="V162" s="145"/>
      <c r="W162" s="145"/>
      <c r="X162" s="145"/>
      <c r="Y162" s="145"/>
      <c r="Z162" s="145"/>
      <c r="AA162" s="150"/>
      <c r="AT162" s="151" t="s">
        <v>140</v>
      </c>
      <c r="AU162" s="151" t="s">
        <v>137</v>
      </c>
      <c r="AV162" s="10" t="s">
        <v>20</v>
      </c>
      <c r="AW162" s="10" t="s">
        <v>35</v>
      </c>
      <c r="AX162" s="10" t="s">
        <v>79</v>
      </c>
      <c r="AY162" s="151" t="s">
        <v>131</v>
      </c>
    </row>
    <row r="163" spans="2:51" s="11" customFormat="1" ht="22.5" customHeight="1">
      <c r="B163" s="152"/>
      <c r="C163" s="153"/>
      <c r="D163" s="153"/>
      <c r="E163" s="154" t="s">
        <v>3</v>
      </c>
      <c r="F163" s="240" t="s">
        <v>197</v>
      </c>
      <c r="G163" s="241"/>
      <c r="H163" s="241"/>
      <c r="I163" s="241"/>
      <c r="J163" s="153"/>
      <c r="K163" s="155">
        <v>10.107</v>
      </c>
      <c r="L163" s="153"/>
      <c r="M163" s="153"/>
      <c r="N163" s="153"/>
      <c r="O163" s="153"/>
      <c r="P163" s="153"/>
      <c r="Q163" s="153"/>
      <c r="R163" s="156"/>
      <c r="T163" s="157"/>
      <c r="U163" s="153"/>
      <c r="V163" s="153"/>
      <c r="W163" s="153"/>
      <c r="X163" s="153"/>
      <c r="Y163" s="153"/>
      <c r="Z163" s="153"/>
      <c r="AA163" s="158"/>
      <c r="AT163" s="159" t="s">
        <v>140</v>
      </c>
      <c r="AU163" s="159" t="s">
        <v>137</v>
      </c>
      <c r="AV163" s="11" t="s">
        <v>98</v>
      </c>
      <c r="AW163" s="11" t="s">
        <v>35</v>
      </c>
      <c r="AX163" s="11" t="s">
        <v>79</v>
      </c>
      <c r="AY163" s="159" t="s">
        <v>131</v>
      </c>
    </row>
    <row r="164" spans="2:51" s="12" customFormat="1" ht="22.5" customHeight="1">
      <c r="B164" s="160"/>
      <c r="C164" s="161"/>
      <c r="D164" s="161"/>
      <c r="E164" s="162" t="s">
        <v>3</v>
      </c>
      <c r="F164" s="242" t="s">
        <v>142</v>
      </c>
      <c r="G164" s="243"/>
      <c r="H164" s="243"/>
      <c r="I164" s="243"/>
      <c r="J164" s="161"/>
      <c r="K164" s="163">
        <v>10.107</v>
      </c>
      <c r="L164" s="161"/>
      <c r="M164" s="161"/>
      <c r="N164" s="161"/>
      <c r="O164" s="161"/>
      <c r="P164" s="161"/>
      <c r="Q164" s="161"/>
      <c r="R164" s="164"/>
      <c r="T164" s="165"/>
      <c r="U164" s="161"/>
      <c r="V164" s="161"/>
      <c r="W164" s="161"/>
      <c r="X164" s="161"/>
      <c r="Y164" s="161"/>
      <c r="Z164" s="161"/>
      <c r="AA164" s="166"/>
      <c r="AT164" s="167" t="s">
        <v>140</v>
      </c>
      <c r="AU164" s="167" t="s">
        <v>137</v>
      </c>
      <c r="AV164" s="12" t="s">
        <v>136</v>
      </c>
      <c r="AW164" s="12" t="s">
        <v>35</v>
      </c>
      <c r="AX164" s="12" t="s">
        <v>20</v>
      </c>
      <c r="AY164" s="167" t="s">
        <v>131</v>
      </c>
    </row>
    <row r="165" spans="2:63" s="9" customFormat="1" ht="29.25" customHeight="1">
      <c r="B165" s="123"/>
      <c r="C165" s="124"/>
      <c r="D165" s="133" t="s">
        <v>112</v>
      </c>
      <c r="E165" s="133"/>
      <c r="F165" s="133"/>
      <c r="G165" s="133"/>
      <c r="H165" s="133"/>
      <c r="I165" s="133"/>
      <c r="J165" s="133"/>
      <c r="K165" s="133"/>
      <c r="L165" s="133"/>
      <c r="M165" s="133"/>
      <c r="N165" s="248">
        <f>BK165</f>
        <v>2179078.47</v>
      </c>
      <c r="O165" s="249"/>
      <c r="P165" s="249"/>
      <c r="Q165" s="249"/>
      <c r="R165" s="126"/>
      <c r="T165" s="127"/>
      <c r="U165" s="124"/>
      <c r="V165" s="124"/>
      <c r="W165" s="128">
        <f>SUM(W166:W189)</f>
        <v>201.621695</v>
      </c>
      <c r="X165" s="124"/>
      <c r="Y165" s="128">
        <f>SUM(Y166:Y189)</f>
        <v>81.98580525999999</v>
      </c>
      <c r="Z165" s="124"/>
      <c r="AA165" s="129">
        <f>SUM(AA166:AA189)</f>
        <v>0</v>
      </c>
      <c r="AR165" s="130" t="s">
        <v>20</v>
      </c>
      <c r="AT165" s="131" t="s">
        <v>78</v>
      </c>
      <c r="AU165" s="131" t="s">
        <v>20</v>
      </c>
      <c r="AY165" s="130" t="s">
        <v>131</v>
      </c>
      <c r="BK165" s="132">
        <f>SUM(BK166:BK189)</f>
        <v>2179078.47</v>
      </c>
    </row>
    <row r="166" spans="2:65" s="1" customFormat="1" ht="22.5" customHeight="1">
      <c r="B166" s="134"/>
      <c r="C166" s="135" t="s">
        <v>25</v>
      </c>
      <c r="D166" s="135" t="s">
        <v>132</v>
      </c>
      <c r="E166" s="136" t="s">
        <v>198</v>
      </c>
      <c r="F166" s="235" t="s">
        <v>199</v>
      </c>
      <c r="G166" s="236"/>
      <c r="H166" s="236"/>
      <c r="I166" s="236"/>
      <c r="J166" s="137" t="s">
        <v>135</v>
      </c>
      <c r="K166" s="138">
        <v>376.679</v>
      </c>
      <c r="L166" s="237">
        <v>160.416</v>
      </c>
      <c r="M166" s="236"/>
      <c r="N166" s="237">
        <f>ROUND(L166*K166,2)</f>
        <v>60425.34</v>
      </c>
      <c r="O166" s="236"/>
      <c r="P166" s="236"/>
      <c r="Q166" s="236"/>
      <c r="R166" s="139"/>
      <c r="T166" s="140" t="s">
        <v>3</v>
      </c>
      <c r="U166" s="39" t="s">
        <v>44</v>
      </c>
      <c r="V166" s="141">
        <v>0.058</v>
      </c>
      <c r="W166" s="141">
        <f>V166*K166</f>
        <v>21.847382</v>
      </c>
      <c r="X166" s="141">
        <v>0.198</v>
      </c>
      <c r="Y166" s="141">
        <f>X166*K166</f>
        <v>74.582442</v>
      </c>
      <c r="Z166" s="141">
        <v>0</v>
      </c>
      <c r="AA166" s="142">
        <f>Z166*K166</f>
        <v>0</v>
      </c>
      <c r="AR166" s="16" t="s">
        <v>136</v>
      </c>
      <c r="AT166" s="16" t="s">
        <v>132</v>
      </c>
      <c r="AU166" s="16" t="s">
        <v>98</v>
      </c>
      <c r="AY166" s="16" t="s">
        <v>131</v>
      </c>
      <c r="BE166" s="143">
        <f>IF(U166="základní",N166,0)</f>
        <v>60425.34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16" t="s">
        <v>20</v>
      </c>
      <c r="BK166" s="143">
        <f>ROUND(L166*K166,2)</f>
        <v>60425.34</v>
      </c>
      <c r="BL166" s="16" t="s">
        <v>136</v>
      </c>
      <c r="BM166" s="16" t="s">
        <v>200</v>
      </c>
    </row>
    <row r="167" spans="2:51" s="10" customFormat="1" ht="22.5" customHeight="1">
      <c r="B167" s="144"/>
      <c r="C167" s="145"/>
      <c r="D167" s="145"/>
      <c r="E167" s="146" t="s">
        <v>3</v>
      </c>
      <c r="F167" s="238" t="s">
        <v>178</v>
      </c>
      <c r="G167" s="239"/>
      <c r="H167" s="239"/>
      <c r="I167" s="239"/>
      <c r="J167" s="145"/>
      <c r="K167" s="147" t="s">
        <v>3</v>
      </c>
      <c r="L167" s="145"/>
      <c r="M167" s="145"/>
      <c r="N167" s="145"/>
      <c r="O167" s="145"/>
      <c r="P167" s="145"/>
      <c r="Q167" s="145"/>
      <c r="R167" s="148"/>
      <c r="T167" s="149"/>
      <c r="U167" s="145"/>
      <c r="V167" s="145"/>
      <c r="W167" s="145"/>
      <c r="X167" s="145"/>
      <c r="Y167" s="145"/>
      <c r="Z167" s="145"/>
      <c r="AA167" s="150"/>
      <c r="AT167" s="151" t="s">
        <v>140</v>
      </c>
      <c r="AU167" s="151" t="s">
        <v>98</v>
      </c>
      <c r="AV167" s="10" t="s">
        <v>20</v>
      </c>
      <c r="AW167" s="10" t="s">
        <v>35</v>
      </c>
      <c r="AX167" s="10" t="s">
        <v>79</v>
      </c>
      <c r="AY167" s="151" t="s">
        <v>131</v>
      </c>
    </row>
    <row r="168" spans="2:51" s="11" customFormat="1" ht="22.5" customHeight="1">
      <c r="B168" s="152"/>
      <c r="C168" s="153"/>
      <c r="D168" s="153"/>
      <c r="E168" s="154" t="s">
        <v>3</v>
      </c>
      <c r="F168" s="240" t="s">
        <v>179</v>
      </c>
      <c r="G168" s="241"/>
      <c r="H168" s="241"/>
      <c r="I168" s="241"/>
      <c r="J168" s="153"/>
      <c r="K168" s="155">
        <v>376.679</v>
      </c>
      <c r="L168" s="153"/>
      <c r="M168" s="153"/>
      <c r="N168" s="153"/>
      <c r="O168" s="153"/>
      <c r="P168" s="153"/>
      <c r="Q168" s="153"/>
      <c r="R168" s="156"/>
      <c r="T168" s="157"/>
      <c r="U168" s="153"/>
      <c r="V168" s="153"/>
      <c r="W168" s="153"/>
      <c r="X168" s="153"/>
      <c r="Y168" s="153"/>
      <c r="Z168" s="153"/>
      <c r="AA168" s="158"/>
      <c r="AT168" s="159" t="s">
        <v>140</v>
      </c>
      <c r="AU168" s="159" t="s">
        <v>98</v>
      </c>
      <c r="AV168" s="11" t="s">
        <v>98</v>
      </c>
      <c r="AW168" s="11" t="s">
        <v>35</v>
      </c>
      <c r="AX168" s="11" t="s">
        <v>79</v>
      </c>
      <c r="AY168" s="159" t="s">
        <v>131</v>
      </c>
    </row>
    <row r="169" spans="2:51" s="12" customFormat="1" ht="22.5" customHeight="1">
      <c r="B169" s="160"/>
      <c r="C169" s="161"/>
      <c r="D169" s="161"/>
      <c r="E169" s="162" t="s">
        <v>3</v>
      </c>
      <c r="F169" s="242" t="s">
        <v>142</v>
      </c>
      <c r="G169" s="243"/>
      <c r="H169" s="243"/>
      <c r="I169" s="243"/>
      <c r="J169" s="161"/>
      <c r="K169" s="163">
        <v>376.679</v>
      </c>
      <c r="L169" s="161"/>
      <c r="M169" s="161"/>
      <c r="N169" s="161"/>
      <c r="O169" s="161"/>
      <c r="P169" s="161"/>
      <c r="Q169" s="161"/>
      <c r="R169" s="164"/>
      <c r="T169" s="165"/>
      <c r="U169" s="161"/>
      <c r="V169" s="161"/>
      <c r="W169" s="161"/>
      <c r="X169" s="161"/>
      <c r="Y169" s="161"/>
      <c r="Z169" s="161"/>
      <c r="AA169" s="166"/>
      <c r="AT169" s="167" t="s">
        <v>140</v>
      </c>
      <c r="AU169" s="167" t="s">
        <v>98</v>
      </c>
      <c r="AV169" s="12" t="s">
        <v>136</v>
      </c>
      <c r="AW169" s="12" t="s">
        <v>35</v>
      </c>
      <c r="AX169" s="12" t="s">
        <v>20</v>
      </c>
      <c r="AY169" s="167" t="s">
        <v>131</v>
      </c>
    </row>
    <row r="170" spans="2:65" s="1" customFormat="1" ht="31.5" customHeight="1">
      <c r="B170" s="134"/>
      <c r="C170" s="135" t="s">
        <v>201</v>
      </c>
      <c r="D170" s="135" t="s">
        <v>132</v>
      </c>
      <c r="E170" s="136" t="s">
        <v>202</v>
      </c>
      <c r="F170" s="235" t="s">
        <v>203</v>
      </c>
      <c r="G170" s="236"/>
      <c r="H170" s="236"/>
      <c r="I170" s="236"/>
      <c r="J170" s="137" t="s">
        <v>135</v>
      </c>
      <c r="K170" s="138">
        <v>7626.166</v>
      </c>
      <c r="L170" s="237">
        <v>18.6</v>
      </c>
      <c r="M170" s="236"/>
      <c r="N170" s="237">
        <f>ROUND(L170*K170,2)</f>
        <v>141846.69</v>
      </c>
      <c r="O170" s="236"/>
      <c r="P170" s="236"/>
      <c r="Q170" s="236"/>
      <c r="R170" s="139"/>
      <c r="T170" s="140" t="s">
        <v>3</v>
      </c>
      <c r="U170" s="39" t="s">
        <v>44</v>
      </c>
      <c r="V170" s="141">
        <v>0.002</v>
      </c>
      <c r="W170" s="141">
        <f>V170*K170</f>
        <v>15.252332000000001</v>
      </c>
      <c r="X170" s="141">
        <v>0.00061</v>
      </c>
      <c r="Y170" s="141">
        <f>X170*K170</f>
        <v>4.65196126</v>
      </c>
      <c r="Z170" s="141">
        <v>0</v>
      </c>
      <c r="AA170" s="142">
        <f>Z170*K170</f>
        <v>0</v>
      </c>
      <c r="AR170" s="16" t="s">
        <v>136</v>
      </c>
      <c r="AT170" s="16" t="s">
        <v>132</v>
      </c>
      <c r="AU170" s="16" t="s">
        <v>98</v>
      </c>
      <c r="AY170" s="16" t="s">
        <v>131</v>
      </c>
      <c r="BE170" s="143">
        <f>IF(U170="základní",N170,0)</f>
        <v>141846.69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16" t="s">
        <v>20</v>
      </c>
      <c r="BK170" s="143">
        <f>ROUND(L170*K170,2)</f>
        <v>141846.69</v>
      </c>
      <c r="BL170" s="16" t="s">
        <v>136</v>
      </c>
      <c r="BM170" s="16" t="s">
        <v>204</v>
      </c>
    </row>
    <row r="171" spans="2:51" s="10" customFormat="1" ht="22.5" customHeight="1">
      <c r="B171" s="144"/>
      <c r="C171" s="145"/>
      <c r="D171" s="145"/>
      <c r="E171" s="146" t="s">
        <v>3</v>
      </c>
      <c r="F171" s="238" t="s">
        <v>139</v>
      </c>
      <c r="G171" s="239"/>
      <c r="H171" s="239"/>
      <c r="I171" s="239"/>
      <c r="J171" s="145"/>
      <c r="K171" s="147" t="s">
        <v>3</v>
      </c>
      <c r="L171" s="145"/>
      <c r="M171" s="145"/>
      <c r="N171" s="145"/>
      <c r="O171" s="145"/>
      <c r="P171" s="145"/>
      <c r="Q171" s="145"/>
      <c r="R171" s="148"/>
      <c r="T171" s="149"/>
      <c r="U171" s="145"/>
      <c r="V171" s="145"/>
      <c r="W171" s="145"/>
      <c r="X171" s="145"/>
      <c r="Y171" s="145"/>
      <c r="Z171" s="145"/>
      <c r="AA171" s="150"/>
      <c r="AT171" s="151" t="s">
        <v>140</v>
      </c>
      <c r="AU171" s="151" t="s">
        <v>98</v>
      </c>
      <c r="AV171" s="10" t="s">
        <v>20</v>
      </c>
      <c r="AW171" s="10" t="s">
        <v>35</v>
      </c>
      <c r="AX171" s="10" t="s">
        <v>79</v>
      </c>
      <c r="AY171" s="151" t="s">
        <v>131</v>
      </c>
    </row>
    <row r="172" spans="2:51" s="11" customFormat="1" ht="31.5" customHeight="1">
      <c r="B172" s="152"/>
      <c r="C172" s="153"/>
      <c r="D172" s="153"/>
      <c r="E172" s="154" t="s">
        <v>3</v>
      </c>
      <c r="F172" s="240" t="s">
        <v>205</v>
      </c>
      <c r="G172" s="241"/>
      <c r="H172" s="241"/>
      <c r="I172" s="241"/>
      <c r="J172" s="153"/>
      <c r="K172" s="155">
        <v>7626.166</v>
      </c>
      <c r="L172" s="153"/>
      <c r="M172" s="153"/>
      <c r="N172" s="153"/>
      <c r="O172" s="153"/>
      <c r="P172" s="153"/>
      <c r="Q172" s="153"/>
      <c r="R172" s="156"/>
      <c r="T172" s="157"/>
      <c r="U172" s="153"/>
      <c r="V172" s="153"/>
      <c r="W172" s="153"/>
      <c r="X172" s="153"/>
      <c r="Y172" s="153"/>
      <c r="Z172" s="153"/>
      <c r="AA172" s="158"/>
      <c r="AT172" s="159" t="s">
        <v>140</v>
      </c>
      <c r="AU172" s="159" t="s">
        <v>98</v>
      </c>
      <c r="AV172" s="11" t="s">
        <v>98</v>
      </c>
      <c r="AW172" s="11" t="s">
        <v>35</v>
      </c>
      <c r="AX172" s="11" t="s">
        <v>79</v>
      </c>
      <c r="AY172" s="159" t="s">
        <v>131</v>
      </c>
    </row>
    <row r="173" spans="2:51" s="12" customFormat="1" ht="22.5" customHeight="1">
      <c r="B173" s="160"/>
      <c r="C173" s="161"/>
      <c r="D173" s="161"/>
      <c r="E173" s="162" t="s">
        <v>3</v>
      </c>
      <c r="F173" s="242" t="s">
        <v>142</v>
      </c>
      <c r="G173" s="243"/>
      <c r="H173" s="243"/>
      <c r="I173" s="243"/>
      <c r="J173" s="161"/>
      <c r="K173" s="163">
        <v>7626.166</v>
      </c>
      <c r="L173" s="161"/>
      <c r="M173" s="161"/>
      <c r="N173" s="161"/>
      <c r="O173" s="161"/>
      <c r="P173" s="161"/>
      <c r="Q173" s="161"/>
      <c r="R173" s="164"/>
      <c r="T173" s="165"/>
      <c r="U173" s="161"/>
      <c r="V173" s="161"/>
      <c r="W173" s="161"/>
      <c r="X173" s="161"/>
      <c r="Y173" s="161"/>
      <c r="Z173" s="161"/>
      <c r="AA173" s="166"/>
      <c r="AT173" s="167" t="s">
        <v>140</v>
      </c>
      <c r="AU173" s="167" t="s">
        <v>98</v>
      </c>
      <c r="AV173" s="12" t="s">
        <v>136</v>
      </c>
      <c r="AW173" s="12" t="s">
        <v>35</v>
      </c>
      <c r="AX173" s="12" t="s">
        <v>20</v>
      </c>
      <c r="AY173" s="167" t="s">
        <v>131</v>
      </c>
    </row>
    <row r="174" spans="2:65" s="1" customFormat="1" ht="31.5" customHeight="1">
      <c r="B174" s="134"/>
      <c r="C174" s="135" t="s">
        <v>206</v>
      </c>
      <c r="D174" s="135" t="s">
        <v>132</v>
      </c>
      <c r="E174" s="136" t="s">
        <v>207</v>
      </c>
      <c r="F174" s="235" t="s">
        <v>208</v>
      </c>
      <c r="G174" s="236"/>
      <c r="H174" s="236"/>
      <c r="I174" s="236"/>
      <c r="J174" s="137" t="s">
        <v>135</v>
      </c>
      <c r="K174" s="138">
        <v>3813.083</v>
      </c>
      <c r="L174" s="237">
        <v>221.136</v>
      </c>
      <c r="M174" s="236"/>
      <c r="N174" s="237">
        <f>ROUND(L174*K174,2)</f>
        <v>843209.92</v>
      </c>
      <c r="O174" s="236"/>
      <c r="P174" s="236"/>
      <c r="Q174" s="236"/>
      <c r="R174" s="139"/>
      <c r="T174" s="140" t="s">
        <v>3</v>
      </c>
      <c r="U174" s="39" t="s">
        <v>44</v>
      </c>
      <c r="V174" s="141">
        <v>0.016</v>
      </c>
      <c r="W174" s="141">
        <f>V174*K174</f>
        <v>61.009328000000004</v>
      </c>
      <c r="X174" s="141">
        <v>0</v>
      </c>
      <c r="Y174" s="141">
        <f>X174*K174</f>
        <v>0</v>
      </c>
      <c r="Z174" s="141">
        <v>0</v>
      </c>
      <c r="AA174" s="142">
        <f>Z174*K174</f>
        <v>0</v>
      </c>
      <c r="AR174" s="16" t="s">
        <v>136</v>
      </c>
      <c r="AT174" s="16" t="s">
        <v>132</v>
      </c>
      <c r="AU174" s="16" t="s">
        <v>98</v>
      </c>
      <c r="AY174" s="16" t="s">
        <v>131</v>
      </c>
      <c r="BE174" s="143">
        <f>IF(U174="základní",N174,0)</f>
        <v>843209.92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16" t="s">
        <v>20</v>
      </c>
      <c r="BK174" s="143">
        <f>ROUND(L174*K174,2)</f>
        <v>843209.92</v>
      </c>
      <c r="BL174" s="16" t="s">
        <v>136</v>
      </c>
      <c r="BM174" s="16" t="s">
        <v>209</v>
      </c>
    </row>
    <row r="175" spans="2:51" s="10" customFormat="1" ht="22.5" customHeight="1">
      <c r="B175" s="144"/>
      <c r="C175" s="145"/>
      <c r="D175" s="145"/>
      <c r="E175" s="146" t="s">
        <v>3</v>
      </c>
      <c r="F175" s="238" t="s">
        <v>139</v>
      </c>
      <c r="G175" s="239"/>
      <c r="H175" s="239"/>
      <c r="I175" s="239"/>
      <c r="J175" s="145"/>
      <c r="K175" s="147" t="s">
        <v>3</v>
      </c>
      <c r="L175" s="145"/>
      <c r="M175" s="145"/>
      <c r="N175" s="145"/>
      <c r="O175" s="145"/>
      <c r="P175" s="145"/>
      <c r="Q175" s="145"/>
      <c r="R175" s="148"/>
      <c r="T175" s="149"/>
      <c r="U175" s="145"/>
      <c r="V175" s="145"/>
      <c r="W175" s="145"/>
      <c r="X175" s="145"/>
      <c r="Y175" s="145"/>
      <c r="Z175" s="145"/>
      <c r="AA175" s="150"/>
      <c r="AT175" s="151" t="s">
        <v>140</v>
      </c>
      <c r="AU175" s="151" t="s">
        <v>98</v>
      </c>
      <c r="AV175" s="10" t="s">
        <v>20</v>
      </c>
      <c r="AW175" s="10" t="s">
        <v>35</v>
      </c>
      <c r="AX175" s="10" t="s">
        <v>79</v>
      </c>
      <c r="AY175" s="151" t="s">
        <v>131</v>
      </c>
    </row>
    <row r="176" spans="2:51" s="11" customFormat="1" ht="31.5" customHeight="1">
      <c r="B176" s="152"/>
      <c r="C176" s="153"/>
      <c r="D176" s="153"/>
      <c r="E176" s="154" t="s">
        <v>3</v>
      </c>
      <c r="F176" s="240" t="s">
        <v>210</v>
      </c>
      <c r="G176" s="241"/>
      <c r="H176" s="241"/>
      <c r="I176" s="241"/>
      <c r="J176" s="153"/>
      <c r="K176" s="155">
        <v>3813.083</v>
      </c>
      <c r="L176" s="153"/>
      <c r="M176" s="153"/>
      <c r="N176" s="153"/>
      <c r="O176" s="153"/>
      <c r="P176" s="153"/>
      <c r="Q176" s="153"/>
      <c r="R176" s="156"/>
      <c r="T176" s="157"/>
      <c r="U176" s="153"/>
      <c r="V176" s="153"/>
      <c r="W176" s="153"/>
      <c r="X176" s="153"/>
      <c r="Y176" s="153"/>
      <c r="Z176" s="153"/>
      <c r="AA176" s="158"/>
      <c r="AT176" s="159" t="s">
        <v>140</v>
      </c>
      <c r="AU176" s="159" t="s">
        <v>98</v>
      </c>
      <c r="AV176" s="11" t="s">
        <v>98</v>
      </c>
      <c r="AW176" s="11" t="s">
        <v>35</v>
      </c>
      <c r="AX176" s="11" t="s">
        <v>79</v>
      </c>
      <c r="AY176" s="159" t="s">
        <v>131</v>
      </c>
    </row>
    <row r="177" spans="2:51" s="12" customFormat="1" ht="22.5" customHeight="1">
      <c r="B177" s="160"/>
      <c r="C177" s="161"/>
      <c r="D177" s="161"/>
      <c r="E177" s="162" t="s">
        <v>3</v>
      </c>
      <c r="F177" s="242" t="s">
        <v>142</v>
      </c>
      <c r="G177" s="243"/>
      <c r="H177" s="243"/>
      <c r="I177" s="243"/>
      <c r="J177" s="161"/>
      <c r="K177" s="163">
        <v>3813.083</v>
      </c>
      <c r="L177" s="161"/>
      <c r="M177" s="161"/>
      <c r="N177" s="161"/>
      <c r="O177" s="161"/>
      <c r="P177" s="161"/>
      <c r="Q177" s="161"/>
      <c r="R177" s="164"/>
      <c r="T177" s="165"/>
      <c r="U177" s="161"/>
      <c r="V177" s="161"/>
      <c r="W177" s="161"/>
      <c r="X177" s="161"/>
      <c r="Y177" s="161"/>
      <c r="Z177" s="161"/>
      <c r="AA177" s="166"/>
      <c r="AT177" s="167" t="s">
        <v>140</v>
      </c>
      <c r="AU177" s="167" t="s">
        <v>98</v>
      </c>
      <c r="AV177" s="12" t="s">
        <v>136</v>
      </c>
      <c r="AW177" s="12" t="s">
        <v>35</v>
      </c>
      <c r="AX177" s="12" t="s">
        <v>20</v>
      </c>
      <c r="AY177" s="167" t="s">
        <v>131</v>
      </c>
    </row>
    <row r="178" spans="2:65" s="1" customFormat="1" ht="31.5" customHeight="1">
      <c r="B178" s="134"/>
      <c r="C178" s="135" t="s">
        <v>211</v>
      </c>
      <c r="D178" s="135" t="s">
        <v>132</v>
      </c>
      <c r="E178" s="136" t="s">
        <v>212</v>
      </c>
      <c r="F178" s="235" t="s">
        <v>213</v>
      </c>
      <c r="G178" s="236"/>
      <c r="H178" s="236"/>
      <c r="I178" s="236"/>
      <c r="J178" s="137" t="s">
        <v>135</v>
      </c>
      <c r="K178" s="138">
        <v>3813.083</v>
      </c>
      <c r="L178" s="237">
        <v>255</v>
      </c>
      <c r="M178" s="236"/>
      <c r="N178" s="237">
        <f>ROUND(L178*K178,2)</f>
        <v>972336.17</v>
      </c>
      <c r="O178" s="236"/>
      <c r="P178" s="236"/>
      <c r="Q178" s="236"/>
      <c r="R178" s="139"/>
      <c r="T178" s="140" t="s">
        <v>3</v>
      </c>
      <c r="U178" s="39" t="s">
        <v>44</v>
      </c>
      <c r="V178" s="141">
        <v>0.019</v>
      </c>
      <c r="W178" s="141">
        <f>V178*K178</f>
        <v>72.448577</v>
      </c>
      <c r="X178" s="141">
        <v>0</v>
      </c>
      <c r="Y178" s="141">
        <f>X178*K178</f>
        <v>0</v>
      </c>
      <c r="Z178" s="141">
        <v>0</v>
      </c>
      <c r="AA178" s="142">
        <f>Z178*K178</f>
        <v>0</v>
      </c>
      <c r="AR178" s="16" t="s">
        <v>136</v>
      </c>
      <c r="AT178" s="16" t="s">
        <v>132</v>
      </c>
      <c r="AU178" s="16" t="s">
        <v>98</v>
      </c>
      <c r="AY178" s="16" t="s">
        <v>131</v>
      </c>
      <c r="BE178" s="143">
        <f>IF(U178="základní",N178,0)</f>
        <v>972336.17</v>
      </c>
      <c r="BF178" s="143">
        <f>IF(U178="snížená",N178,0)</f>
        <v>0</v>
      </c>
      <c r="BG178" s="143">
        <f>IF(U178="zákl. přenesená",N178,0)</f>
        <v>0</v>
      </c>
      <c r="BH178" s="143">
        <f>IF(U178="sníž. přenesená",N178,0)</f>
        <v>0</v>
      </c>
      <c r="BI178" s="143">
        <f>IF(U178="nulová",N178,0)</f>
        <v>0</v>
      </c>
      <c r="BJ178" s="16" t="s">
        <v>20</v>
      </c>
      <c r="BK178" s="143">
        <f>ROUND(L178*K178,2)</f>
        <v>972336.17</v>
      </c>
      <c r="BL178" s="16" t="s">
        <v>136</v>
      </c>
      <c r="BM178" s="16" t="s">
        <v>214</v>
      </c>
    </row>
    <row r="179" spans="2:51" s="10" customFormat="1" ht="22.5" customHeight="1">
      <c r="B179" s="144"/>
      <c r="C179" s="145"/>
      <c r="D179" s="145"/>
      <c r="E179" s="146" t="s">
        <v>3</v>
      </c>
      <c r="F179" s="238" t="s">
        <v>139</v>
      </c>
      <c r="G179" s="239"/>
      <c r="H179" s="239"/>
      <c r="I179" s="239"/>
      <c r="J179" s="145"/>
      <c r="K179" s="147" t="s">
        <v>3</v>
      </c>
      <c r="L179" s="145"/>
      <c r="M179" s="145"/>
      <c r="N179" s="145"/>
      <c r="O179" s="145"/>
      <c r="P179" s="145"/>
      <c r="Q179" s="145"/>
      <c r="R179" s="148"/>
      <c r="T179" s="149"/>
      <c r="U179" s="145"/>
      <c r="V179" s="145"/>
      <c r="W179" s="145"/>
      <c r="X179" s="145"/>
      <c r="Y179" s="145"/>
      <c r="Z179" s="145"/>
      <c r="AA179" s="150"/>
      <c r="AT179" s="151" t="s">
        <v>140</v>
      </c>
      <c r="AU179" s="151" t="s">
        <v>98</v>
      </c>
      <c r="AV179" s="10" t="s">
        <v>20</v>
      </c>
      <c r="AW179" s="10" t="s">
        <v>35</v>
      </c>
      <c r="AX179" s="10" t="s">
        <v>79</v>
      </c>
      <c r="AY179" s="151" t="s">
        <v>131</v>
      </c>
    </row>
    <row r="180" spans="2:51" s="11" customFormat="1" ht="31.5" customHeight="1">
      <c r="B180" s="152"/>
      <c r="C180" s="153"/>
      <c r="D180" s="153"/>
      <c r="E180" s="154" t="s">
        <v>3</v>
      </c>
      <c r="F180" s="240" t="s">
        <v>210</v>
      </c>
      <c r="G180" s="241"/>
      <c r="H180" s="241"/>
      <c r="I180" s="241"/>
      <c r="J180" s="153"/>
      <c r="K180" s="155">
        <v>3813.083</v>
      </c>
      <c r="L180" s="153"/>
      <c r="M180" s="153"/>
      <c r="N180" s="153"/>
      <c r="O180" s="153"/>
      <c r="P180" s="153"/>
      <c r="Q180" s="153"/>
      <c r="R180" s="156"/>
      <c r="T180" s="157"/>
      <c r="U180" s="153"/>
      <c r="V180" s="153"/>
      <c r="W180" s="153"/>
      <c r="X180" s="153"/>
      <c r="Y180" s="153"/>
      <c r="Z180" s="153"/>
      <c r="AA180" s="158"/>
      <c r="AT180" s="159" t="s">
        <v>140</v>
      </c>
      <c r="AU180" s="159" t="s">
        <v>98</v>
      </c>
      <c r="AV180" s="11" t="s">
        <v>98</v>
      </c>
      <c r="AW180" s="11" t="s">
        <v>35</v>
      </c>
      <c r="AX180" s="11" t="s">
        <v>79</v>
      </c>
      <c r="AY180" s="159" t="s">
        <v>131</v>
      </c>
    </row>
    <row r="181" spans="2:51" s="12" customFormat="1" ht="22.5" customHeight="1">
      <c r="B181" s="160"/>
      <c r="C181" s="161"/>
      <c r="D181" s="161"/>
      <c r="E181" s="162" t="s">
        <v>3</v>
      </c>
      <c r="F181" s="242" t="s">
        <v>142</v>
      </c>
      <c r="G181" s="243"/>
      <c r="H181" s="243"/>
      <c r="I181" s="243"/>
      <c r="J181" s="161"/>
      <c r="K181" s="163">
        <v>3813.083</v>
      </c>
      <c r="L181" s="161"/>
      <c r="M181" s="161"/>
      <c r="N181" s="161"/>
      <c r="O181" s="161"/>
      <c r="P181" s="161"/>
      <c r="Q181" s="161"/>
      <c r="R181" s="164"/>
      <c r="T181" s="165"/>
      <c r="U181" s="161"/>
      <c r="V181" s="161"/>
      <c r="W181" s="161"/>
      <c r="X181" s="161"/>
      <c r="Y181" s="161"/>
      <c r="Z181" s="161"/>
      <c r="AA181" s="166"/>
      <c r="AT181" s="167" t="s">
        <v>140</v>
      </c>
      <c r="AU181" s="167" t="s">
        <v>98</v>
      </c>
      <c r="AV181" s="12" t="s">
        <v>136</v>
      </c>
      <c r="AW181" s="12" t="s">
        <v>35</v>
      </c>
      <c r="AX181" s="12" t="s">
        <v>20</v>
      </c>
      <c r="AY181" s="167" t="s">
        <v>131</v>
      </c>
    </row>
    <row r="182" spans="2:65" s="1" customFormat="1" ht="22.5" customHeight="1">
      <c r="B182" s="134"/>
      <c r="C182" s="135" t="s">
        <v>215</v>
      </c>
      <c r="D182" s="135" t="s">
        <v>132</v>
      </c>
      <c r="E182" s="136" t="s">
        <v>216</v>
      </c>
      <c r="F182" s="235" t="s">
        <v>217</v>
      </c>
      <c r="G182" s="236"/>
      <c r="H182" s="236"/>
      <c r="I182" s="236"/>
      <c r="J182" s="137" t="s">
        <v>145</v>
      </c>
      <c r="K182" s="138">
        <v>675.306</v>
      </c>
      <c r="L182" s="237">
        <v>90</v>
      </c>
      <c r="M182" s="236"/>
      <c r="N182" s="237">
        <f>ROUND(L182*K182,2)</f>
        <v>60777.54</v>
      </c>
      <c r="O182" s="236"/>
      <c r="P182" s="236"/>
      <c r="Q182" s="236"/>
      <c r="R182" s="139"/>
      <c r="T182" s="140" t="s">
        <v>3</v>
      </c>
      <c r="U182" s="39" t="s">
        <v>44</v>
      </c>
      <c r="V182" s="141">
        <v>0.046</v>
      </c>
      <c r="W182" s="141">
        <f>V182*K182</f>
        <v>31.064076</v>
      </c>
      <c r="X182" s="141">
        <v>0.0036</v>
      </c>
      <c r="Y182" s="141">
        <f>X182*K182</f>
        <v>2.4311016</v>
      </c>
      <c r="Z182" s="141">
        <v>0</v>
      </c>
      <c r="AA182" s="142">
        <f>Z182*K182</f>
        <v>0</v>
      </c>
      <c r="AR182" s="16" t="s">
        <v>136</v>
      </c>
      <c r="AT182" s="16" t="s">
        <v>132</v>
      </c>
      <c r="AU182" s="16" t="s">
        <v>98</v>
      </c>
      <c r="AY182" s="16" t="s">
        <v>131</v>
      </c>
      <c r="BE182" s="143">
        <f>IF(U182="základní",N182,0)</f>
        <v>60777.54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16" t="s">
        <v>20</v>
      </c>
      <c r="BK182" s="143">
        <f>ROUND(L182*K182,2)</f>
        <v>60777.54</v>
      </c>
      <c r="BL182" s="16" t="s">
        <v>136</v>
      </c>
      <c r="BM182" s="16" t="s">
        <v>218</v>
      </c>
    </row>
    <row r="183" spans="2:51" s="10" customFormat="1" ht="22.5" customHeight="1">
      <c r="B183" s="144"/>
      <c r="C183" s="145"/>
      <c r="D183" s="145"/>
      <c r="E183" s="146" t="s">
        <v>3</v>
      </c>
      <c r="F183" s="238" t="s">
        <v>219</v>
      </c>
      <c r="G183" s="239"/>
      <c r="H183" s="239"/>
      <c r="I183" s="239"/>
      <c r="J183" s="145"/>
      <c r="K183" s="147" t="s">
        <v>3</v>
      </c>
      <c r="L183" s="145"/>
      <c r="M183" s="145"/>
      <c r="N183" s="145"/>
      <c r="O183" s="145"/>
      <c r="P183" s="145"/>
      <c r="Q183" s="145"/>
      <c r="R183" s="148"/>
      <c r="T183" s="149"/>
      <c r="U183" s="145"/>
      <c r="V183" s="145"/>
      <c r="W183" s="145"/>
      <c r="X183" s="145"/>
      <c r="Y183" s="145"/>
      <c r="Z183" s="145"/>
      <c r="AA183" s="150"/>
      <c r="AT183" s="151" t="s">
        <v>140</v>
      </c>
      <c r="AU183" s="151" t="s">
        <v>98</v>
      </c>
      <c r="AV183" s="10" t="s">
        <v>20</v>
      </c>
      <c r="AW183" s="10" t="s">
        <v>35</v>
      </c>
      <c r="AX183" s="10" t="s">
        <v>79</v>
      </c>
      <c r="AY183" s="151" t="s">
        <v>131</v>
      </c>
    </row>
    <row r="184" spans="2:51" s="11" customFormat="1" ht="22.5" customHeight="1">
      <c r="B184" s="152"/>
      <c r="C184" s="153"/>
      <c r="D184" s="153"/>
      <c r="E184" s="154" t="s">
        <v>3</v>
      </c>
      <c r="F184" s="240" t="s">
        <v>220</v>
      </c>
      <c r="G184" s="241"/>
      <c r="H184" s="241"/>
      <c r="I184" s="241"/>
      <c r="J184" s="153"/>
      <c r="K184" s="155">
        <v>675.306</v>
      </c>
      <c r="L184" s="153"/>
      <c r="M184" s="153"/>
      <c r="N184" s="153"/>
      <c r="O184" s="153"/>
      <c r="P184" s="153"/>
      <c r="Q184" s="153"/>
      <c r="R184" s="156"/>
      <c r="T184" s="157"/>
      <c r="U184" s="153"/>
      <c r="V184" s="153"/>
      <c r="W184" s="153"/>
      <c r="X184" s="153"/>
      <c r="Y184" s="153"/>
      <c r="Z184" s="153"/>
      <c r="AA184" s="158"/>
      <c r="AT184" s="159" t="s">
        <v>140</v>
      </c>
      <c r="AU184" s="159" t="s">
        <v>98</v>
      </c>
      <c r="AV184" s="11" t="s">
        <v>98</v>
      </c>
      <c r="AW184" s="11" t="s">
        <v>35</v>
      </c>
      <c r="AX184" s="11" t="s">
        <v>79</v>
      </c>
      <c r="AY184" s="159" t="s">
        <v>131</v>
      </c>
    </row>
    <row r="185" spans="2:51" s="12" customFormat="1" ht="22.5" customHeight="1">
      <c r="B185" s="160"/>
      <c r="C185" s="161"/>
      <c r="D185" s="161"/>
      <c r="E185" s="162" t="s">
        <v>3</v>
      </c>
      <c r="F185" s="242" t="s">
        <v>142</v>
      </c>
      <c r="G185" s="243"/>
      <c r="H185" s="243"/>
      <c r="I185" s="243"/>
      <c r="J185" s="161"/>
      <c r="K185" s="163">
        <v>675.306</v>
      </c>
      <c r="L185" s="161"/>
      <c r="M185" s="161"/>
      <c r="N185" s="161"/>
      <c r="O185" s="161"/>
      <c r="P185" s="161"/>
      <c r="Q185" s="161"/>
      <c r="R185" s="164"/>
      <c r="T185" s="165"/>
      <c r="U185" s="161"/>
      <c r="V185" s="161"/>
      <c r="W185" s="161"/>
      <c r="X185" s="161"/>
      <c r="Y185" s="161"/>
      <c r="Z185" s="161"/>
      <c r="AA185" s="166"/>
      <c r="AT185" s="167" t="s">
        <v>140</v>
      </c>
      <c r="AU185" s="167" t="s">
        <v>98</v>
      </c>
      <c r="AV185" s="12" t="s">
        <v>136</v>
      </c>
      <c r="AW185" s="12" t="s">
        <v>35</v>
      </c>
      <c r="AX185" s="12" t="s">
        <v>20</v>
      </c>
      <c r="AY185" s="167" t="s">
        <v>131</v>
      </c>
    </row>
    <row r="186" spans="2:65" s="1" customFormat="1" ht="31.5" customHeight="1">
      <c r="B186" s="134"/>
      <c r="C186" s="168" t="s">
        <v>9</v>
      </c>
      <c r="D186" s="168" t="s">
        <v>221</v>
      </c>
      <c r="E186" s="169" t="s">
        <v>222</v>
      </c>
      <c r="F186" s="245" t="s">
        <v>223</v>
      </c>
      <c r="G186" s="246"/>
      <c r="H186" s="246"/>
      <c r="I186" s="246"/>
      <c r="J186" s="170" t="s">
        <v>135</v>
      </c>
      <c r="K186" s="171">
        <v>762.62</v>
      </c>
      <c r="L186" s="247">
        <v>131.76</v>
      </c>
      <c r="M186" s="246"/>
      <c r="N186" s="247">
        <f>ROUND(L186*K186,2)</f>
        <v>100482.81</v>
      </c>
      <c r="O186" s="236"/>
      <c r="P186" s="236"/>
      <c r="Q186" s="236"/>
      <c r="R186" s="139"/>
      <c r="T186" s="140" t="s">
        <v>3</v>
      </c>
      <c r="U186" s="39" t="s">
        <v>44</v>
      </c>
      <c r="V186" s="141">
        <v>0</v>
      </c>
      <c r="W186" s="141">
        <f>V186*K186</f>
        <v>0</v>
      </c>
      <c r="X186" s="141">
        <v>0.00042</v>
      </c>
      <c r="Y186" s="141">
        <f>X186*K186</f>
        <v>0.32030040000000004</v>
      </c>
      <c r="Z186" s="141">
        <v>0</v>
      </c>
      <c r="AA186" s="142">
        <f>Z186*K186</f>
        <v>0</v>
      </c>
      <c r="AR186" s="16" t="s">
        <v>186</v>
      </c>
      <c r="AT186" s="16" t="s">
        <v>221</v>
      </c>
      <c r="AU186" s="16" t="s">
        <v>98</v>
      </c>
      <c r="AY186" s="16" t="s">
        <v>131</v>
      </c>
      <c r="BE186" s="143">
        <f>IF(U186="základní",N186,0)</f>
        <v>100482.81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16" t="s">
        <v>20</v>
      </c>
      <c r="BK186" s="143">
        <f>ROUND(L186*K186,2)</f>
        <v>100482.81</v>
      </c>
      <c r="BL186" s="16" t="s">
        <v>136</v>
      </c>
      <c r="BM186" s="16" t="s">
        <v>224</v>
      </c>
    </row>
    <row r="187" spans="2:51" s="10" customFormat="1" ht="22.5" customHeight="1">
      <c r="B187" s="144"/>
      <c r="C187" s="145"/>
      <c r="D187" s="145"/>
      <c r="E187" s="146" t="s">
        <v>3</v>
      </c>
      <c r="F187" s="238" t="s">
        <v>225</v>
      </c>
      <c r="G187" s="239"/>
      <c r="H187" s="239"/>
      <c r="I187" s="239"/>
      <c r="J187" s="145"/>
      <c r="K187" s="147" t="s">
        <v>3</v>
      </c>
      <c r="L187" s="145"/>
      <c r="M187" s="145"/>
      <c r="N187" s="145"/>
      <c r="O187" s="145"/>
      <c r="P187" s="145"/>
      <c r="Q187" s="145"/>
      <c r="R187" s="148"/>
      <c r="T187" s="149"/>
      <c r="U187" s="145"/>
      <c r="V187" s="145"/>
      <c r="W187" s="145"/>
      <c r="X187" s="145"/>
      <c r="Y187" s="145"/>
      <c r="Z187" s="145"/>
      <c r="AA187" s="150"/>
      <c r="AT187" s="151" t="s">
        <v>140</v>
      </c>
      <c r="AU187" s="151" t="s">
        <v>98</v>
      </c>
      <c r="AV187" s="10" t="s">
        <v>20</v>
      </c>
      <c r="AW187" s="10" t="s">
        <v>35</v>
      </c>
      <c r="AX187" s="10" t="s">
        <v>79</v>
      </c>
      <c r="AY187" s="151" t="s">
        <v>131</v>
      </c>
    </row>
    <row r="188" spans="2:51" s="11" customFormat="1" ht="22.5" customHeight="1">
      <c r="B188" s="152"/>
      <c r="C188" s="153"/>
      <c r="D188" s="153"/>
      <c r="E188" s="154" t="s">
        <v>3</v>
      </c>
      <c r="F188" s="240" t="s">
        <v>226</v>
      </c>
      <c r="G188" s="241"/>
      <c r="H188" s="241"/>
      <c r="I188" s="241"/>
      <c r="J188" s="153"/>
      <c r="K188" s="155">
        <v>762.62</v>
      </c>
      <c r="L188" s="153"/>
      <c r="M188" s="153"/>
      <c r="N188" s="153"/>
      <c r="O188" s="153"/>
      <c r="P188" s="153"/>
      <c r="Q188" s="153"/>
      <c r="R188" s="156"/>
      <c r="T188" s="157"/>
      <c r="U188" s="153"/>
      <c r="V188" s="153"/>
      <c r="W188" s="153"/>
      <c r="X188" s="153"/>
      <c r="Y188" s="153"/>
      <c r="Z188" s="153"/>
      <c r="AA188" s="158"/>
      <c r="AT188" s="159" t="s">
        <v>140</v>
      </c>
      <c r="AU188" s="159" t="s">
        <v>98</v>
      </c>
      <c r="AV188" s="11" t="s">
        <v>98</v>
      </c>
      <c r="AW188" s="11" t="s">
        <v>35</v>
      </c>
      <c r="AX188" s="11" t="s">
        <v>79</v>
      </c>
      <c r="AY188" s="159" t="s">
        <v>131</v>
      </c>
    </row>
    <row r="189" spans="2:51" s="12" customFormat="1" ht="22.5" customHeight="1">
      <c r="B189" s="160"/>
      <c r="C189" s="161"/>
      <c r="D189" s="161"/>
      <c r="E189" s="162" t="s">
        <v>3</v>
      </c>
      <c r="F189" s="242" t="s">
        <v>142</v>
      </c>
      <c r="G189" s="243"/>
      <c r="H189" s="243"/>
      <c r="I189" s="243"/>
      <c r="J189" s="161"/>
      <c r="K189" s="163">
        <v>762.62</v>
      </c>
      <c r="L189" s="161"/>
      <c r="M189" s="161"/>
      <c r="N189" s="161"/>
      <c r="O189" s="161"/>
      <c r="P189" s="161"/>
      <c r="Q189" s="161"/>
      <c r="R189" s="164"/>
      <c r="T189" s="165"/>
      <c r="U189" s="161"/>
      <c r="V189" s="161"/>
      <c r="W189" s="161"/>
      <c r="X189" s="161"/>
      <c r="Y189" s="161"/>
      <c r="Z189" s="161"/>
      <c r="AA189" s="166"/>
      <c r="AT189" s="167" t="s">
        <v>140</v>
      </c>
      <c r="AU189" s="167" t="s">
        <v>98</v>
      </c>
      <c r="AV189" s="12" t="s">
        <v>136</v>
      </c>
      <c r="AW189" s="12" t="s">
        <v>35</v>
      </c>
      <c r="AX189" s="12" t="s">
        <v>20</v>
      </c>
      <c r="AY189" s="167" t="s">
        <v>131</v>
      </c>
    </row>
    <row r="190" spans="2:63" s="9" customFormat="1" ht="29.25" customHeight="1">
      <c r="B190" s="123"/>
      <c r="C190" s="124"/>
      <c r="D190" s="133" t="s">
        <v>113</v>
      </c>
      <c r="E190" s="133"/>
      <c r="F190" s="133"/>
      <c r="G190" s="133"/>
      <c r="H190" s="133"/>
      <c r="I190" s="133"/>
      <c r="J190" s="133"/>
      <c r="K190" s="133"/>
      <c r="L190" s="133"/>
      <c r="M190" s="133"/>
      <c r="N190" s="254">
        <f>BK190</f>
        <v>39180</v>
      </c>
      <c r="O190" s="228"/>
      <c r="P190" s="228"/>
      <c r="Q190" s="228"/>
      <c r="R190" s="126"/>
      <c r="T190" s="127"/>
      <c r="U190" s="124"/>
      <c r="V190" s="124"/>
      <c r="W190" s="128">
        <f>W191</f>
        <v>1.7999999999999998</v>
      </c>
      <c r="X190" s="124"/>
      <c r="Y190" s="128">
        <f>Y191</f>
        <v>0.0063</v>
      </c>
      <c r="Z190" s="124"/>
      <c r="AA190" s="129">
        <f>AA191</f>
        <v>0</v>
      </c>
      <c r="AR190" s="130" t="s">
        <v>20</v>
      </c>
      <c r="AT190" s="131" t="s">
        <v>78</v>
      </c>
      <c r="AU190" s="131" t="s">
        <v>20</v>
      </c>
      <c r="AY190" s="130" t="s">
        <v>131</v>
      </c>
      <c r="BK190" s="132">
        <f>BK191</f>
        <v>39180</v>
      </c>
    </row>
    <row r="191" spans="2:63" s="9" customFormat="1" ht="14.25" customHeight="1">
      <c r="B191" s="123"/>
      <c r="C191" s="124"/>
      <c r="D191" s="133" t="s">
        <v>114</v>
      </c>
      <c r="E191" s="133"/>
      <c r="F191" s="133"/>
      <c r="G191" s="133"/>
      <c r="H191" s="133"/>
      <c r="I191" s="133"/>
      <c r="J191" s="133"/>
      <c r="K191" s="133"/>
      <c r="L191" s="133"/>
      <c r="M191" s="133"/>
      <c r="N191" s="248">
        <f>BK191</f>
        <v>39180</v>
      </c>
      <c r="O191" s="249"/>
      <c r="P191" s="249"/>
      <c r="Q191" s="249"/>
      <c r="R191" s="126"/>
      <c r="T191" s="127"/>
      <c r="U191" s="124"/>
      <c r="V191" s="124"/>
      <c r="W191" s="128">
        <f>SUM(W192:W207)</f>
        <v>1.7999999999999998</v>
      </c>
      <c r="X191" s="124"/>
      <c r="Y191" s="128">
        <f>SUM(Y192:Y207)</f>
        <v>0.0063</v>
      </c>
      <c r="Z191" s="124"/>
      <c r="AA191" s="129">
        <f>SUM(AA192:AA207)</f>
        <v>0</v>
      </c>
      <c r="AR191" s="130" t="s">
        <v>20</v>
      </c>
      <c r="AT191" s="131" t="s">
        <v>78</v>
      </c>
      <c r="AU191" s="131" t="s">
        <v>98</v>
      </c>
      <c r="AY191" s="130" t="s">
        <v>131</v>
      </c>
      <c r="BK191" s="132">
        <f>SUM(BK192:BK207)</f>
        <v>39180</v>
      </c>
    </row>
    <row r="192" spans="2:65" s="1" customFormat="1" ht="22.5" customHeight="1">
      <c r="B192" s="134"/>
      <c r="C192" s="135" t="s">
        <v>227</v>
      </c>
      <c r="D192" s="135" t="s">
        <v>132</v>
      </c>
      <c r="E192" s="136" t="s">
        <v>228</v>
      </c>
      <c r="F192" s="235" t="s">
        <v>229</v>
      </c>
      <c r="G192" s="236"/>
      <c r="H192" s="236"/>
      <c r="I192" s="236"/>
      <c r="J192" s="137" t="s">
        <v>165</v>
      </c>
      <c r="K192" s="138">
        <v>1</v>
      </c>
      <c r="L192" s="237">
        <v>9060</v>
      </c>
      <c r="M192" s="236"/>
      <c r="N192" s="237">
        <f>ROUND(L192*K192,2)</f>
        <v>9060</v>
      </c>
      <c r="O192" s="236"/>
      <c r="P192" s="236"/>
      <c r="Q192" s="236"/>
      <c r="R192" s="139"/>
      <c r="T192" s="140" t="s">
        <v>3</v>
      </c>
      <c r="U192" s="39" t="s">
        <v>44</v>
      </c>
      <c r="V192" s="141">
        <v>0.2</v>
      </c>
      <c r="W192" s="141">
        <f>V192*K192</f>
        <v>0.2</v>
      </c>
      <c r="X192" s="141">
        <v>0.0007</v>
      </c>
      <c r="Y192" s="141">
        <f>X192*K192</f>
        <v>0.0007</v>
      </c>
      <c r="Z192" s="141">
        <v>0</v>
      </c>
      <c r="AA192" s="142">
        <f>Z192*K192</f>
        <v>0</v>
      </c>
      <c r="AR192" s="16" t="s">
        <v>136</v>
      </c>
      <c r="AT192" s="16" t="s">
        <v>132</v>
      </c>
      <c r="AU192" s="16" t="s">
        <v>137</v>
      </c>
      <c r="AY192" s="16" t="s">
        <v>131</v>
      </c>
      <c r="BE192" s="143">
        <f>IF(U192="základní",N192,0)</f>
        <v>9060</v>
      </c>
      <c r="BF192" s="143">
        <f>IF(U192="snížená",N192,0)</f>
        <v>0</v>
      </c>
      <c r="BG192" s="143">
        <f>IF(U192="zákl. přenesená",N192,0)</f>
        <v>0</v>
      </c>
      <c r="BH192" s="143">
        <f>IF(U192="sníž. přenesená",N192,0)</f>
        <v>0</v>
      </c>
      <c r="BI192" s="143">
        <f>IF(U192="nulová",N192,0)</f>
        <v>0</v>
      </c>
      <c r="BJ192" s="16" t="s">
        <v>20</v>
      </c>
      <c r="BK192" s="143">
        <f>ROUND(L192*K192,2)</f>
        <v>9060</v>
      </c>
      <c r="BL192" s="16" t="s">
        <v>136</v>
      </c>
      <c r="BM192" s="16" t="s">
        <v>230</v>
      </c>
    </row>
    <row r="193" spans="2:51" s="10" customFormat="1" ht="22.5" customHeight="1">
      <c r="B193" s="144"/>
      <c r="C193" s="145"/>
      <c r="D193" s="145"/>
      <c r="E193" s="146" t="s">
        <v>3</v>
      </c>
      <c r="F193" s="238" t="s">
        <v>231</v>
      </c>
      <c r="G193" s="239"/>
      <c r="H193" s="239"/>
      <c r="I193" s="239"/>
      <c r="J193" s="145"/>
      <c r="K193" s="147" t="s">
        <v>3</v>
      </c>
      <c r="L193" s="145"/>
      <c r="M193" s="145"/>
      <c r="N193" s="145"/>
      <c r="O193" s="145"/>
      <c r="P193" s="145"/>
      <c r="Q193" s="145"/>
      <c r="R193" s="148"/>
      <c r="T193" s="149"/>
      <c r="U193" s="145"/>
      <c r="V193" s="145"/>
      <c r="W193" s="145"/>
      <c r="X193" s="145"/>
      <c r="Y193" s="145"/>
      <c r="Z193" s="145"/>
      <c r="AA193" s="150"/>
      <c r="AT193" s="151" t="s">
        <v>140</v>
      </c>
      <c r="AU193" s="151" t="s">
        <v>137</v>
      </c>
      <c r="AV193" s="10" t="s">
        <v>20</v>
      </c>
      <c r="AW193" s="10" t="s">
        <v>35</v>
      </c>
      <c r="AX193" s="10" t="s">
        <v>79</v>
      </c>
      <c r="AY193" s="151" t="s">
        <v>131</v>
      </c>
    </row>
    <row r="194" spans="2:51" s="11" customFormat="1" ht="22.5" customHeight="1">
      <c r="B194" s="152"/>
      <c r="C194" s="153"/>
      <c r="D194" s="153"/>
      <c r="E194" s="154" t="s">
        <v>3</v>
      </c>
      <c r="F194" s="240" t="s">
        <v>20</v>
      </c>
      <c r="G194" s="241"/>
      <c r="H194" s="241"/>
      <c r="I194" s="241"/>
      <c r="J194" s="153"/>
      <c r="K194" s="155">
        <v>1</v>
      </c>
      <c r="L194" s="153"/>
      <c r="M194" s="153"/>
      <c r="N194" s="153"/>
      <c r="O194" s="153"/>
      <c r="P194" s="153"/>
      <c r="Q194" s="153"/>
      <c r="R194" s="156"/>
      <c r="T194" s="157"/>
      <c r="U194" s="153"/>
      <c r="V194" s="153"/>
      <c r="W194" s="153"/>
      <c r="X194" s="153"/>
      <c r="Y194" s="153"/>
      <c r="Z194" s="153"/>
      <c r="AA194" s="158"/>
      <c r="AT194" s="159" t="s">
        <v>140</v>
      </c>
      <c r="AU194" s="159" t="s">
        <v>137</v>
      </c>
      <c r="AV194" s="11" t="s">
        <v>98</v>
      </c>
      <c r="AW194" s="11" t="s">
        <v>35</v>
      </c>
      <c r="AX194" s="11" t="s">
        <v>79</v>
      </c>
      <c r="AY194" s="159" t="s">
        <v>131</v>
      </c>
    </row>
    <row r="195" spans="2:51" s="12" customFormat="1" ht="22.5" customHeight="1">
      <c r="B195" s="160"/>
      <c r="C195" s="161"/>
      <c r="D195" s="161"/>
      <c r="E195" s="162" t="s">
        <v>3</v>
      </c>
      <c r="F195" s="242" t="s">
        <v>142</v>
      </c>
      <c r="G195" s="243"/>
      <c r="H195" s="243"/>
      <c r="I195" s="243"/>
      <c r="J195" s="161"/>
      <c r="K195" s="163">
        <v>1</v>
      </c>
      <c r="L195" s="161"/>
      <c r="M195" s="161"/>
      <c r="N195" s="161"/>
      <c r="O195" s="161"/>
      <c r="P195" s="161"/>
      <c r="Q195" s="161"/>
      <c r="R195" s="164"/>
      <c r="T195" s="165"/>
      <c r="U195" s="161"/>
      <c r="V195" s="161"/>
      <c r="W195" s="161"/>
      <c r="X195" s="161"/>
      <c r="Y195" s="161"/>
      <c r="Z195" s="161"/>
      <c r="AA195" s="166"/>
      <c r="AT195" s="167" t="s">
        <v>140</v>
      </c>
      <c r="AU195" s="167" t="s">
        <v>137</v>
      </c>
      <c r="AV195" s="12" t="s">
        <v>136</v>
      </c>
      <c r="AW195" s="12" t="s">
        <v>35</v>
      </c>
      <c r="AX195" s="12" t="s">
        <v>20</v>
      </c>
      <c r="AY195" s="167" t="s">
        <v>131</v>
      </c>
    </row>
    <row r="196" spans="2:65" s="1" customFormat="1" ht="31.5" customHeight="1">
      <c r="B196" s="134"/>
      <c r="C196" s="135" t="s">
        <v>232</v>
      </c>
      <c r="D196" s="135" t="s">
        <v>132</v>
      </c>
      <c r="E196" s="136" t="s">
        <v>233</v>
      </c>
      <c r="F196" s="235" t="s">
        <v>234</v>
      </c>
      <c r="G196" s="236"/>
      <c r="H196" s="236"/>
      <c r="I196" s="236"/>
      <c r="J196" s="137" t="s">
        <v>145</v>
      </c>
      <c r="K196" s="138">
        <v>5</v>
      </c>
      <c r="L196" s="237">
        <v>1500</v>
      </c>
      <c r="M196" s="236"/>
      <c r="N196" s="237">
        <f>ROUND(L196*K196,2)</f>
        <v>7500</v>
      </c>
      <c r="O196" s="236"/>
      <c r="P196" s="236"/>
      <c r="Q196" s="236"/>
      <c r="R196" s="139"/>
      <c r="T196" s="140" t="s">
        <v>3</v>
      </c>
      <c r="U196" s="39" t="s">
        <v>44</v>
      </c>
      <c r="V196" s="141">
        <v>0.2</v>
      </c>
      <c r="W196" s="141">
        <f>V196*K196</f>
        <v>1</v>
      </c>
      <c r="X196" s="141">
        <v>0.0007</v>
      </c>
      <c r="Y196" s="141">
        <f>X196*K196</f>
        <v>0.0035</v>
      </c>
      <c r="Z196" s="141">
        <v>0</v>
      </c>
      <c r="AA196" s="142">
        <f>Z196*K196</f>
        <v>0</v>
      </c>
      <c r="AR196" s="16" t="s">
        <v>136</v>
      </c>
      <c r="AT196" s="16" t="s">
        <v>132</v>
      </c>
      <c r="AU196" s="16" t="s">
        <v>137</v>
      </c>
      <c r="AY196" s="16" t="s">
        <v>131</v>
      </c>
      <c r="BE196" s="143">
        <f>IF(U196="základní",N196,0)</f>
        <v>7500</v>
      </c>
      <c r="BF196" s="143">
        <f>IF(U196="snížená",N196,0)</f>
        <v>0</v>
      </c>
      <c r="BG196" s="143">
        <f>IF(U196="zákl. přenesená",N196,0)</f>
        <v>0</v>
      </c>
      <c r="BH196" s="143">
        <f>IF(U196="sníž. přenesená",N196,0)</f>
        <v>0</v>
      </c>
      <c r="BI196" s="143">
        <f>IF(U196="nulová",N196,0)</f>
        <v>0</v>
      </c>
      <c r="BJ196" s="16" t="s">
        <v>20</v>
      </c>
      <c r="BK196" s="143">
        <f>ROUND(L196*K196,2)</f>
        <v>7500</v>
      </c>
      <c r="BL196" s="16" t="s">
        <v>136</v>
      </c>
      <c r="BM196" s="16" t="s">
        <v>235</v>
      </c>
    </row>
    <row r="197" spans="2:51" s="10" customFormat="1" ht="22.5" customHeight="1">
      <c r="B197" s="144"/>
      <c r="C197" s="145"/>
      <c r="D197" s="145"/>
      <c r="E197" s="146" t="s">
        <v>3</v>
      </c>
      <c r="F197" s="238" t="s">
        <v>139</v>
      </c>
      <c r="G197" s="239"/>
      <c r="H197" s="239"/>
      <c r="I197" s="239"/>
      <c r="J197" s="145"/>
      <c r="K197" s="147" t="s">
        <v>3</v>
      </c>
      <c r="L197" s="145"/>
      <c r="M197" s="145"/>
      <c r="N197" s="145"/>
      <c r="O197" s="145"/>
      <c r="P197" s="145"/>
      <c r="Q197" s="145"/>
      <c r="R197" s="148"/>
      <c r="T197" s="149"/>
      <c r="U197" s="145"/>
      <c r="V197" s="145"/>
      <c r="W197" s="145"/>
      <c r="X197" s="145"/>
      <c r="Y197" s="145"/>
      <c r="Z197" s="145"/>
      <c r="AA197" s="150"/>
      <c r="AT197" s="151" t="s">
        <v>140</v>
      </c>
      <c r="AU197" s="151" t="s">
        <v>137</v>
      </c>
      <c r="AV197" s="10" t="s">
        <v>20</v>
      </c>
      <c r="AW197" s="10" t="s">
        <v>35</v>
      </c>
      <c r="AX197" s="10" t="s">
        <v>79</v>
      </c>
      <c r="AY197" s="151" t="s">
        <v>131</v>
      </c>
    </row>
    <row r="198" spans="2:51" s="11" customFormat="1" ht="22.5" customHeight="1">
      <c r="B198" s="152"/>
      <c r="C198" s="153"/>
      <c r="D198" s="153"/>
      <c r="E198" s="154" t="s">
        <v>3</v>
      </c>
      <c r="F198" s="240" t="s">
        <v>162</v>
      </c>
      <c r="G198" s="241"/>
      <c r="H198" s="241"/>
      <c r="I198" s="241"/>
      <c r="J198" s="153"/>
      <c r="K198" s="155">
        <v>5</v>
      </c>
      <c r="L198" s="153"/>
      <c r="M198" s="153"/>
      <c r="N198" s="153"/>
      <c r="O198" s="153"/>
      <c r="P198" s="153"/>
      <c r="Q198" s="153"/>
      <c r="R198" s="156"/>
      <c r="T198" s="157"/>
      <c r="U198" s="153"/>
      <c r="V198" s="153"/>
      <c r="W198" s="153"/>
      <c r="X198" s="153"/>
      <c r="Y198" s="153"/>
      <c r="Z198" s="153"/>
      <c r="AA198" s="158"/>
      <c r="AT198" s="159" t="s">
        <v>140</v>
      </c>
      <c r="AU198" s="159" t="s">
        <v>137</v>
      </c>
      <c r="AV198" s="11" t="s">
        <v>98</v>
      </c>
      <c r="AW198" s="11" t="s">
        <v>35</v>
      </c>
      <c r="AX198" s="11" t="s">
        <v>79</v>
      </c>
      <c r="AY198" s="159" t="s">
        <v>131</v>
      </c>
    </row>
    <row r="199" spans="2:51" s="12" customFormat="1" ht="22.5" customHeight="1">
      <c r="B199" s="160"/>
      <c r="C199" s="161"/>
      <c r="D199" s="161"/>
      <c r="E199" s="162" t="s">
        <v>3</v>
      </c>
      <c r="F199" s="242" t="s">
        <v>142</v>
      </c>
      <c r="G199" s="243"/>
      <c r="H199" s="243"/>
      <c r="I199" s="243"/>
      <c r="J199" s="161"/>
      <c r="K199" s="163">
        <v>5</v>
      </c>
      <c r="L199" s="161"/>
      <c r="M199" s="161"/>
      <c r="N199" s="161"/>
      <c r="O199" s="161"/>
      <c r="P199" s="161"/>
      <c r="Q199" s="161"/>
      <c r="R199" s="164"/>
      <c r="T199" s="165"/>
      <c r="U199" s="161"/>
      <c r="V199" s="161"/>
      <c r="W199" s="161"/>
      <c r="X199" s="161"/>
      <c r="Y199" s="161"/>
      <c r="Z199" s="161"/>
      <c r="AA199" s="166"/>
      <c r="AT199" s="167" t="s">
        <v>140</v>
      </c>
      <c r="AU199" s="167" t="s">
        <v>137</v>
      </c>
      <c r="AV199" s="12" t="s">
        <v>136</v>
      </c>
      <c r="AW199" s="12" t="s">
        <v>35</v>
      </c>
      <c r="AX199" s="12" t="s">
        <v>20</v>
      </c>
      <c r="AY199" s="167" t="s">
        <v>131</v>
      </c>
    </row>
    <row r="200" spans="2:65" s="1" customFormat="1" ht="22.5" customHeight="1">
      <c r="B200" s="134"/>
      <c r="C200" s="135" t="s">
        <v>236</v>
      </c>
      <c r="D200" s="135" t="s">
        <v>132</v>
      </c>
      <c r="E200" s="136" t="s">
        <v>237</v>
      </c>
      <c r="F200" s="235" t="s">
        <v>238</v>
      </c>
      <c r="G200" s="236"/>
      <c r="H200" s="236"/>
      <c r="I200" s="236"/>
      <c r="J200" s="137" t="s">
        <v>165</v>
      </c>
      <c r="K200" s="138">
        <v>1</v>
      </c>
      <c r="L200" s="237">
        <v>4500</v>
      </c>
      <c r="M200" s="236"/>
      <c r="N200" s="237">
        <f>ROUND(L200*K200,2)</f>
        <v>4500</v>
      </c>
      <c r="O200" s="236"/>
      <c r="P200" s="236"/>
      <c r="Q200" s="236"/>
      <c r="R200" s="139"/>
      <c r="T200" s="140" t="s">
        <v>3</v>
      </c>
      <c r="U200" s="39" t="s">
        <v>44</v>
      </c>
      <c r="V200" s="141">
        <v>0.2</v>
      </c>
      <c r="W200" s="141">
        <f>V200*K200</f>
        <v>0.2</v>
      </c>
      <c r="X200" s="141">
        <v>0.0007</v>
      </c>
      <c r="Y200" s="141">
        <f>X200*K200</f>
        <v>0.0007</v>
      </c>
      <c r="Z200" s="141">
        <v>0</v>
      </c>
      <c r="AA200" s="142">
        <f>Z200*K200</f>
        <v>0</v>
      </c>
      <c r="AR200" s="16" t="s">
        <v>136</v>
      </c>
      <c r="AT200" s="16" t="s">
        <v>132</v>
      </c>
      <c r="AU200" s="16" t="s">
        <v>137</v>
      </c>
      <c r="AY200" s="16" t="s">
        <v>131</v>
      </c>
      <c r="BE200" s="143">
        <f>IF(U200="základní",N200,0)</f>
        <v>4500</v>
      </c>
      <c r="BF200" s="143">
        <f>IF(U200="snížená",N200,0)</f>
        <v>0</v>
      </c>
      <c r="BG200" s="143">
        <f>IF(U200="zákl. přenesená",N200,0)</f>
        <v>0</v>
      </c>
      <c r="BH200" s="143">
        <f>IF(U200="sníž. přenesená",N200,0)</f>
        <v>0</v>
      </c>
      <c r="BI200" s="143">
        <f>IF(U200="nulová",N200,0)</f>
        <v>0</v>
      </c>
      <c r="BJ200" s="16" t="s">
        <v>20</v>
      </c>
      <c r="BK200" s="143">
        <f>ROUND(L200*K200,2)</f>
        <v>4500</v>
      </c>
      <c r="BL200" s="16" t="s">
        <v>136</v>
      </c>
      <c r="BM200" s="16" t="s">
        <v>239</v>
      </c>
    </row>
    <row r="201" spans="2:51" s="10" customFormat="1" ht="22.5" customHeight="1">
      <c r="B201" s="144"/>
      <c r="C201" s="145"/>
      <c r="D201" s="145"/>
      <c r="E201" s="146" t="s">
        <v>3</v>
      </c>
      <c r="F201" s="238" t="s">
        <v>240</v>
      </c>
      <c r="G201" s="239"/>
      <c r="H201" s="239"/>
      <c r="I201" s="239"/>
      <c r="J201" s="145"/>
      <c r="K201" s="147" t="s">
        <v>3</v>
      </c>
      <c r="L201" s="145"/>
      <c r="M201" s="145"/>
      <c r="N201" s="145"/>
      <c r="O201" s="145"/>
      <c r="P201" s="145"/>
      <c r="Q201" s="145"/>
      <c r="R201" s="148"/>
      <c r="T201" s="149"/>
      <c r="U201" s="145"/>
      <c r="V201" s="145"/>
      <c r="W201" s="145"/>
      <c r="X201" s="145"/>
      <c r="Y201" s="145"/>
      <c r="Z201" s="145"/>
      <c r="AA201" s="150"/>
      <c r="AT201" s="151" t="s">
        <v>140</v>
      </c>
      <c r="AU201" s="151" t="s">
        <v>137</v>
      </c>
      <c r="AV201" s="10" t="s">
        <v>20</v>
      </c>
      <c r="AW201" s="10" t="s">
        <v>35</v>
      </c>
      <c r="AX201" s="10" t="s">
        <v>79</v>
      </c>
      <c r="AY201" s="151" t="s">
        <v>131</v>
      </c>
    </row>
    <row r="202" spans="2:51" s="11" customFormat="1" ht="22.5" customHeight="1">
      <c r="B202" s="152"/>
      <c r="C202" s="153"/>
      <c r="D202" s="153"/>
      <c r="E202" s="154" t="s">
        <v>3</v>
      </c>
      <c r="F202" s="240" t="s">
        <v>20</v>
      </c>
      <c r="G202" s="241"/>
      <c r="H202" s="241"/>
      <c r="I202" s="241"/>
      <c r="J202" s="153"/>
      <c r="K202" s="155">
        <v>1</v>
      </c>
      <c r="L202" s="153"/>
      <c r="M202" s="153"/>
      <c r="N202" s="153"/>
      <c r="O202" s="153"/>
      <c r="P202" s="153"/>
      <c r="Q202" s="153"/>
      <c r="R202" s="156"/>
      <c r="T202" s="157"/>
      <c r="U202" s="153"/>
      <c r="V202" s="153"/>
      <c r="W202" s="153"/>
      <c r="X202" s="153"/>
      <c r="Y202" s="153"/>
      <c r="Z202" s="153"/>
      <c r="AA202" s="158"/>
      <c r="AT202" s="159" t="s">
        <v>140</v>
      </c>
      <c r="AU202" s="159" t="s">
        <v>137</v>
      </c>
      <c r="AV202" s="11" t="s">
        <v>98</v>
      </c>
      <c r="AW202" s="11" t="s">
        <v>35</v>
      </c>
      <c r="AX202" s="11" t="s">
        <v>79</v>
      </c>
      <c r="AY202" s="159" t="s">
        <v>131</v>
      </c>
    </row>
    <row r="203" spans="2:51" s="12" customFormat="1" ht="22.5" customHeight="1">
      <c r="B203" s="160"/>
      <c r="C203" s="161"/>
      <c r="D203" s="161"/>
      <c r="E203" s="162" t="s">
        <v>3</v>
      </c>
      <c r="F203" s="242" t="s">
        <v>142</v>
      </c>
      <c r="G203" s="243"/>
      <c r="H203" s="243"/>
      <c r="I203" s="243"/>
      <c r="J203" s="161"/>
      <c r="K203" s="163">
        <v>1</v>
      </c>
      <c r="L203" s="161"/>
      <c r="M203" s="161"/>
      <c r="N203" s="161"/>
      <c r="O203" s="161"/>
      <c r="P203" s="161"/>
      <c r="Q203" s="161"/>
      <c r="R203" s="164"/>
      <c r="T203" s="165"/>
      <c r="U203" s="161"/>
      <c r="V203" s="161"/>
      <c r="W203" s="161"/>
      <c r="X203" s="161"/>
      <c r="Y203" s="161"/>
      <c r="Z203" s="161"/>
      <c r="AA203" s="166"/>
      <c r="AT203" s="167" t="s">
        <v>140</v>
      </c>
      <c r="AU203" s="167" t="s">
        <v>137</v>
      </c>
      <c r="AV203" s="12" t="s">
        <v>136</v>
      </c>
      <c r="AW203" s="12" t="s">
        <v>35</v>
      </c>
      <c r="AX203" s="12" t="s">
        <v>20</v>
      </c>
      <c r="AY203" s="167" t="s">
        <v>131</v>
      </c>
    </row>
    <row r="204" spans="2:65" s="1" customFormat="1" ht="22.5" customHeight="1">
      <c r="B204" s="134"/>
      <c r="C204" s="135" t="s">
        <v>241</v>
      </c>
      <c r="D204" s="135" t="s">
        <v>132</v>
      </c>
      <c r="E204" s="136" t="s">
        <v>242</v>
      </c>
      <c r="F204" s="235" t="s">
        <v>243</v>
      </c>
      <c r="G204" s="236"/>
      <c r="H204" s="236"/>
      <c r="I204" s="236"/>
      <c r="J204" s="137" t="s">
        <v>165</v>
      </c>
      <c r="K204" s="138">
        <v>2</v>
      </c>
      <c r="L204" s="237">
        <v>9060</v>
      </c>
      <c r="M204" s="236"/>
      <c r="N204" s="237">
        <f>ROUND(L204*K204,2)</f>
        <v>18120</v>
      </c>
      <c r="O204" s="236"/>
      <c r="P204" s="236"/>
      <c r="Q204" s="236"/>
      <c r="R204" s="139"/>
      <c r="T204" s="140" t="s">
        <v>3</v>
      </c>
      <c r="U204" s="39" t="s">
        <v>44</v>
      </c>
      <c r="V204" s="141">
        <v>0.2</v>
      </c>
      <c r="W204" s="141">
        <f>V204*K204</f>
        <v>0.4</v>
      </c>
      <c r="X204" s="141">
        <v>0.0007</v>
      </c>
      <c r="Y204" s="141">
        <f>X204*K204</f>
        <v>0.0014</v>
      </c>
      <c r="Z204" s="141">
        <v>0</v>
      </c>
      <c r="AA204" s="142">
        <f>Z204*K204</f>
        <v>0</v>
      </c>
      <c r="AR204" s="16" t="s">
        <v>136</v>
      </c>
      <c r="AT204" s="16" t="s">
        <v>132</v>
      </c>
      <c r="AU204" s="16" t="s">
        <v>137</v>
      </c>
      <c r="AY204" s="16" t="s">
        <v>131</v>
      </c>
      <c r="BE204" s="143">
        <f>IF(U204="základní",N204,0)</f>
        <v>18120</v>
      </c>
      <c r="BF204" s="143">
        <f>IF(U204="snížená",N204,0)</f>
        <v>0</v>
      </c>
      <c r="BG204" s="143">
        <f>IF(U204="zákl. přenesená",N204,0)</f>
        <v>0</v>
      </c>
      <c r="BH204" s="143">
        <f>IF(U204="sníž. přenesená",N204,0)</f>
        <v>0</v>
      </c>
      <c r="BI204" s="143">
        <f>IF(U204="nulová",N204,0)</f>
        <v>0</v>
      </c>
      <c r="BJ204" s="16" t="s">
        <v>20</v>
      </c>
      <c r="BK204" s="143">
        <f>ROUND(L204*K204,2)</f>
        <v>18120</v>
      </c>
      <c r="BL204" s="16" t="s">
        <v>136</v>
      </c>
      <c r="BM204" s="16" t="s">
        <v>244</v>
      </c>
    </row>
    <row r="205" spans="2:51" s="10" customFormat="1" ht="22.5" customHeight="1">
      <c r="B205" s="144"/>
      <c r="C205" s="145"/>
      <c r="D205" s="145"/>
      <c r="E205" s="146" t="s">
        <v>3</v>
      </c>
      <c r="F205" s="238" t="s">
        <v>245</v>
      </c>
      <c r="G205" s="239"/>
      <c r="H205" s="239"/>
      <c r="I205" s="239"/>
      <c r="J205" s="145"/>
      <c r="K205" s="147" t="s">
        <v>3</v>
      </c>
      <c r="L205" s="145"/>
      <c r="M205" s="145"/>
      <c r="N205" s="145"/>
      <c r="O205" s="145"/>
      <c r="P205" s="145"/>
      <c r="Q205" s="145"/>
      <c r="R205" s="148"/>
      <c r="T205" s="149"/>
      <c r="U205" s="145"/>
      <c r="V205" s="145"/>
      <c r="W205" s="145"/>
      <c r="X205" s="145"/>
      <c r="Y205" s="145"/>
      <c r="Z205" s="145"/>
      <c r="AA205" s="150"/>
      <c r="AT205" s="151" t="s">
        <v>140</v>
      </c>
      <c r="AU205" s="151" t="s">
        <v>137</v>
      </c>
      <c r="AV205" s="10" t="s">
        <v>20</v>
      </c>
      <c r="AW205" s="10" t="s">
        <v>35</v>
      </c>
      <c r="AX205" s="10" t="s">
        <v>79</v>
      </c>
      <c r="AY205" s="151" t="s">
        <v>131</v>
      </c>
    </row>
    <row r="206" spans="2:51" s="11" customFormat="1" ht="22.5" customHeight="1">
      <c r="B206" s="152"/>
      <c r="C206" s="153"/>
      <c r="D206" s="153"/>
      <c r="E206" s="154" t="s">
        <v>3</v>
      </c>
      <c r="F206" s="240" t="s">
        <v>246</v>
      </c>
      <c r="G206" s="241"/>
      <c r="H206" s="241"/>
      <c r="I206" s="241"/>
      <c r="J206" s="153"/>
      <c r="K206" s="155">
        <v>2</v>
      </c>
      <c r="L206" s="153"/>
      <c r="M206" s="153"/>
      <c r="N206" s="153"/>
      <c r="O206" s="153"/>
      <c r="P206" s="153"/>
      <c r="Q206" s="153"/>
      <c r="R206" s="156"/>
      <c r="T206" s="157"/>
      <c r="U206" s="153"/>
      <c r="V206" s="153"/>
      <c r="W206" s="153"/>
      <c r="X206" s="153"/>
      <c r="Y206" s="153"/>
      <c r="Z206" s="153"/>
      <c r="AA206" s="158"/>
      <c r="AT206" s="159" t="s">
        <v>140</v>
      </c>
      <c r="AU206" s="159" t="s">
        <v>137</v>
      </c>
      <c r="AV206" s="11" t="s">
        <v>98</v>
      </c>
      <c r="AW206" s="11" t="s">
        <v>35</v>
      </c>
      <c r="AX206" s="11" t="s">
        <v>79</v>
      </c>
      <c r="AY206" s="159" t="s">
        <v>131</v>
      </c>
    </row>
    <row r="207" spans="2:51" s="12" customFormat="1" ht="22.5" customHeight="1">
      <c r="B207" s="160"/>
      <c r="C207" s="161"/>
      <c r="D207" s="161"/>
      <c r="E207" s="162" t="s">
        <v>3</v>
      </c>
      <c r="F207" s="242" t="s">
        <v>142</v>
      </c>
      <c r="G207" s="243"/>
      <c r="H207" s="243"/>
      <c r="I207" s="243"/>
      <c r="J207" s="161"/>
      <c r="K207" s="163">
        <v>2</v>
      </c>
      <c r="L207" s="161"/>
      <c r="M207" s="161"/>
      <c r="N207" s="161"/>
      <c r="O207" s="161"/>
      <c r="P207" s="161"/>
      <c r="Q207" s="161"/>
      <c r="R207" s="164"/>
      <c r="T207" s="165"/>
      <c r="U207" s="161"/>
      <c r="V207" s="161"/>
      <c r="W207" s="161"/>
      <c r="X207" s="161"/>
      <c r="Y207" s="161"/>
      <c r="Z207" s="161"/>
      <c r="AA207" s="166"/>
      <c r="AT207" s="167" t="s">
        <v>140</v>
      </c>
      <c r="AU207" s="167" t="s">
        <v>137</v>
      </c>
      <c r="AV207" s="12" t="s">
        <v>136</v>
      </c>
      <c r="AW207" s="12" t="s">
        <v>35</v>
      </c>
      <c r="AX207" s="12" t="s">
        <v>20</v>
      </c>
      <c r="AY207" s="167" t="s">
        <v>131</v>
      </c>
    </row>
    <row r="208" spans="2:63" s="9" customFormat="1" ht="29.25" customHeight="1">
      <c r="B208" s="123"/>
      <c r="C208" s="124"/>
      <c r="D208" s="133" t="s">
        <v>115</v>
      </c>
      <c r="E208" s="133"/>
      <c r="F208" s="133"/>
      <c r="G208" s="133"/>
      <c r="H208" s="133"/>
      <c r="I208" s="133"/>
      <c r="J208" s="133"/>
      <c r="K208" s="133"/>
      <c r="L208" s="133"/>
      <c r="M208" s="133"/>
      <c r="N208" s="248">
        <f>BK208</f>
        <v>18007.85</v>
      </c>
      <c r="O208" s="249"/>
      <c r="P208" s="249"/>
      <c r="Q208" s="249"/>
      <c r="R208" s="126"/>
      <c r="T208" s="127"/>
      <c r="U208" s="124"/>
      <c r="V208" s="124"/>
      <c r="W208" s="128">
        <f>SUM(W209:W220)</f>
        <v>143.530668</v>
      </c>
      <c r="X208" s="124"/>
      <c r="Y208" s="128">
        <f>SUM(Y209:Y220)</f>
        <v>0</v>
      </c>
      <c r="Z208" s="124"/>
      <c r="AA208" s="129">
        <f>SUM(AA209:AA220)</f>
        <v>0</v>
      </c>
      <c r="AR208" s="130" t="s">
        <v>20</v>
      </c>
      <c r="AT208" s="131" t="s">
        <v>78</v>
      </c>
      <c r="AU208" s="131" t="s">
        <v>20</v>
      </c>
      <c r="AY208" s="130" t="s">
        <v>131</v>
      </c>
      <c r="BK208" s="132">
        <f>SUM(BK209:BK220)</f>
        <v>18007.85</v>
      </c>
    </row>
    <row r="209" spans="2:65" s="1" customFormat="1" ht="31.5" customHeight="1">
      <c r="B209" s="134"/>
      <c r="C209" s="135" t="s">
        <v>247</v>
      </c>
      <c r="D209" s="135" t="s">
        <v>132</v>
      </c>
      <c r="E209" s="136" t="s">
        <v>248</v>
      </c>
      <c r="F209" s="235" t="s">
        <v>249</v>
      </c>
      <c r="G209" s="236"/>
      <c r="H209" s="236"/>
      <c r="I209" s="236"/>
      <c r="J209" s="137" t="s">
        <v>156</v>
      </c>
      <c r="K209" s="138">
        <v>1166.916</v>
      </c>
      <c r="L209" s="237">
        <v>5.136</v>
      </c>
      <c r="M209" s="236"/>
      <c r="N209" s="237">
        <f>ROUND(L209*K209,2)</f>
        <v>5993.28</v>
      </c>
      <c r="O209" s="236"/>
      <c r="P209" s="236"/>
      <c r="Q209" s="236"/>
      <c r="R209" s="139"/>
      <c r="T209" s="140" t="s">
        <v>3</v>
      </c>
      <c r="U209" s="39" t="s">
        <v>44</v>
      </c>
      <c r="V209" s="141">
        <v>0.066</v>
      </c>
      <c r="W209" s="141">
        <f>V209*K209</f>
        <v>77.016456</v>
      </c>
      <c r="X209" s="141">
        <v>0</v>
      </c>
      <c r="Y209" s="141">
        <f>X209*K209</f>
        <v>0</v>
      </c>
      <c r="Z209" s="141">
        <v>0</v>
      </c>
      <c r="AA209" s="142">
        <f>Z209*K209</f>
        <v>0</v>
      </c>
      <c r="AR209" s="16" t="s">
        <v>136</v>
      </c>
      <c r="AT209" s="16" t="s">
        <v>132</v>
      </c>
      <c r="AU209" s="16" t="s">
        <v>98</v>
      </c>
      <c r="AY209" s="16" t="s">
        <v>131</v>
      </c>
      <c r="BE209" s="143">
        <f>IF(U209="základní",N209,0)</f>
        <v>5993.28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16" t="s">
        <v>20</v>
      </c>
      <c r="BK209" s="143">
        <f>ROUND(L209*K209,2)</f>
        <v>5993.28</v>
      </c>
      <c r="BL209" s="16" t="s">
        <v>136</v>
      </c>
      <c r="BM209" s="16" t="s">
        <v>250</v>
      </c>
    </row>
    <row r="210" spans="2:51" s="10" customFormat="1" ht="22.5" customHeight="1">
      <c r="B210" s="144"/>
      <c r="C210" s="145"/>
      <c r="D210" s="145"/>
      <c r="E210" s="146" t="s">
        <v>3</v>
      </c>
      <c r="F210" s="238" t="s">
        <v>251</v>
      </c>
      <c r="G210" s="239"/>
      <c r="H210" s="239"/>
      <c r="I210" s="239"/>
      <c r="J210" s="145"/>
      <c r="K210" s="147" t="s">
        <v>3</v>
      </c>
      <c r="L210" s="145"/>
      <c r="M210" s="145"/>
      <c r="N210" s="145"/>
      <c r="O210" s="145"/>
      <c r="P210" s="145"/>
      <c r="Q210" s="145"/>
      <c r="R210" s="148"/>
      <c r="T210" s="149"/>
      <c r="U210" s="145"/>
      <c r="V210" s="145"/>
      <c r="W210" s="145"/>
      <c r="X210" s="145"/>
      <c r="Y210" s="145"/>
      <c r="Z210" s="145"/>
      <c r="AA210" s="150"/>
      <c r="AT210" s="151" t="s">
        <v>140</v>
      </c>
      <c r="AU210" s="151" t="s">
        <v>98</v>
      </c>
      <c r="AV210" s="10" t="s">
        <v>20</v>
      </c>
      <c r="AW210" s="10" t="s">
        <v>35</v>
      </c>
      <c r="AX210" s="10" t="s">
        <v>79</v>
      </c>
      <c r="AY210" s="151" t="s">
        <v>131</v>
      </c>
    </row>
    <row r="211" spans="2:51" s="11" customFormat="1" ht="22.5" customHeight="1">
      <c r="B211" s="152"/>
      <c r="C211" s="153"/>
      <c r="D211" s="153"/>
      <c r="E211" s="154" t="s">
        <v>3</v>
      </c>
      <c r="F211" s="240" t="s">
        <v>252</v>
      </c>
      <c r="G211" s="241"/>
      <c r="H211" s="241"/>
      <c r="I211" s="241"/>
      <c r="J211" s="153"/>
      <c r="K211" s="155">
        <v>1092.334</v>
      </c>
      <c r="L211" s="153"/>
      <c r="M211" s="153"/>
      <c r="N211" s="153"/>
      <c r="O211" s="153"/>
      <c r="P211" s="153"/>
      <c r="Q211" s="153"/>
      <c r="R211" s="156"/>
      <c r="T211" s="157"/>
      <c r="U211" s="153"/>
      <c r="V211" s="153"/>
      <c r="W211" s="153"/>
      <c r="X211" s="153"/>
      <c r="Y211" s="153"/>
      <c r="Z211" s="153"/>
      <c r="AA211" s="158"/>
      <c r="AT211" s="159" t="s">
        <v>140</v>
      </c>
      <c r="AU211" s="159" t="s">
        <v>98</v>
      </c>
      <c r="AV211" s="11" t="s">
        <v>98</v>
      </c>
      <c r="AW211" s="11" t="s">
        <v>35</v>
      </c>
      <c r="AX211" s="11" t="s">
        <v>79</v>
      </c>
      <c r="AY211" s="159" t="s">
        <v>131</v>
      </c>
    </row>
    <row r="212" spans="2:51" s="10" customFormat="1" ht="22.5" customHeight="1">
      <c r="B212" s="144"/>
      <c r="C212" s="145"/>
      <c r="D212" s="145"/>
      <c r="E212" s="146" t="s">
        <v>3</v>
      </c>
      <c r="F212" s="244" t="s">
        <v>253</v>
      </c>
      <c r="G212" s="239"/>
      <c r="H212" s="239"/>
      <c r="I212" s="239"/>
      <c r="J212" s="145"/>
      <c r="K212" s="147" t="s">
        <v>3</v>
      </c>
      <c r="L212" s="145"/>
      <c r="M212" s="145"/>
      <c r="N212" s="145"/>
      <c r="O212" s="145"/>
      <c r="P212" s="145"/>
      <c r="Q212" s="145"/>
      <c r="R212" s="148"/>
      <c r="T212" s="149"/>
      <c r="U212" s="145"/>
      <c r="V212" s="145"/>
      <c r="W212" s="145"/>
      <c r="X212" s="145"/>
      <c r="Y212" s="145"/>
      <c r="Z212" s="145"/>
      <c r="AA212" s="150"/>
      <c r="AT212" s="151" t="s">
        <v>140</v>
      </c>
      <c r="AU212" s="151" t="s">
        <v>98</v>
      </c>
      <c r="AV212" s="10" t="s">
        <v>20</v>
      </c>
      <c r="AW212" s="10" t="s">
        <v>35</v>
      </c>
      <c r="AX212" s="10" t="s">
        <v>79</v>
      </c>
      <c r="AY212" s="151" t="s">
        <v>131</v>
      </c>
    </row>
    <row r="213" spans="2:51" s="11" customFormat="1" ht="22.5" customHeight="1">
      <c r="B213" s="152"/>
      <c r="C213" s="153"/>
      <c r="D213" s="153"/>
      <c r="E213" s="154" t="s">
        <v>3</v>
      </c>
      <c r="F213" s="240" t="s">
        <v>254</v>
      </c>
      <c r="G213" s="241"/>
      <c r="H213" s="241"/>
      <c r="I213" s="241"/>
      <c r="J213" s="153"/>
      <c r="K213" s="155">
        <v>74.582</v>
      </c>
      <c r="L213" s="153"/>
      <c r="M213" s="153"/>
      <c r="N213" s="153"/>
      <c r="O213" s="153"/>
      <c r="P213" s="153"/>
      <c r="Q213" s="153"/>
      <c r="R213" s="156"/>
      <c r="T213" s="157"/>
      <c r="U213" s="153"/>
      <c r="V213" s="153"/>
      <c r="W213" s="153"/>
      <c r="X213" s="153"/>
      <c r="Y213" s="153"/>
      <c r="Z213" s="153"/>
      <c r="AA213" s="158"/>
      <c r="AT213" s="159" t="s">
        <v>140</v>
      </c>
      <c r="AU213" s="159" t="s">
        <v>98</v>
      </c>
      <c r="AV213" s="11" t="s">
        <v>98</v>
      </c>
      <c r="AW213" s="11" t="s">
        <v>35</v>
      </c>
      <c r="AX213" s="11" t="s">
        <v>79</v>
      </c>
      <c r="AY213" s="159" t="s">
        <v>131</v>
      </c>
    </row>
    <row r="214" spans="2:51" s="12" customFormat="1" ht="22.5" customHeight="1">
      <c r="B214" s="160"/>
      <c r="C214" s="161"/>
      <c r="D214" s="161"/>
      <c r="E214" s="162" t="s">
        <v>3</v>
      </c>
      <c r="F214" s="242" t="s">
        <v>142</v>
      </c>
      <c r="G214" s="243"/>
      <c r="H214" s="243"/>
      <c r="I214" s="243"/>
      <c r="J214" s="161"/>
      <c r="K214" s="163">
        <v>1166.916</v>
      </c>
      <c r="L214" s="161"/>
      <c r="M214" s="161"/>
      <c r="N214" s="161"/>
      <c r="O214" s="161"/>
      <c r="P214" s="161"/>
      <c r="Q214" s="161"/>
      <c r="R214" s="164"/>
      <c r="T214" s="165"/>
      <c r="U214" s="161"/>
      <c r="V214" s="161"/>
      <c r="W214" s="161"/>
      <c r="X214" s="161"/>
      <c r="Y214" s="161"/>
      <c r="Z214" s="161"/>
      <c r="AA214" s="166"/>
      <c r="AT214" s="167" t="s">
        <v>140</v>
      </c>
      <c r="AU214" s="167" t="s">
        <v>98</v>
      </c>
      <c r="AV214" s="12" t="s">
        <v>136</v>
      </c>
      <c r="AW214" s="12" t="s">
        <v>35</v>
      </c>
      <c r="AX214" s="12" t="s">
        <v>20</v>
      </c>
      <c r="AY214" s="167" t="s">
        <v>131</v>
      </c>
    </row>
    <row r="215" spans="2:65" s="1" customFormat="1" ht="31.5" customHeight="1">
      <c r="B215" s="134"/>
      <c r="C215" s="135" t="s">
        <v>8</v>
      </c>
      <c r="D215" s="135" t="s">
        <v>132</v>
      </c>
      <c r="E215" s="136" t="s">
        <v>255</v>
      </c>
      <c r="F215" s="235" t="s">
        <v>256</v>
      </c>
      <c r="G215" s="236"/>
      <c r="H215" s="236"/>
      <c r="I215" s="236"/>
      <c r="J215" s="137" t="s">
        <v>156</v>
      </c>
      <c r="K215" s="138">
        <v>3500.748</v>
      </c>
      <c r="L215" s="237">
        <v>3.432</v>
      </c>
      <c r="M215" s="236"/>
      <c r="N215" s="237">
        <f>ROUND(L215*K215,2)</f>
        <v>12014.57</v>
      </c>
      <c r="O215" s="236"/>
      <c r="P215" s="236"/>
      <c r="Q215" s="236"/>
      <c r="R215" s="139"/>
      <c r="T215" s="140" t="s">
        <v>3</v>
      </c>
      <c r="U215" s="39" t="s">
        <v>44</v>
      </c>
      <c r="V215" s="141">
        <v>0.019</v>
      </c>
      <c r="W215" s="141">
        <f>V215*K215</f>
        <v>66.514212</v>
      </c>
      <c r="X215" s="141">
        <v>0</v>
      </c>
      <c r="Y215" s="141">
        <f>X215*K215</f>
        <v>0</v>
      </c>
      <c r="Z215" s="141">
        <v>0</v>
      </c>
      <c r="AA215" s="142">
        <f>Z215*K215</f>
        <v>0</v>
      </c>
      <c r="AR215" s="16" t="s">
        <v>136</v>
      </c>
      <c r="AT215" s="16" t="s">
        <v>132</v>
      </c>
      <c r="AU215" s="16" t="s">
        <v>98</v>
      </c>
      <c r="AY215" s="16" t="s">
        <v>131</v>
      </c>
      <c r="BE215" s="143">
        <f>IF(U215="základní",N215,0)</f>
        <v>12014.57</v>
      </c>
      <c r="BF215" s="143">
        <f>IF(U215="snížená",N215,0)</f>
        <v>0</v>
      </c>
      <c r="BG215" s="143">
        <f>IF(U215="zákl. přenesená",N215,0)</f>
        <v>0</v>
      </c>
      <c r="BH215" s="143">
        <f>IF(U215="sníž. přenesená",N215,0)</f>
        <v>0</v>
      </c>
      <c r="BI215" s="143">
        <f>IF(U215="nulová",N215,0)</f>
        <v>0</v>
      </c>
      <c r="BJ215" s="16" t="s">
        <v>20</v>
      </c>
      <c r="BK215" s="143">
        <f>ROUND(L215*K215,2)</f>
        <v>12014.57</v>
      </c>
      <c r="BL215" s="16" t="s">
        <v>136</v>
      </c>
      <c r="BM215" s="16" t="s">
        <v>257</v>
      </c>
    </row>
    <row r="216" spans="2:51" s="10" customFormat="1" ht="22.5" customHeight="1">
      <c r="B216" s="144"/>
      <c r="C216" s="145"/>
      <c r="D216" s="145"/>
      <c r="E216" s="146" t="s">
        <v>3</v>
      </c>
      <c r="F216" s="238" t="s">
        <v>251</v>
      </c>
      <c r="G216" s="239"/>
      <c r="H216" s="239"/>
      <c r="I216" s="239"/>
      <c r="J216" s="145"/>
      <c r="K216" s="147" t="s">
        <v>3</v>
      </c>
      <c r="L216" s="145"/>
      <c r="M216" s="145"/>
      <c r="N216" s="145"/>
      <c r="O216" s="145"/>
      <c r="P216" s="145"/>
      <c r="Q216" s="145"/>
      <c r="R216" s="148"/>
      <c r="T216" s="149"/>
      <c r="U216" s="145"/>
      <c r="V216" s="145"/>
      <c r="W216" s="145"/>
      <c r="X216" s="145"/>
      <c r="Y216" s="145"/>
      <c r="Z216" s="145"/>
      <c r="AA216" s="150"/>
      <c r="AT216" s="151" t="s">
        <v>140</v>
      </c>
      <c r="AU216" s="151" t="s">
        <v>98</v>
      </c>
      <c r="AV216" s="10" t="s">
        <v>20</v>
      </c>
      <c r="AW216" s="10" t="s">
        <v>35</v>
      </c>
      <c r="AX216" s="10" t="s">
        <v>79</v>
      </c>
      <c r="AY216" s="151" t="s">
        <v>131</v>
      </c>
    </row>
    <row r="217" spans="2:51" s="11" customFormat="1" ht="22.5" customHeight="1">
      <c r="B217" s="152"/>
      <c r="C217" s="153"/>
      <c r="D217" s="153"/>
      <c r="E217" s="154" t="s">
        <v>3</v>
      </c>
      <c r="F217" s="240" t="s">
        <v>258</v>
      </c>
      <c r="G217" s="241"/>
      <c r="H217" s="241"/>
      <c r="I217" s="241"/>
      <c r="J217" s="153"/>
      <c r="K217" s="155">
        <v>3277.002</v>
      </c>
      <c r="L217" s="153"/>
      <c r="M217" s="153"/>
      <c r="N217" s="153"/>
      <c r="O217" s="153"/>
      <c r="P217" s="153"/>
      <c r="Q217" s="153"/>
      <c r="R217" s="156"/>
      <c r="T217" s="157"/>
      <c r="U217" s="153"/>
      <c r="V217" s="153"/>
      <c r="W217" s="153"/>
      <c r="X217" s="153"/>
      <c r="Y217" s="153"/>
      <c r="Z217" s="153"/>
      <c r="AA217" s="158"/>
      <c r="AT217" s="159" t="s">
        <v>140</v>
      </c>
      <c r="AU217" s="159" t="s">
        <v>98</v>
      </c>
      <c r="AV217" s="11" t="s">
        <v>98</v>
      </c>
      <c r="AW217" s="11" t="s">
        <v>35</v>
      </c>
      <c r="AX217" s="11" t="s">
        <v>79</v>
      </c>
      <c r="AY217" s="159" t="s">
        <v>131</v>
      </c>
    </row>
    <row r="218" spans="2:51" s="10" customFormat="1" ht="22.5" customHeight="1">
      <c r="B218" s="144"/>
      <c r="C218" s="145"/>
      <c r="D218" s="145"/>
      <c r="E218" s="146" t="s">
        <v>3</v>
      </c>
      <c r="F218" s="244" t="s">
        <v>253</v>
      </c>
      <c r="G218" s="239"/>
      <c r="H218" s="239"/>
      <c r="I218" s="239"/>
      <c r="J218" s="145"/>
      <c r="K218" s="147" t="s">
        <v>3</v>
      </c>
      <c r="L218" s="145"/>
      <c r="M218" s="145"/>
      <c r="N218" s="145"/>
      <c r="O218" s="145"/>
      <c r="P218" s="145"/>
      <c r="Q218" s="145"/>
      <c r="R218" s="148"/>
      <c r="T218" s="149"/>
      <c r="U218" s="145"/>
      <c r="V218" s="145"/>
      <c r="W218" s="145"/>
      <c r="X218" s="145"/>
      <c r="Y218" s="145"/>
      <c r="Z218" s="145"/>
      <c r="AA218" s="150"/>
      <c r="AT218" s="151" t="s">
        <v>140</v>
      </c>
      <c r="AU218" s="151" t="s">
        <v>98</v>
      </c>
      <c r="AV218" s="10" t="s">
        <v>20</v>
      </c>
      <c r="AW218" s="10" t="s">
        <v>35</v>
      </c>
      <c r="AX218" s="10" t="s">
        <v>79</v>
      </c>
      <c r="AY218" s="151" t="s">
        <v>131</v>
      </c>
    </row>
    <row r="219" spans="2:51" s="11" customFormat="1" ht="22.5" customHeight="1">
      <c r="B219" s="152"/>
      <c r="C219" s="153"/>
      <c r="D219" s="153"/>
      <c r="E219" s="154" t="s">
        <v>3</v>
      </c>
      <c r="F219" s="240" t="s">
        <v>259</v>
      </c>
      <c r="G219" s="241"/>
      <c r="H219" s="241"/>
      <c r="I219" s="241"/>
      <c r="J219" s="153"/>
      <c r="K219" s="155">
        <v>223.746</v>
      </c>
      <c r="L219" s="153"/>
      <c r="M219" s="153"/>
      <c r="N219" s="153"/>
      <c r="O219" s="153"/>
      <c r="P219" s="153"/>
      <c r="Q219" s="153"/>
      <c r="R219" s="156"/>
      <c r="T219" s="157"/>
      <c r="U219" s="153"/>
      <c r="V219" s="153"/>
      <c r="W219" s="153"/>
      <c r="X219" s="153"/>
      <c r="Y219" s="153"/>
      <c r="Z219" s="153"/>
      <c r="AA219" s="158"/>
      <c r="AT219" s="159" t="s">
        <v>140</v>
      </c>
      <c r="AU219" s="159" t="s">
        <v>98</v>
      </c>
      <c r="AV219" s="11" t="s">
        <v>98</v>
      </c>
      <c r="AW219" s="11" t="s">
        <v>35</v>
      </c>
      <c r="AX219" s="11" t="s">
        <v>79</v>
      </c>
      <c r="AY219" s="159" t="s">
        <v>131</v>
      </c>
    </row>
    <row r="220" spans="2:51" s="12" customFormat="1" ht="22.5" customHeight="1">
      <c r="B220" s="160"/>
      <c r="C220" s="161"/>
      <c r="D220" s="161"/>
      <c r="E220" s="162" t="s">
        <v>3</v>
      </c>
      <c r="F220" s="242" t="s">
        <v>142</v>
      </c>
      <c r="G220" s="243"/>
      <c r="H220" s="243"/>
      <c r="I220" s="243"/>
      <c r="J220" s="161"/>
      <c r="K220" s="163">
        <v>3500.748</v>
      </c>
      <c r="L220" s="161"/>
      <c r="M220" s="161"/>
      <c r="N220" s="161"/>
      <c r="O220" s="161"/>
      <c r="P220" s="161"/>
      <c r="Q220" s="161"/>
      <c r="R220" s="164"/>
      <c r="T220" s="172"/>
      <c r="U220" s="173"/>
      <c r="V220" s="173"/>
      <c r="W220" s="173"/>
      <c r="X220" s="173"/>
      <c r="Y220" s="173"/>
      <c r="Z220" s="173"/>
      <c r="AA220" s="174"/>
      <c r="AT220" s="167" t="s">
        <v>140</v>
      </c>
      <c r="AU220" s="167" t="s">
        <v>98</v>
      </c>
      <c r="AV220" s="12" t="s">
        <v>136</v>
      </c>
      <c r="AW220" s="12" t="s">
        <v>35</v>
      </c>
      <c r="AX220" s="12" t="s">
        <v>20</v>
      </c>
      <c r="AY220" s="167" t="s">
        <v>131</v>
      </c>
    </row>
    <row r="221" spans="2:18" s="1" customFormat="1" ht="6.75" customHeight="1">
      <c r="B221" s="54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6"/>
    </row>
  </sheetData>
  <sheetProtection/>
  <mergeCells count="204">
    <mergeCell ref="S2:AC2"/>
    <mergeCell ref="F220:I220"/>
    <mergeCell ref="N116:Q116"/>
    <mergeCell ref="N117:Q117"/>
    <mergeCell ref="N118:Q118"/>
    <mergeCell ref="N119:Q119"/>
    <mergeCell ref="N165:Q165"/>
    <mergeCell ref="N190:Q190"/>
    <mergeCell ref="N191:Q191"/>
    <mergeCell ref="L215:M215"/>
    <mergeCell ref="N215:Q215"/>
    <mergeCell ref="F216:I216"/>
    <mergeCell ref="F217:I217"/>
    <mergeCell ref="F218:I218"/>
    <mergeCell ref="H1:K1"/>
    <mergeCell ref="F219:I219"/>
    <mergeCell ref="F210:I210"/>
    <mergeCell ref="F211:I211"/>
    <mergeCell ref="F212:I212"/>
    <mergeCell ref="F213:I213"/>
    <mergeCell ref="F214:I214"/>
    <mergeCell ref="F215:I215"/>
    <mergeCell ref="F205:I205"/>
    <mergeCell ref="F206:I206"/>
    <mergeCell ref="F207:I207"/>
    <mergeCell ref="F209:I209"/>
    <mergeCell ref="L209:M209"/>
    <mergeCell ref="N209:Q209"/>
    <mergeCell ref="N208:Q208"/>
    <mergeCell ref="F201:I201"/>
    <mergeCell ref="F202:I202"/>
    <mergeCell ref="F203:I203"/>
    <mergeCell ref="F204:I204"/>
    <mergeCell ref="L204:M204"/>
    <mergeCell ref="N204:Q204"/>
    <mergeCell ref="F197:I197"/>
    <mergeCell ref="F198:I198"/>
    <mergeCell ref="F199:I199"/>
    <mergeCell ref="F200:I200"/>
    <mergeCell ref="L200:M200"/>
    <mergeCell ref="N200:Q200"/>
    <mergeCell ref="F193:I193"/>
    <mergeCell ref="F194:I194"/>
    <mergeCell ref="F195:I195"/>
    <mergeCell ref="F196:I196"/>
    <mergeCell ref="L196:M196"/>
    <mergeCell ref="N196:Q196"/>
    <mergeCell ref="F187:I187"/>
    <mergeCell ref="F188:I188"/>
    <mergeCell ref="F189:I189"/>
    <mergeCell ref="F192:I192"/>
    <mergeCell ref="L192:M192"/>
    <mergeCell ref="N192:Q192"/>
    <mergeCell ref="F183:I183"/>
    <mergeCell ref="F184:I184"/>
    <mergeCell ref="F185:I185"/>
    <mergeCell ref="F186:I186"/>
    <mergeCell ref="L186:M186"/>
    <mergeCell ref="N186:Q186"/>
    <mergeCell ref="F179:I179"/>
    <mergeCell ref="F180:I180"/>
    <mergeCell ref="F181:I181"/>
    <mergeCell ref="F182:I182"/>
    <mergeCell ref="L182:M182"/>
    <mergeCell ref="N182:Q182"/>
    <mergeCell ref="F175:I175"/>
    <mergeCell ref="F176:I176"/>
    <mergeCell ref="F177:I177"/>
    <mergeCell ref="F178:I178"/>
    <mergeCell ref="L178:M178"/>
    <mergeCell ref="N178:Q178"/>
    <mergeCell ref="F171:I171"/>
    <mergeCell ref="F172:I172"/>
    <mergeCell ref="F173:I173"/>
    <mergeCell ref="F174:I174"/>
    <mergeCell ref="L174:M174"/>
    <mergeCell ref="N174:Q174"/>
    <mergeCell ref="F167:I167"/>
    <mergeCell ref="F168:I168"/>
    <mergeCell ref="F169:I169"/>
    <mergeCell ref="F170:I170"/>
    <mergeCell ref="L170:M170"/>
    <mergeCell ref="N170:Q170"/>
    <mergeCell ref="F162:I162"/>
    <mergeCell ref="F163:I163"/>
    <mergeCell ref="F164:I164"/>
    <mergeCell ref="F166:I166"/>
    <mergeCell ref="L166:M166"/>
    <mergeCell ref="N166:Q166"/>
    <mergeCell ref="F158:I158"/>
    <mergeCell ref="F159:I159"/>
    <mergeCell ref="F160:I160"/>
    <mergeCell ref="F161:I161"/>
    <mergeCell ref="L161:M161"/>
    <mergeCell ref="N161:Q161"/>
    <mergeCell ref="F154:I154"/>
    <mergeCell ref="F155:I155"/>
    <mergeCell ref="F156:I156"/>
    <mergeCell ref="L156:M156"/>
    <mergeCell ref="N156:Q156"/>
    <mergeCell ref="F157:I157"/>
    <mergeCell ref="F150:I150"/>
    <mergeCell ref="F151:I151"/>
    <mergeCell ref="F152:I152"/>
    <mergeCell ref="L152:M152"/>
    <mergeCell ref="N152:Q152"/>
    <mergeCell ref="F153:I153"/>
    <mergeCell ref="N144:Q144"/>
    <mergeCell ref="F145:I145"/>
    <mergeCell ref="F146:I146"/>
    <mergeCell ref="F147:I147"/>
    <mergeCell ref="F148:I148"/>
    <mergeCell ref="F149:I149"/>
    <mergeCell ref="F140:I140"/>
    <mergeCell ref="F141:I141"/>
    <mergeCell ref="F142:I142"/>
    <mergeCell ref="F143:I143"/>
    <mergeCell ref="F144:I144"/>
    <mergeCell ref="L144:M144"/>
    <mergeCell ref="F136:I136"/>
    <mergeCell ref="F137:I137"/>
    <mergeCell ref="F138:I138"/>
    <mergeCell ref="L138:M138"/>
    <mergeCell ref="N138:Q138"/>
    <mergeCell ref="F139:I139"/>
    <mergeCell ref="F132:I132"/>
    <mergeCell ref="L132:M132"/>
    <mergeCell ref="N132:Q132"/>
    <mergeCell ref="F133:I133"/>
    <mergeCell ref="F134:I134"/>
    <mergeCell ref="F135:I135"/>
    <mergeCell ref="F128:I128"/>
    <mergeCell ref="L128:M128"/>
    <mergeCell ref="N128:Q128"/>
    <mergeCell ref="F129:I129"/>
    <mergeCell ref="F130:I130"/>
    <mergeCell ref="F131:I131"/>
    <mergeCell ref="F124:I124"/>
    <mergeCell ref="L124:M124"/>
    <mergeCell ref="N124:Q124"/>
    <mergeCell ref="F125:I125"/>
    <mergeCell ref="F126:I126"/>
    <mergeCell ref="F127:I127"/>
    <mergeCell ref="F120:I120"/>
    <mergeCell ref="L120:M120"/>
    <mergeCell ref="N120:Q120"/>
    <mergeCell ref="F121:I121"/>
    <mergeCell ref="F122:I122"/>
    <mergeCell ref="F123:I123"/>
    <mergeCell ref="M110:P110"/>
    <mergeCell ref="M112:Q112"/>
    <mergeCell ref="M113:Q113"/>
    <mergeCell ref="F115:I115"/>
    <mergeCell ref="L115:M115"/>
    <mergeCell ref="N115:Q115"/>
    <mergeCell ref="N95:Q95"/>
    <mergeCell ref="N97:Q97"/>
    <mergeCell ref="L99:Q99"/>
    <mergeCell ref="C105:Q105"/>
    <mergeCell ref="F107:P107"/>
    <mergeCell ref="F108:P108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42"/>
  <sheetViews>
    <sheetView showGridLines="0" zoomScalePageLayoutView="0" workbookViewId="0" topLeftCell="A1">
      <pane ySplit="1" topLeftCell="A226" activePane="bottomLeft" state="frozen"/>
      <selection pane="topLeft" activeCell="A1" sqref="A1"/>
      <selection pane="bottomLeft" activeCell="L122" sqref="L122:M24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183"/>
      <c r="B1" s="180"/>
      <c r="C1" s="180"/>
      <c r="D1" s="181" t="s">
        <v>1</v>
      </c>
      <c r="E1" s="180"/>
      <c r="F1" s="182" t="s">
        <v>379</v>
      </c>
      <c r="G1" s="182"/>
      <c r="H1" s="250" t="s">
        <v>380</v>
      </c>
      <c r="I1" s="250"/>
      <c r="J1" s="250"/>
      <c r="K1" s="250"/>
      <c r="L1" s="182" t="s">
        <v>381</v>
      </c>
      <c r="M1" s="180"/>
      <c r="N1" s="180"/>
      <c r="O1" s="181" t="s">
        <v>97</v>
      </c>
      <c r="P1" s="180"/>
      <c r="Q1" s="180"/>
      <c r="R1" s="180"/>
      <c r="S1" s="182" t="s">
        <v>382</v>
      </c>
      <c r="T1" s="182"/>
      <c r="U1" s="183"/>
      <c r="V1" s="18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218" t="s">
        <v>5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T2" s="16" t="s">
        <v>89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98</v>
      </c>
    </row>
    <row r="4" spans="2:46" ht="36.75" customHeight="1">
      <c r="B4" s="20"/>
      <c r="C4" s="184" t="s">
        <v>99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7" t="s">
        <v>15</v>
      </c>
      <c r="E6" s="21"/>
      <c r="F6" s="219" t="str">
        <f>'Rekapitulace stavby'!K6</f>
        <v>PD-III/1822 Soběkury-oprava</v>
      </c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21"/>
      <c r="R6" s="22"/>
    </row>
    <row r="7" spans="2:18" s="1" customFormat="1" ht="32.25" customHeight="1">
      <c r="B7" s="30"/>
      <c r="C7" s="31"/>
      <c r="D7" s="26" t="s">
        <v>100</v>
      </c>
      <c r="E7" s="31"/>
      <c r="F7" s="187" t="s">
        <v>260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31"/>
      <c r="R7" s="32"/>
    </row>
    <row r="8" spans="2:18" s="1" customFormat="1" ht="14.25" customHeight="1">
      <c r="B8" s="30"/>
      <c r="C8" s="31"/>
      <c r="D8" s="27" t="s">
        <v>18</v>
      </c>
      <c r="E8" s="31"/>
      <c r="F8" s="25" t="s">
        <v>3</v>
      </c>
      <c r="G8" s="31"/>
      <c r="H8" s="31"/>
      <c r="I8" s="31"/>
      <c r="J8" s="31"/>
      <c r="K8" s="31"/>
      <c r="L8" s="31"/>
      <c r="M8" s="27" t="s">
        <v>19</v>
      </c>
      <c r="N8" s="31"/>
      <c r="O8" s="25" t="s">
        <v>3</v>
      </c>
      <c r="P8" s="31"/>
      <c r="Q8" s="31"/>
      <c r="R8" s="32"/>
    </row>
    <row r="9" spans="2:18" s="1" customFormat="1" ht="14.25" customHeight="1">
      <c r="B9" s="30"/>
      <c r="C9" s="31"/>
      <c r="D9" s="27" t="s">
        <v>21</v>
      </c>
      <c r="E9" s="31"/>
      <c r="F9" s="25" t="s">
        <v>22</v>
      </c>
      <c r="G9" s="31"/>
      <c r="H9" s="31"/>
      <c r="I9" s="31"/>
      <c r="J9" s="31"/>
      <c r="K9" s="31"/>
      <c r="L9" s="31"/>
      <c r="M9" s="27" t="s">
        <v>23</v>
      </c>
      <c r="N9" s="31"/>
      <c r="O9" s="220" t="str">
        <f>'Rekapitulace stavby'!AN8</f>
        <v>18.9.2016</v>
      </c>
      <c r="P9" s="197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7" t="s">
        <v>27</v>
      </c>
      <c r="E11" s="31"/>
      <c r="F11" s="31"/>
      <c r="G11" s="31"/>
      <c r="H11" s="31"/>
      <c r="I11" s="31"/>
      <c r="J11" s="31"/>
      <c r="K11" s="31"/>
      <c r="L11" s="31"/>
      <c r="M11" s="27" t="s">
        <v>28</v>
      </c>
      <c r="N11" s="31"/>
      <c r="O11" s="186" t="s">
        <v>3</v>
      </c>
      <c r="P11" s="197"/>
      <c r="Q11" s="31"/>
      <c r="R11" s="32"/>
    </row>
    <row r="12" spans="2:18" s="1" customFormat="1" ht="18" customHeight="1">
      <c r="B12" s="30"/>
      <c r="C12" s="31"/>
      <c r="D12" s="31"/>
      <c r="E12" s="25" t="s">
        <v>29</v>
      </c>
      <c r="F12" s="31"/>
      <c r="G12" s="31"/>
      <c r="H12" s="31"/>
      <c r="I12" s="31"/>
      <c r="J12" s="31"/>
      <c r="K12" s="31"/>
      <c r="L12" s="31"/>
      <c r="M12" s="27" t="s">
        <v>30</v>
      </c>
      <c r="N12" s="31"/>
      <c r="O12" s="186" t="s">
        <v>3</v>
      </c>
      <c r="P12" s="197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7" t="s">
        <v>31</v>
      </c>
      <c r="E14" s="31"/>
      <c r="F14" s="31"/>
      <c r="G14" s="31"/>
      <c r="H14" s="31"/>
      <c r="I14" s="31"/>
      <c r="J14" s="31"/>
      <c r="K14" s="31"/>
      <c r="L14" s="31"/>
      <c r="M14" s="27" t="s">
        <v>28</v>
      </c>
      <c r="N14" s="31"/>
      <c r="O14" s="186">
        <f>IF('Rekapitulace stavby'!AN13="","",'Rekapitulace stavby'!AN13)</f>
      </c>
      <c r="P14" s="197"/>
      <c r="Q14" s="31"/>
      <c r="R14" s="32"/>
    </row>
    <row r="15" spans="2:18" s="1" customFormat="1" ht="18" customHeight="1">
      <c r="B15" s="30"/>
      <c r="C15" s="31"/>
      <c r="D15" s="31"/>
      <c r="E15" s="25" t="str">
        <f>IF('Rekapitulace stavby'!E14="","",'Rekapitulace stavby'!E14)</f>
        <v> </v>
      </c>
      <c r="F15" s="31"/>
      <c r="G15" s="31"/>
      <c r="H15" s="31"/>
      <c r="I15" s="31"/>
      <c r="J15" s="31"/>
      <c r="K15" s="31"/>
      <c r="L15" s="31"/>
      <c r="M15" s="27" t="s">
        <v>30</v>
      </c>
      <c r="N15" s="31"/>
      <c r="O15" s="186">
        <f>IF('Rekapitulace stavby'!AN14="","",'Rekapitulace stavby'!AN14)</f>
      </c>
      <c r="P15" s="197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7" t="s">
        <v>33</v>
      </c>
      <c r="E17" s="31"/>
      <c r="F17" s="31"/>
      <c r="G17" s="31"/>
      <c r="H17" s="31"/>
      <c r="I17" s="31"/>
      <c r="J17" s="31"/>
      <c r="K17" s="31"/>
      <c r="L17" s="31"/>
      <c r="M17" s="27" t="s">
        <v>28</v>
      </c>
      <c r="N17" s="31"/>
      <c r="O17" s="186" t="s">
        <v>3</v>
      </c>
      <c r="P17" s="197"/>
      <c r="Q17" s="31"/>
      <c r="R17" s="32"/>
    </row>
    <row r="18" spans="2:18" s="1" customFormat="1" ht="18" customHeight="1">
      <c r="B18" s="30"/>
      <c r="C18" s="31"/>
      <c r="D18" s="31"/>
      <c r="E18" s="25" t="s">
        <v>34</v>
      </c>
      <c r="F18" s="31"/>
      <c r="G18" s="31"/>
      <c r="H18" s="31"/>
      <c r="I18" s="31"/>
      <c r="J18" s="31"/>
      <c r="K18" s="31"/>
      <c r="L18" s="31"/>
      <c r="M18" s="27" t="s">
        <v>30</v>
      </c>
      <c r="N18" s="31"/>
      <c r="O18" s="186" t="s">
        <v>3</v>
      </c>
      <c r="P18" s="197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7" t="s">
        <v>36</v>
      </c>
      <c r="E20" s="31"/>
      <c r="F20" s="31"/>
      <c r="G20" s="31"/>
      <c r="H20" s="31"/>
      <c r="I20" s="31"/>
      <c r="J20" s="31"/>
      <c r="K20" s="31"/>
      <c r="L20" s="31"/>
      <c r="M20" s="27" t="s">
        <v>28</v>
      </c>
      <c r="N20" s="31"/>
      <c r="O20" s="186" t="s">
        <v>37</v>
      </c>
      <c r="P20" s="197"/>
      <c r="Q20" s="31"/>
      <c r="R20" s="32"/>
    </row>
    <row r="21" spans="2:18" s="1" customFormat="1" ht="18" customHeight="1">
      <c r="B21" s="30"/>
      <c r="C21" s="31"/>
      <c r="D21" s="31"/>
      <c r="E21" s="25" t="s">
        <v>38</v>
      </c>
      <c r="F21" s="31"/>
      <c r="G21" s="31"/>
      <c r="H21" s="31"/>
      <c r="I21" s="31"/>
      <c r="J21" s="31"/>
      <c r="K21" s="31"/>
      <c r="L21" s="31"/>
      <c r="M21" s="27" t="s">
        <v>30</v>
      </c>
      <c r="N21" s="31"/>
      <c r="O21" s="186" t="s">
        <v>3</v>
      </c>
      <c r="P21" s="197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7" t="s">
        <v>39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88" t="s">
        <v>3</v>
      </c>
      <c r="F24" s="197"/>
      <c r="G24" s="197"/>
      <c r="H24" s="197"/>
      <c r="I24" s="197"/>
      <c r="J24" s="197"/>
      <c r="K24" s="197"/>
      <c r="L24" s="197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99" t="s">
        <v>102</v>
      </c>
      <c r="E27" s="31"/>
      <c r="F27" s="31"/>
      <c r="G27" s="31"/>
      <c r="H27" s="31"/>
      <c r="I27" s="31"/>
      <c r="J27" s="31"/>
      <c r="K27" s="31"/>
      <c r="L27" s="31"/>
      <c r="M27" s="189">
        <f>N88</f>
        <v>389589.08</v>
      </c>
      <c r="N27" s="197"/>
      <c r="O27" s="197"/>
      <c r="P27" s="197"/>
      <c r="Q27" s="31"/>
      <c r="R27" s="32"/>
    </row>
    <row r="28" spans="2:18" s="1" customFormat="1" ht="14.25" customHeight="1">
      <c r="B28" s="30"/>
      <c r="C28" s="31"/>
      <c r="D28" s="29" t="s">
        <v>103</v>
      </c>
      <c r="E28" s="31"/>
      <c r="F28" s="31"/>
      <c r="G28" s="31"/>
      <c r="H28" s="31"/>
      <c r="I28" s="31"/>
      <c r="J28" s="31"/>
      <c r="K28" s="31"/>
      <c r="L28" s="31"/>
      <c r="M28" s="189">
        <f>N99</f>
        <v>0</v>
      </c>
      <c r="N28" s="197"/>
      <c r="O28" s="197"/>
      <c r="P28" s="197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00" t="s">
        <v>42</v>
      </c>
      <c r="E30" s="31"/>
      <c r="F30" s="31"/>
      <c r="G30" s="31"/>
      <c r="H30" s="31"/>
      <c r="I30" s="31"/>
      <c r="J30" s="31"/>
      <c r="K30" s="31"/>
      <c r="L30" s="31"/>
      <c r="M30" s="221">
        <f>ROUND(M27+M28,2)</f>
        <v>389589.08</v>
      </c>
      <c r="N30" s="197"/>
      <c r="O30" s="197"/>
      <c r="P30" s="197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43</v>
      </c>
      <c r="E32" s="37" t="s">
        <v>44</v>
      </c>
      <c r="F32" s="38">
        <v>0.21</v>
      </c>
      <c r="G32" s="101" t="s">
        <v>45</v>
      </c>
      <c r="H32" s="222">
        <f>ROUND((SUM(BE99:BE100)+SUM(BE118:BE241)),2)</f>
        <v>389589.08</v>
      </c>
      <c r="I32" s="197"/>
      <c r="J32" s="197"/>
      <c r="K32" s="31"/>
      <c r="L32" s="31"/>
      <c r="M32" s="222">
        <f>ROUND(ROUND((SUM(BE99:BE100)+SUM(BE118:BE241)),2)*F32,2)</f>
        <v>81813.71</v>
      </c>
      <c r="N32" s="197"/>
      <c r="O32" s="197"/>
      <c r="P32" s="197"/>
      <c r="Q32" s="31"/>
      <c r="R32" s="32"/>
    </row>
    <row r="33" spans="2:18" s="1" customFormat="1" ht="14.25" customHeight="1">
      <c r="B33" s="30"/>
      <c r="C33" s="31"/>
      <c r="D33" s="31"/>
      <c r="E33" s="37" t="s">
        <v>46</v>
      </c>
      <c r="F33" s="38">
        <v>0.15</v>
      </c>
      <c r="G33" s="101" t="s">
        <v>45</v>
      </c>
      <c r="H33" s="222">
        <f>ROUND((SUM(BF99:BF100)+SUM(BF118:BF241)),2)</f>
        <v>0</v>
      </c>
      <c r="I33" s="197"/>
      <c r="J33" s="197"/>
      <c r="K33" s="31"/>
      <c r="L33" s="31"/>
      <c r="M33" s="222">
        <f>ROUND(ROUND((SUM(BF99:BF100)+SUM(BF118:BF241)),2)*F33,2)</f>
        <v>0</v>
      </c>
      <c r="N33" s="197"/>
      <c r="O33" s="197"/>
      <c r="P33" s="197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47</v>
      </c>
      <c r="F34" s="38">
        <v>0.21</v>
      </c>
      <c r="G34" s="101" t="s">
        <v>45</v>
      </c>
      <c r="H34" s="222">
        <f>ROUND((SUM(BG99:BG100)+SUM(BG118:BG241)),2)</f>
        <v>0</v>
      </c>
      <c r="I34" s="197"/>
      <c r="J34" s="197"/>
      <c r="K34" s="31"/>
      <c r="L34" s="31"/>
      <c r="M34" s="222">
        <v>0</v>
      </c>
      <c r="N34" s="197"/>
      <c r="O34" s="197"/>
      <c r="P34" s="197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48</v>
      </c>
      <c r="F35" s="38">
        <v>0.15</v>
      </c>
      <c r="G35" s="101" t="s">
        <v>45</v>
      </c>
      <c r="H35" s="222">
        <f>ROUND((SUM(BH99:BH100)+SUM(BH118:BH241)),2)</f>
        <v>0</v>
      </c>
      <c r="I35" s="197"/>
      <c r="J35" s="197"/>
      <c r="K35" s="31"/>
      <c r="L35" s="31"/>
      <c r="M35" s="222">
        <v>0</v>
      </c>
      <c r="N35" s="197"/>
      <c r="O35" s="197"/>
      <c r="P35" s="197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49</v>
      </c>
      <c r="F36" s="38">
        <v>0</v>
      </c>
      <c r="G36" s="101" t="s">
        <v>45</v>
      </c>
      <c r="H36" s="222">
        <f>ROUND((SUM(BI99:BI100)+SUM(BI118:BI241)),2)</f>
        <v>0</v>
      </c>
      <c r="I36" s="197"/>
      <c r="J36" s="197"/>
      <c r="K36" s="31"/>
      <c r="L36" s="31"/>
      <c r="M36" s="222">
        <v>0</v>
      </c>
      <c r="N36" s="197"/>
      <c r="O36" s="197"/>
      <c r="P36" s="197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98"/>
      <c r="D38" s="102" t="s">
        <v>50</v>
      </c>
      <c r="E38" s="70"/>
      <c r="F38" s="70"/>
      <c r="G38" s="103" t="s">
        <v>51</v>
      </c>
      <c r="H38" s="104" t="s">
        <v>52</v>
      </c>
      <c r="I38" s="70"/>
      <c r="J38" s="70"/>
      <c r="K38" s="70"/>
      <c r="L38" s="223">
        <f>SUM(M30:M36)</f>
        <v>471402.79000000004</v>
      </c>
      <c r="M38" s="207"/>
      <c r="N38" s="207"/>
      <c r="O38" s="207"/>
      <c r="P38" s="209"/>
      <c r="Q38" s="98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0"/>
      <c r="C50" s="31"/>
      <c r="D50" s="45" t="s">
        <v>53</v>
      </c>
      <c r="E50" s="46"/>
      <c r="F50" s="46"/>
      <c r="G50" s="46"/>
      <c r="H50" s="47"/>
      <c r="I50" s="31"/>
      <c r="J50" s="45" t="s">
        <v>54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20"/>
      <c r="C51" s="21"/>
      <c r="D51" s="48"/>
      <c r="E51" s="21"/>
      <c r="F51" s="21"/>
      <c r="G51" s="21"/>
      <c r="H51" s="49"/>
      <c r="I51" s="21"/>
      <c r="J51" s="48"/>
      <c r="K51" s="21"/>
      <c r="L51" s="21"/>
      <c r="M51" s="21"/>
      <c r="N51" s="21"/>
      <c r="O51" s="21"/>
      <c r="P51" s="49"/>
      <c r="Q51" s="21"/>
      <c r="R51" s="22"/>
    </row>
    <row r="52" spans="2:18" ht="13.5">
      <c r="B52" s="20"/>
      <c r="C52" s="21"/>
      <c r="D52" s="48"/>
      <c r="E52" s="21"/>
      <c r="F52" s="21"/>
      <c r="G52" s="21"/>
      <c r="H52" s="49"/>
      <c r="I52" s="21"/>
      <c r="J52" s="48"/>
      <c r="K52" s="21"/>
      <c r="L52" s="21"/>
      <c r="M52" s="21"/>
      <c r="N52" s="21"/>
      <c r="O52" s="21"/>
      <c r="P52" s="49"/>
      <c r="Q52" s="21"/>
      <c r="R52" s="22"/>
    </row>
    <row r="53" spans="2:18" ht="13.5">
      <c r="B53" s="20"/>
      <c r="C53" s="21"/>
      <c r="D53" s="48"/>
      <c r="E53" s="21"/>
      <c r="F53" s="21"/>
      <c r="G53" s="21"/>
      <c r="H53" s="49"/>
      <c r="I53" s="21"/>
      <c r="J53" s="48"/>
      <c r="K53" s="21"/>
      <c r="L53" s="21"/>
      <c r="M53" s="21"/>
      <c r="N53" s="21"/>
      <c r="O53" s="21"/>
      <c r="P53" s="49"/>
      <c r="Q53" s="21"/>
      <c r="R53" s="22"/>
    </row>
    <row r="54" spans="2:18" ht="13.5">
      <c r="B54" s="20"/>
      <c r="C54" s="21"/>
      <c r="D54" s="48"/>
      <c r="E54" s="21"/>
      <c r="F54" s="21"/>
      <c r="G54" s="21"/>
      <c r="H54" s="49"/>
      <c r="I54" s="21"/>
      <c r="J54" s="48"/>
      <c r="K54" s="21"/>
      <c r="L54" s="21"/>
      <c r="M54" s="21"/>
      <c r="N54" s="21"/>
      <c r="O54" s="21"/>
      <c r="P54" s="49"/>
      <c r="Q54" s="21"/>
      <c r="R54" s="22"/>
    </row>
    <row r="55" spans="2:18" ht="13.5">
      <c r="B55" s="20"/>
      <c r="C55" s="21"/>
      <c r="D55" s="48"/>
      <c r="E55" s="21"/>
      <c r="F55" s="21"/>
      <c r="G55" s="21"/>
      <c r="H55" s="49"/>
      <c r="I55" s="21"/>
      <c r="J55" s="48"/>
      <c r="K55" s="21"/>
      <c r="L55" s="21"/>
      <c r="M55" s="21"/>
      <c r="N55" s="21"/>
      <c r="O55" s="21"/>
      <c r="P55" s="49"/>
      <c r="Q55" s="21"/>
      <c r="R55" s="22"/>
    </row>
    <row r="56" spans="2:18" ht="13.5">
      <c r="B56" s="20"/>
      <c r="C56" s="21"/>
      <c r="D56" s="48"/>
      <c r="E56" s="21"/>
      <c r="F56" s="21"/>
      <c r="G56" s="21"/>
      <c r="H56" s="49"/>
      <c r="I56" s="21"/>
      <c r="J56" s="48"/>
      <c r="K56" s="21"/>
      <c r="L56" s="21"/>
      <c r="M56" s="21"/>
      <c r="N56" s="21"/>
      <c r="O56" s="21"/>
      <c r="P56" s="49"/>
      <c r="Q56" s="21"/>
      <c r="R56" s="22"/>
    </row>
    <row r="57" spans="2:18" ht="13.5">
      <c r="B57" s="20"/>
      <c r="C57" s="21"/>
      <c r="D57" s="48"/>
      <c r="E57" s="21"/>
      <c r="F57" s="21"/>
      <c r="G57" s="21"/>
      <c r="H57" s="49"/>
      <c r="I57" s="21"/>
      <c r="J57" s="48"/>
      <c r="K57" s="21"/>
      <c r="L57" s="21"/>
      <c r="M57" s="21"/>
      <c r="N57" s="21"/>
      <c r="O57" s="21"/>
      <c r="P57" s="49"/>
      <c r="Q57" s="21"/>
      <c r="R57" s="22"/>
    </row>
    <row r="58" spans="2:18" ht="13.5">
      <c r="B58" s="20"/>
      <c r="C58" s="21"/>
      <c r="D58" s="48"/>
      <c r="E58" s="21"/>
      <c r="F58" s="21"/>
      <c r="G58" s="21"/>
      <c r="H58" s="49"/>
      <c r="I58" s="21"/>
      <c r="J58" s="48"/>
      <c r="K58" s="21"/>
      <c r="L58" s="21"/>
      <c r="M58" s="21"/>
      <c r="N58" s="21"/>
      <c r="O58" s="21"/>
      <c r="P58" s="49"/>
      <c r="Q58" s="21"/>
      <c r="R58" s="22"/>
    </row>
    <row r="59" spans="2:18" s="1" customFormat="1" ht="15">
      <c r="B59" s="30"/>
      <c r="C59" s="31"/>
      <c r="D59" s="50" t="s">
        <v>55</v>
      </c>
      <c r="E59" s="51"/>
      <c r="F59" s="51"/>
      <c r="G59" s="52" t="s">
        <v>56</v>
      </c>
      <c r="H59" s="53"/>
      <c r="I59" s="31"/>
      <c r="J59" s="50" t="s">
        <v>55</v>
      </c>
      <c r="K59" s="51"/>
      <c r="L59" s="51"/>
      <c r="M59" s="51"/>
      <c r="N59" s="52" t="s">
        <v>56</v>
      </c>
      <c r="O59" s="51"/>
      <c r="P59" s="53"/>
      <c r="Q59" s="31"/>
      <c r="R59" s="32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0"/>
      <c r="C61" s="31"/>
      <c r="D61" s="45" t="s">
        <v>57</v>
      </c>
      <c r="E61" s="46"/>
      <c r="F61" s="46"/>
      <c r="G61" s="46"/>
      <c r="H61" s="47"/>
      <c r="I61" s="31"/>
      <c r="J61" s="45" t="s">
        <v>58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20"/>
      <c r="C62" s="21"/>
      <c r="D62" s="48"/>
      <c r="E62" s="21"/>
      <c r="F62" s="21"/>
      <c r="G62" s="21"/>
      <c r="H62" s="49"/>
      <c r="I62" s="21"/>
      <c r="J62" s="48"/>
      <c r="K62" s="21"/>
      <c r="L62" s="21"/>
      <c r="M62" s="21"/>
      <c r="N62" s="21"/>
      <c r="O62" s="21"/>
      <c r="P62" s="49"/>
      <c r="Q62" s="21"/>
      <c r="R62" s="22"/>
    </row>
    <row r="63" spans="2:18" ht="13.5">
      <c r="B63" s="20"/>
      <c r="C63" s="21"/>
      <c r="D63" s="48"/>
      <c r="E63" s="21"/>
      <c r="F63" s="21"/>
      <c r="G63" s="21"/>
      <c r="H63" s="49"/>
      <c r="I63" s="21"/>
      <c r="J63" s="48"/>
      <c r="K63" s="21"/>
      <c r="L63" s="21"/>
      <c r="M63" s="21"/>
      <c r="N63" s="21"/>
      <c r="O63" s="21"/>
      <c r="P63" s="49"/>
      <c r="Q63" s="21"/>
      <c r="R63" s="22"/>
    </row>
    <row r="64" spans="2:18" ht="13.5">
      <c r="B64" s="20"/>
      <c r="C64" s="21"/>
      <c r="D64" s="48"/>
      <c r="E64" s="21"/>
      <c r="F64" s="21"/>
      <c r="G64" s="21"/>
      <c r="H64" s="49"/>
      <c r="I64" s="21"/>
      <c r="J64" s="48"/>
      <c r="K64" s="21"/>
      <c r="L64" s="21"/>
      <c r="M64" s="21"/>
      <c r="N64" s="21"/>
      <c r="O64" s="21"/>
      <c r="P64" s="49"/>
      <c r="Q64" s="21"/>
      <c r="R64" s="22"/>
    </row>
    <row r="65" spans="2:18" ht="13.5">
      <c r="B65" s="20"/>
      <c r="C65" s="21"/>
      <c r="D65" s="48"/>
      <c r="E65" s="21"/>
      <c r="F65" s="21"/>
      <c r="G65" s="21"/>
      <c r="H65" s="49"/>
      <c r="I65" s="21"/>
      <c r="J65" s="48"/>
      <c r="K65" s="21"/>
      <c r="L65" s="21"/>
      <c r="M65" s="21"/>
      <c r="N65" s="21"/>
      <c r="O65" s="21"/>
      <c r="P65" s="49"/>
      <c r="Q65" s="21"/>
      <c r="R65" s="22"/>
    </row>
    <row r="66" spans="2:18" ht="13.5">
      <c r="B66" s="20"/>
      <c r="C66" s="21"/>
      <c r="D66" s="48"/>
      <c r="E66" s="21"/>
      <c r="F66" s="21"/>
      <c r="G66" s="21"/>
      <c r="H66" s="49"/>
      <c r="I66" s="21"/>
      <c r="J66" s="48"/>
      <c r="K66" s="21"/>
      <c r="L66" s="21"/>
      <c r="M66" s="21"/>
      <c r="N66" s="21"/>
      <c r="O66" s="21"/>
      <c r="P66" s="49"/>
      <c r="Q66" s="21"/>
      <c r="R66" s="22"/>
    </row>
    <row r="67" spans="2:18" ht="13.5">
      <c r="B67" s="20"/>
      <c r="C67" s="21"/>
      <c r="D67" s="48"/>
      <c r="E67" s="21"/>
      <c r="F67" s="21"/>
      <c r="G67" s="21"/>
      <c r="H67" s="49"/>
      <c r="I67" s="21"/>
      <c r="J67" s="48"/>
      <c r="K67" s="21"/>
      <c r="L67" s="21"/>
      <c r="M67" s="21"/>
      <c r="N67" s="21"/>
      <c r="O67" s="21"/>
      <c r="P67" s="49"/>
      <c r="Q67" s="21"/>
      <c r="R67" s="22"/>
    </row>
    <row r="68" spans="2:18" ht="13.5">
      <c r="B68" s="20"/>
      <c r="C68" s="21"/>
      <c r="D68" s="48"/>
      <c r="E68" s="21"/>
      <c r="F68" s="21"/>
      <c r="G68" s="21"/>
      <c r="H68" s="49"/>
      <c r="I68" s="21"/>
      <c r="J68" s="48"/>
      <c r="K68" s="21"/>
      <c r="L68" s="21"/>
      <c r="M68" s="21"/>
      <c r="N68" s="21"/>
      <c r="O68" s="21"/>
      <c r="P68" s="49"/>
      <c r="Q68" s="21"/>
      <c r="R68" s="22"/>
    </row>
    <row r="69" spans="2:18" ht="13.5">
      <c r="B69" s="20"/>
      <c r="C69" s="21"/>
      <c r="D69" s="48"/>
      <c r="E69" s="21"/>
      <c r="F69" s="21"/>
      <c r="G69" s="21"/>
      <c r="H69" s="49"/>
      <c r="I69" s="21"/>
      <c r="J69" s="48"/>
      <c r="K69" s="21"/>
      <c r="L69" s="21"/>
      <c r="M69" s="21"/>
      <c r="N69" s="21"/>
      <c r="O69" s="21"/>
      <c r="P69" s="49"/>
      <c r="Q69" s="21"/>
      <c r="R69" s="22"/>
    </row>
    <row r="70" spans="2:18" s="1" customFormat="1" ht="15">
      <c r="B70" s="30"/>
      <c r="C70" s="31"/>
      <c r="D70" s="50" t="s">
        <v>55</v>
      </c>
      <c r="E70" s="51"/>
      <c r="F70" s="51"/>
      <c r="G70" s="52" t="s">
        <v>56</v>
      </c>
      <c r="H70" s="53"/>
      <c r="I70" s="31"/>
      <c r="J70" s="50" t="s">
        <v>55</v>
      </c>
      <c r="K70" s="51"/>
      <c r="L70" s="51"/>
      <c r="M70" s="51"/>
      <c r="N70" s="52" t="s">
        <v>56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84" t="s">
        <v>104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7" t="s">
        <v>15</v>
      </c>
      <c r="D78" s="31"/>
      <c r="E78" s="31"/>
      <c r="F78" s="219" t="str">
        <f>F6</f>
        <v>PD-III/1822 Soběkury-oprava</v>
      </c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31"/>
      <c r="R78" s="32"/>
    </row>
    <row r="79" spans="2:18" s="1" customFormat="1" ht="36.75" customHeight="1">
      <c r="B79" s="30"/>
      <c r="C79" s="64" t="s">
        <v>100</v>
      </c>
      <c r="D79" s="31"/>
      <c r="E79" s="31"/>
      <c r="F79" s="200" t="str">
        <f>F7</f>
        <v>SO 110 - Chodníky, úpravy připojení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7" t="s">
        <v>21</v>
      </c>
      <c r="D81" s="31"/>
      <c r="E81" s="31"/>
      <c r="F81" s="25" t="str">
        <f>F9</f>
        <v>Soběkury</v>
      </c>
      <c r="G81" s="31"/>
      <c r="H81" s="31"/>
      <c r="I81" s="31"/>
      <c r="J81" s="31"/>
      <c r="K81" s="27" t="s">
        <v>23</v>
      </c>
      <c r="L81" s="31"/>
      <c r="M81" s="220" t="str">
        <f>IF(O9="","",O9)</f>
        <v>18.9.2016</v>
      </c>
      <c r="N81" s="197"/>
      <c r="O81" s="197"/>
      <c r="P81" s="197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7" t="s">
        <v>27</v>
      </c>
      <c r="D83" s="31"/>
      <c r="E83" s="31"/>
      <c r="F83" s="25" t="str">
        <f>E12</f>
        <v>SÚS Plzeňského kraje, Škroupova 18, 306 13 Plzeň</v>
      </c>
      <c r="G83" s="31"/>
      <c r="H83" s="31"/>
      <c r="I83" s="31"/>
      <c r="J83" s="31"/>
      <c r="K83" s="27" t="s">
        <v>33</v>
      </c>
      <c r="L83" s="31"/>
      <c r="M83" s="186" t="str">
        <f>E18</f>
        <v>U-PROJEKT DOS s.r.o.</v>
      </c>
      <c r="N83" s="197"/>
      <c r="O83" s="197"/>
      <c r="P83" s="197"/>
      <c r="Q83" s="197"/>
      <c r="R83" s="32"/>
    </row>
    <row r="84" spans="2:18" s="1" customFormat="1" ht="14.25" customHeight="1">
      <c r="B84" s="30"/>
      <c r="C84" s="27" t="s">
        <v>31</v>
      </c>
      <c r="D84" s="31"/>
      <c r="E84" s="31"/>
      <c r="F84" s="25" t="str">
        <f>IF(E15="","",E15)</f>
        <v> </v>
      </c>
      <c r="G84" s="31"/>
      <c r="H84" s="31"/>
      <c r="I84" s="31"/>
      <c r="J84" s="31"/>
      <c r="K84" s="27" t="s">
        <v>36</v>
      </c>
      <c r="L84" s="31"/>
      <c r="M84" s="186" t="str">
        <f>E21</f>
        <v>David Šprincl</v>
      </c>
      <c r="N84" s="197"/>
      <c r="O84" s="197"/>
      <c r="P84" s="197"/>
      <c r="Q84" s="197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24" t="s">
        <v>105</v>
      </c>
      <c r="D86" s="225"/>
      <c r="E86" s="225"/>
      <c r="F86" s="225"/>
      <c r="G86" s="225"/>
      <c r="H86" s="98"/>
      <c r="I86" s="98"/>
      <c r="J86" s="98"/>
      <c r="K86" s="98"/>
      <c r="L86" s="98"/>
      <c r="M86" s="98"/>
      <c r="N86" s="224" t="s">
        <v>106</v>
      </c>
      <c r="O86" s="197"/>
      <c r="P86" s="197"/>
      <c r="Q86" s="197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5" t="s">
        <v>107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1">
        <f>N118</f>
        <v>389589.08</v>
      </c>
      <c r="O88" s="197"/>
      <c r="P88" s="197"/>
      <c r="Q88" s="197"/>
      <c r="R88" s="32"/>
      <c r="AU88" s="16" t="s">
        <v>108</v>
      </c>
    </row>
    <row r="89" spans="2:18" s="6" customFormat="1" ht="24.75" customHeight="1">
      <c r="B89" s="106"/>
      <c r="C89" s="107"/>
      <c r="D89" s="108" t="s">
        <v>109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26">
        <f>N119</f>
        <v>389589.08</v>
      </c>
      <c r="O89" s="227"/>
      <c r="P89" s="227"/>
      <c r="Q89" s="227"/>
      <c r="R89" s="109"/>
    </row>
    <row r="90" spans="2:18" s="7" customFormat="1" ht="19.5" customHeight="1">
      <c r="B90" s="110"/>
      <c r="C90" s="111"/>
      <c r="D90" s="112" t="s">
        <v>110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28">
        <f>N120</f>
        <v>10446.91</v>
      </c>
      <c r="O90" s="229"/>
      <c r="P90" s="229"/>
      <c r="Q90" s="229"/>
      <c r="R90" s="113"/>
    </row>
    <row r="91" spans="2:18" s="7" customFormat="1" ht="14.25" customHeight="1">
      <c r="B91" s="110"/>
      <c r="C91" s="111"/>
      <c r="D91" s="112" t="s">
        <v>111</v>
      </c>
      <c r="E91" s="111"/>
      <c r="F91" s="111"/>
      <c r="G91" s="111"/>
      <c r="H91" s="111"/>
      <c r="I91" s="111"/>
      <c r="J91" s="111"/>
      <c r="K91" s="111"/>
      <c r="L91" s="111"/>
      <c r="M91" s="111"/>
      <c r="N91" s="228">
        <f>N121</f>
        <v>10446.91</v>
      </c>
      <c r="O91" s="229"/>
      <c r="P91" s="229"/>
      <c r="Q91" s="229"/>
      <c r="R91" s="113"/>
    </row>
    <row r="92" spans="2:18" s="7" customFormat="1" ht="19.5" customHeight="1">
      <c r="B92" s="110"/>
      <c r="C92" s="111"/>
      <c r="D92" s="112" t="s">
        <v>112</v>
      </c>
      <c r="E92" s="111"/>
      <c r="F92" s="111"/>
      <c r="G92" s="111"/>
      <c r="H92" s="111"/>
      <c r="I92" s="111"/>
      <c r="J92" s="111"/>
      <c r="K92" s="111"/>
      <c r="L92" s="111"/>
      <c r="M92" s="111"/>
      <c r="N92" s="228">
        <f>N138</f>
        <v>284976.21</v>
      </c>
      <c r="O92" s="229"/>
      <c r="P92" s="229"/>
      <c r="Q92" s="229"/>
      <c r="R92" s="113"/>
    </row>
    <row r="93" spans="2:18" s="7" customFormat="1" ht="14.25" customHeight="1">
      <c r="B93" s="110"/>
      <c r="C93" s="111"/>
      <c r="D93" s="112" t="s">
        <v>261</v>
      </c>
      <c r="E93" s="111"/>
      <c r="F93" s="111"/>
      <c r="G93" s="111"/>
      <c r="H93" s="111"/>
      <c r="I93" s="111"/>
      <c r="J93" s="111"/>
      <c r="K93" s="111"/>
      <c r="L93" s="111"/>
      <c r="M93" s="111"/>
      <c r="N93" s="228">
        <f>N173</f>
        <v>0</v>
      </c>
      <c r="O93" s="229"/>
      <c r="P93" s="229"/>
      <c r="Q93" s="229"/>
      <c r="R93" s="113"/>
    </row>
    <row r="94" spans="2:18" s="7" customFormat="1" ht="14.25" customHeight="1">
      <c r="B94" s="110"/>
      <c r="C94" s="111"/>
      <c r="D94" s="112" t="s">
        <v>262</v>
      </c>
      <c r="E94" s="111"/>
      <c r="F94" s="111"/>
      <c r="G94" s="111"/>
      <c r="H94" s="111"/>
      <c r="I94" s="111"/>
      <c r="J94" s="111"/>
      <c r="K94" s="111"/>
      <c r="L94" s="111"/>
      <c r="M94" s="111"/>
      <c r="N94" s="228">
        <f>N174</f>
        <v>54165.89</v>
      </c>
      <c r="O94" s="229"/>
      <c r="P94" s="229"/>
      <c r="Q94" s="229"/>
      <c r="R94" s="113"/>
    </row>
    <row r="95" spans="2:18" s="7" customFormat="1" ht="19.5" customHeight="1">
      <c r="B95" s="110"/>
      <c r="C95" s="111"/>
      <c r="D95" s="112" t="s">
        <v>113</v>
      </c>
      <c r="E95" s="111"/>
      <c r="F95" s="111"/>
      <c r="G95" s="111"/>
      <c r="H95" s="111"/>
      <c r="I95" s="111"/>
      <c r="J95" s="111"/>
      <c r="K95" s="111"/>
      <c r="L95" s="111"/>
      <c r="M95" s="111"/>
      <c r="N95" s="228">
        <f>N213</f>
        <v>79167.78</v>
      </c>
      <c r="O95" s="229"/>
      <c r="P95" s="229"/>
      <c r="Q95" s="229"/>
      <c r="R95" s="113"/>
    </row>
    <row r="96" spans="2:18" s="7" customFormat="1" ht="14.25" customHeight="1">
      <c r="B96" s="110"/>
      <c r="C96" s="111"/>
      <c r="D96" s="112" t="s">
        <v>114</v>
      </c>
      <c r="E96" s="111"/>
      <c r="F96" s="111"/>
      <c r="G96" s="111"/>
      <c r="H96" s="111"/>
      <c r="I96" s="111"/>
      <c r="J96" s="111"/>
      <c r="K96" s="111"/>
      <c r="L96" s="111"/>
      <c r="M96" s="111"/>
      <c r="N96" s="228">
        <f>N214</f>
        <v>79167.78</v>
      </c>
      <c r="O96" s="229"/>
      <c r="P96" s="229"/>
      <c r="Q96" s="229"/>
      <c r="R96" s="113"/>
    </row>
    <row r="97" spans="2:18" s="7" customFormat="1" ht="19.5" customHeight="1">
      <c r="B97" s="110"/>
      <c r="C97" s="111"/>
      <c r="D97" s="112" t="s">
        <v>115</v>
      </c>
      <c r="E97" s="111"/>
      <c r="F97" s="111"/>
      <c r="G97" s="111"/>
      <c r="H97" s="111"/>
      <c r="I97" s="111"/>
      <c r="J97" s="111"/>
      <c r="K97" s="111"/>
      <c r="L97" s="111"/>
      <c r="M97" s="111"/>
      <c r="N97" s="228">
        <f>N225</f>
        <v>14998.18</v>
      </c>
      <c r="O97" s="229"/>
      <c r="P97" s="229"/>
      <c r="Q97" s="229"/>
      <c r="R97" s="113"/>
    </row>
    <row r="98" spans="2:18" s="1" customFormat="1" ht="21.75" customHeight="1"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2"/>
    </row>
    <row r="99" spans="2:21" s="1" customFormat="1" ht="29.25" customHeight="1">
      <c r="B99" s="30"/>
      <c r="C99" s="105" t="s">
        <v>116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230">
        <v>0</v>
      </c>
      <c r="O99" s="197"/>
      <c r="P99" s="197"/>
      <c r="Q99" s="197"/>
      <c r="R99" s="32"/>
      <c r="T99" s="114"/>
      <c r="U99" s="115" t="s">
        <v>43</v>
      </c>
    </row>
    <row r="100" spans="2:18" s="1" customFormat="1" ht="18" customHeight="1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2"/>
    </row>
    <row r="101" spans="2:18" s="1" customFormat="1" ht="29.25" customHeight="1">
      <c r="B101" s="30"/>
      <c r="C101" s="97" t="s">
        <v>96</v>
      </c>
      <c r="D101" s="98"/>
      <c r="E101" s="98"/>
      <c r="F101" s="98"/>
      <c r="G101" s="98"/>
      <c r="H101" s="98"/>
      <c r="I101" s="98"/>
      <c r="J101" s="98"/>
      <c r="K101" s="98"/>
      <c r="L101" s="213">
        <f>ROUND(SUM(N88+N99),2)</f>
        <v>389589.08</v>
      </c>
      <c r="M101" s="225"/>
      <c r="N101" s="225"/>
      <c r="O101" s="225"/>
      <c r="P101" s="225"/>
      <c r="Q101" s="225"/>
      <c r="R101" s="32"/>
    </row>
    <row r="102" spans="2:18" s="1" customFormat="1" ht="6.75" customHeight="1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</row>
    <row r="106" spans="2:18" s="1" customFormat="1" ht="6.75" customHeight="1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9"/>
    </row>
    <row r="107" spans="2:18" s="1" customFormat="1" ht="36.75" customHeight="1">
      <c r="B107" s="30"/>
      <c r="C107" s="184" t="s">
        <v>117</v>
      </c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32"/>
    </row>
    <row r="108" spans="2:18" s="1" customFormat="1" ht="6.75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18" s="1" customFormat="1" ht="30" customHeight="1">
      <c r="B109" s="30"/>
      <c r="C109" s="27" t="s">
        <v>15</v>
      </c>
      <c r="D109" s="31"/>
      <c r="E109" s="31"/>
      <c r="F109" s="219" t="str">
        <f>F6</f>
        <v>PD-III/1822 Soběkury-oprava</v>
      </c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31"/>
      <c r="R109" s="32"/>
    </row>
    <row r="110" spans="2:18" s="1" customFormat="1" ht="36.75" customHeight="1">
      <c r="B110" s="30"/>
      <c r="C110" s="64" t="s">
        <v>100</v>
      </c>
      <c r="D110" s="31"/>
      <c r="E110" s="31"/>
      <c r="F110" s="200" t="str">
        <f>F7</f>
        <v>SO 110 - Chodníky, úpravy připojení</v>
      </c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31"/>
      <c r="R110" s="32"/>
    </row>
    <row r="111" spans="2:18" s="1" customFormat="1" ht="6.7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18" customHeight="1">
      <c r="B112" s="30"/>
      <c r="C112" s="27" t="s">
        <v>21</v>
      </c>
      <c r="D112" s="31"/>
      <c r="E112" s="31"/>
      <c r="F112" s="25" t="str">
        <f>F9</f>
        <v>Soběkury</v>
      </c>
      <c r="G112" s="31"/>
      <c r="H112" s="31"/>
      <c r="I112" s="31"/>
      <c r="J112" s="31"/>
      <c r="K112" s="27" t="s">
        <v>23</v>
      </c>
      <c r="L112" s="31"/>
      <c r="M112" s="220" t="str">
        <f>IF(O9="","",O9)</f>
        <v>18.9.2016</v>
      </c>
      <c r="N112" s="197"/>
      <c r="O112" s="197"/>
      <c r="P112" s="197"/>
      <c r="Q112" s="31"/>
      <c r="R112" s="32"/>
    </row>
    <row r="113" spans="2:18" s="1" customFormat="1" ht="6.7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15">
      <c r="B114" s="30"/>
      <c r="C114" s="27" t="s">
        <v>27</v>
      </c>
      <c r="D114" s="31"/>
      <c r="E114" s="31"/>
      <c r="F114" s="25" t="str">
        <f>E12</f>
        <v>SÚS Plzeňského kraje, Škroupova 18, 306 13 Plzeň</v>
      </c>
      <c r="G114" s="31"/>
      <c r="H114" s="31"/>
      <c r="I114" s="31"/>
      <c r="J114" s="31"/>
      <c r="K114" s="27" t="s">
        <v>33</v>
      </c>
      <c r="L114" s="31"/>
      <c r="M114" s="186" t="str">
        <f>E18</f>
        <v>U-PROJEKT DOS s.r.o.</v>
      </c>
      <c r="N114" s="197"/>
      <c r="O114" s="197"/>
      <c r="P114" s="197"/>
      <c r="Q114" s="197"/>
      <c r="R114" s="32"/>
    </row>
    <row r="115" spans="2:18" s="1" customFormat="1" ht="14.25" customHeight="1">
      <c r="B115" s="30"/>
      <c r="C115" s="27" t="s">
        <v>31</v>
      </c>
      <c r="D115" s="31"/>
      <c r="E115" s="31"/>
      <c r="F115" s="25" t="str">
        <f>IF(E15="","",E15)</f>
        <v> </v>
      </c>
      <c r="G115" s="31"/>
      <c r="H115" s="31"/>
      <c r="I115" s="31"/>
      <c r="J115" s="31"/>
      <c r="K115" s="27" t="s">
        <v>36</v>
      </c>
      <c r="L115" s="31"/>
      <c r="M115" s="186" t="str">
        <f>E21</f>
        <v>David Šprincl</v>
      </c>
      <c r="N115" s="197"/>
      <c r="O115" s="197"/>
      <c r="P115" s="197"/>
      <c r="Q115" s="197"/>
      <c r="R115" s="32"/>
    </row>
    <row r="116" spans="2:18" s="1" customFormat="1" ht="9.7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27" s="8" customFormat="1" ht="29.25" customHeight="1">
      <c r="B117" s="116"/>
      <c r="C117" s="117" t="s">
        <v>118</v>
      </c>
      <c r="D117" s="118" t="s">
        <v>119</v>
      </c>
      <c r="E117" s="118" t="s">
        <v>61</v>
      </c>
      <c r="F117" s="231" t="s">
        <v>120</v>
      </c>
      <c r="G117" s="232"/>
      <c r="H117" s="232"/>
      <c r="I117" s="232"/>
      <c r="J117" s="118" t="s">
        <v>121</v>
      </c>
      <c r="K117" s="118" t="s">
        <v>122</v>
      </c>
      <c r="L117" s="233" t="s">
        <v>123</v>
      </c>
      <c r="M117" s="232"/>
      <c r="N117" s="231" t="s">
        <v>106</v>
      </c>
      <c r="O117" s="232"/>
      <c r="P117" s="232"/>
      <c r="Q117" s="234"/>
      <c r="R117" s="119"/>
      <c r="T117" s="71" t="s">
        <v>124</v>
      </c>
      <c r="U117" s="72" t="s">
        <v>43</v>
      </c>
      <c r="V117" s="72" t="s">
        <v>125</v>
      </c>
      <c r="W117" s="72" t="s">
        <v>126</v>
      </c>
      <c r="X117" s="72" t="s">
        <v>127</v>
      </c>
      <c r="Y117" s="72" t="s">
        <v>128</v>
      </c>
      <c r="Z117" s="72" t="s">
        <v>129</v>
      </c>
      <c r="AA117" s="73" t="s">
        <v>130</v>
      </c>
    </row>
    <row r="118" spans="2:63" s="1" customFormat="1" ht="29.25" customHeight="1">
      <c r="B118" s="30"/>
      <c r="C118" s="75" t="s">
        <v>102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251">
        <f>BK118</f>
        <v>389589.08</v>
      </c>
      <c r="O118" s="252"/>
      <c r="P118" s="252"/>
      <c r="Q118" s="252"/>
      <c r="R118" s="32"/>
      <c r="T118" s="74"/>
      <c r="U118" s="46"/>
      <c r="V118" s="46"/>
      <c r="W118" s="120">
        <f>W119</f>
        <v>205.522983</v>
      </c>
      <c r="X118" s="46"/>
      <c r="Y118" s="120">
        <f>Y119</f>
        <v>77.08601515000001</v>
      </c>
      <c r="Z118" s="46"/>
      <c r="AA118" s="121">
        <f>AA119</f>
        <v>0</v>
      </c>
      <c r="AT118" s="16" t="s">
        <v>78</v>
      </c>
      <c r="AU118" s="16" t="s">
        <v>108</v>
      </c>
      <c r="BK118" s="122">
        <f>BK119</f>
        <v>389589.08</v>
      </c>
    </row>
    <row r="119" spans="2:63" s="9" customFormat="1" ht="36.75" customHeight="1">
      <c r="B119" s="123"/>
      <c r="C119" s="124"/>
      <c r="D119" s="125" t="s">
        <v>109</v>
      </c>
      <c r="E119" s="125"/>
      <c r="F119" s="125"/>
      <c r="G119" s="125"/>
      <c r="H119" s="125"/>
      <c r="I119" s="125"/>
      <c r="J119" s="125"/>
      <c r="K119" s="125"/>
      <c r="L119" s="125"/>
      <c r="M119" s="125"/>
      <c r="N119" s="253">
        <f>BK119</f>
        <v>389589.08</v>
      </c>
      <c r="O119" s="226"/>
      <c r="P119" s="226"/>
      <c r="Q119" s="226"/>
      <c r="R119" s="126"/>
      <c r="T119" s="127"/>
      <c r="U119" s="124"/>
      <c r="V119" s="124"/>
      <c r="W119" s="128">
        <f>W120+W138+W213+W225</f>
        <v>205.522983</v>
      </c>
      <c r="X119" s="124"/>
      <c r="Y119" s="128">
        <f>Y120+Y138+Y213+Y225</f>
        <v>77.08601515000001</v>
      </c>
      <c r="Z119" s="124"/>
      <c r="AA119" s="129">
        <f>AA120+AA138+AA213+AA225</f>
        <v>0</v>
      </c>
      <c r="AR119" s="130" t="s">
        <v>20</v>
      </c>
      <c r="AT119" s="131" t="s">
        <v>78</v>
      </c>
      <c r="AU119" s="131" t="s">
        <v>79</v>
      </c>
      <c r="AY119" s="130" t="s">
        <v>131</v>
      </c>
      <c r="BK119" s="132">
        <f>BK120+BK138+BK213+BK225</f>
        <v>389589.08</v>
      </c>
    </row>
    <row r="120" spans="2:63" s="9" customFormat="1" ht="19.5" customHeight="1">
      <c r="B120" s="123"/>
      <c r="C120" s="124"/>
      <c r="D120" s="133" t="s">
        <v>110</v>
      </c>
      <c r="E120" s="133"/>
      <c r="F120" s="133"/>
      <c r="G120" s="133"/>
      <c r="H120" s="133"/>
      <c r="I120" s="133"/>
      <c r="J120" s="133"/>
      <c r="K120" s="133"/>
      <c r="L120" s="133"/>
      <c r="M120" s="133"/>
      <c r="N120" s="254">
        <f>BK120</f>
        <v>10446.91</v>
      </c>
      <c r="O120" s="228"/>
      <c r="P120" s="228"/>
      <c r="Q120" s="228"/>
      <c r="R120" s="126"/>
      <c r="T120" s="127"/>
      <c r="U120" s="124"/>
      <c r="V120" s="124"/>
      <c r="W120" s="128">
        <f>W121</f>
        <v>35.151534999999996</v>
      </c>
      <c r="X120" s="124"/>
      <c r="Y120" s="128">
        <f>Y121</f>
        <v>0.31251</v>
      </c>
      <c r="Z120" s="124"/>
      <c r="AA120" s="129">
        <f>AA121</f>
        <v>0</v>
      </c>
      <c r="AR120" s="130" t="s">
        <v>20</v>
      </c>
      <c r="AT120" s="131" t="s">
        <v>78</v>
      </c>
      <c r="AU120" s="131" t="s">
        <v>20</v>
      </c>
      <c r="AY120" s="130" t="s">
        <v>131</v>
      </c>
      <c r="BK120" s="132">
        <f>BK121</f>
        <v>10446.91</v>
      </c>
    </row>
    <row r="121" spans="2:63" s="9" customFormat="1" ht="14.25" customHeight="1">
      <c r="B121" s="123"/>
      <c r="C121" s="124"/>
      <c r="D121" s="133" t="s">
        <v>111</v>
      </c>
      <c r="E121" s="133"/>
      <c r="F121" s="133"/>
      <c r="G121" s="133"/>
      <c r="H121" s="133"/>
      <c r="I121" s="133"/>
      <c r="J121" s="133"/>
      <c r="K121" s="133"/>
      <c r="L121" s="133"/>
      <c r="M121" s="133"/>
      <c r="N121" s="248">
        <f>BK121</f>
        <v>10446.91</v>
      </c>
      <c r="O121" s="249"/>
      <c r="P121" s="249"/>
      <c r="Q121" s="249"/>
      <c r="R121" s="126"/>
      <c r="T121" s="127"/>
      <c r="U121" s="124"/>
      <c r="V121" s="124"/>
      <c r="W121" s="128">
        <f>SUM(W122:W137)</f>
        <v>35.151534999999996</v>
      </c>
      <c r="X121" s="124"/>
      <c r="Y121" s="128">
        <f>SUM(Y122:Y137)</f>
        <v>0.31251</v>
      </c>
      <c r="Z121" s="124"/>
      <c r="AA121" s="129">
        <f>SUM(AA122:AA137)</f>
        <v>0</v>
      </c>
      <c r="AR121" s="130" t="s">
        <v>20</v>
      </c>
      <c r="AT121" s="131" t="s">
        <v>78</v>
      </c>
      <c r="AU121" s="131" t="s">
        <v>98</v>
      </c>
      <c r="AY121" s="130" t="s">
        <v>131</v>
      </c>
      <c r="BK121" s="132">
        <f>SUM(BK122:BK137)</f>
        <v>10446.91</v>
      </c>
    </row>
    <row r="122" spans="2:65" s="1" customFormat="1" ht="31.5" customHeight="1">
      <c r="B122" s="134"/>
      <c r="C122" s="135" t="s">
        <v>20</v>
      </c>
      <c r="D122" s="135" t="s">
        <v>132</v>
      </c>
      <c r="E122" s="136" t="s">
        <v>263</v>
      </c>
      <c r="F122" s="235" t="s">
        <v>264</v>
      </c>
      <c r="G122" s="236"/>
      <c r="H122" s="236"/>
      <c r="I122" s="236"/>
      <c r="J122" s="137" t="s">
        <v>135</v>
      </c>
      <c r="K122" s="138">
        <v>142.981</v>
      </c>
      <c r="L122" s="237">
        <v>37.08</v>
      </c>
      <c r="M122" s="236"/>
      <c r="N122" s="237">
        <f>ROUND(L122*K122,2)</f>
        <v>5301.74</v>
      </c>
      <c r="O122" s="236"/>
      <c r="P122" s="236"/>
      <c r="Q122" s="236"/>
      <c r="R122" s="139"/>
      <c r="T122" s="140" t="s">
        <v>3</v>
      </c>
      <c r="U122" s="39" t="s">
        <v>44</v>
      </c>
      <c r="V122" s="141">
        <v>0.177</v>
      </c>
      <c r="W122" s="141">
        <f>V122*K122</f>
        <v>25.307636999999996</v>
      </c>
      <c r="X122" s="141">
        <v>0</v>
      </c>
      <c r="Y122" s="141">
        <f>X122*K122</f>
        <v>0</v>
      </c>
      <c r="Z122" s="141">
        <v>0</v>
      </c>
      <c r="AA122" s="142">
        <f>Z122*K122</f>
        <v>0</v>
      </c>
      <c r="AR122" s="16" t="s">
        <v>136</v>
      </c>
      <c r="AT122" s="16" t="s">
        <v>132</v>
      </c>
      <c r="AU122" s="16" t="s">
        <v>137</v>
      </c>
      <c r="AY122" s="16" t="s">
        <v>131</v>
      </c>
      <c r="BE122" s="143">
        <f>IF(U122="základní",N122,0)</f>
        <v>5301.74</v>
      </c>
      <c r="BF122" s="143">
        <f>IF(U122="snížená",N122,0)</f>
        <v>0</v>
      </c>
      <c r="BG122" s="143">
        <f>IF(U122="zákl. přenesená",N122,0)</f>
        <v>0</v>
      </c>
      <c r="BH122" s="143">
        <f>IF(U122="sníž. přenesená",N122,0)</f>
        <v>0</v>
      </c>
      <c r="BI122" s="143">
        <f>IF(U122="nulová",N122,0)</f>
        <v>0</v>
      </c>
      <c r="BJ122" s="16" t="s">
        <v>20</v>
      </c>
      <c r="BK122" s="143">
        <f>ROUND(L122*K122,2)</f>
        <v>5301.74</v>
      </c>
      <c r="BL122" s="16" t="s">
        <v>136</v>
      </c>
      <c r="BM122" s="16" t="s">
        <v>265</v>
      </c>
    </row>
    <row r="123" spans="2:51" s="10" customFormat="1" ht="22.5" customHeight="1">
      <c r="B123" s="144"/>
      <c r="C123" s="145"/>
      <c r="D123" s="145"/>
      <c r="E123" s="146" t="s">
        <v>3</v>
      </c>
      <c r="F123" s="238" t="s">
        <v>266</v>
      </c>
      <c r="G123" s="239"/>
      <c r="H123" s="239"/>
      <c r="I123" s="239"/>
      <c r="J123" s="145"/>
      <c r="K123" s="147" t="s">
        <v>3</v>
      </c>
      <c r="L123" s="145"/>
      <c r="M123" s="145"/>
      <c r="N123" s="145"/>
      <c r="O123" s="145"/>
      <c r="P123" s="145"/>
      <c r="Q123" s="145"/>
      <c r="R123" s="148"/>
      <c r="T123" s="149"/>
      <c r="U123" s="145"/>
      <c r="V123" s="145"/>
      <c r="W123" s="145"/>
      <c r="X123" s="145"/>
      <c r="Y123" s="145"/>
      <c r="Z123" s="145"/>
      <c r="AA123" s="150"/>
      <c r="AT123" s="151" t="s">
        <v>140</v>
      </c>
      <c r="AU123" s="151" t="s">
        <v>137</v>
      </c>
      <c r="AV123" s="10" t="s">
        <v>20</v>
      </c>
      <c r="AW123" s="10" t="s">
        <v>35</v>
      </c>
      <c r="AX123" s="10" t="s">
        <v>79</v>
      </c>
      <c r="AY123" s="151" t="s">
        <v>131</v>
      </c>
    </row>
    <row r="124" spans="2:51" s="11" customFormat="1" ht="22.5" customHeight="1">
      <c r="B124" s="152"/>
      <c r="C124" s="153"/>
      <c r="D124" s="153"/>
      <c r="E124" s="154" t="s">
        <v>3</v>
      </c>
      <c r="F124" s="240" t="s">
        <v>267</v>
      </c>
      <c r="G124" s="241"/>
      <c r="H124" s="241"/>
      <c r="I124" s="241"/>
      <c r="J124" s="153"/>
      <c r="K124" s="155">
        <v>142.981</v>
      </c>
      <c r="L124" s="153"/>
      <c r="M124" s="153"/>
      <c r="N124" s="153"/>
      <c r="O124" s="153"/>
      <c r="P124" s="153"/>
      <c r="Q124" s="153"/>
      <c r="R124" s="156"/>
      <c r="T124" s="157"/>
      <c r="U124" s="153"/>
      <c r="V124" s="153"/>
      <c r="W124" s="153"/>
      <c r="X124" s="153"/>
      <c r="Y124" s="153"/>
      <c r="Z124" s="153"/>
      <c r="AA124" s="158"/>
      <c r="AT124" s="159" t="s">
        <v>140</v>
      </c>
      <c r="AU124" s="159" t="s">
        <v>137</v>
      </c>
      <c r="AV124" s="11" t="s">
        <v>98</v>
      </c>
      <c r="AW124" s="11" t="s">
        <v>35</v>
      </c>
      <c r="AX124" s="11" t="s">
        <v>79</v>
      </c>
      <c r="AY124" s="159" t="s">
        <v>131</v>
      </c>
    </row>
    <row r="125" spans="2:51" s="12" customFormat="1" ht="22.5" customHeight="1">
      <c r="B125" s="160"/>
      <c r="C125" s="161"/>
      <c r="D125" s="161"/>
      <c r="E125" s="162" t="s">
        <v>3</v>
      </c>
      <c r="F125" s="242" t="s">
        <v>142</v>
      </c>
      <c r="G125" s="243"/>
      <c r="H125" s="243"/>
      <c r="I125" s="243"/>
      <c r="J125" s="161"/>
      <c r="K125" s="163">
        <v>142.981</v>
      </c>
      <c r="L125" s="161"/>
      <c r="M125" s="161"/>
      <c r="N125" s="161"/>
      <c r="O125" s="161"/>
      <c r="P125" s="161"/>
      <c r="Q125" s="161"/>
      <c r="R125" s="164"/>
      <c r="T125" s="165"/>
      <c r="U125" s="161"/>
      <c r="V125" s="161"/>
      <c r="W125" s="161"/>
      <c r="X125" s="161"/>
      <c r="Y125" s="161"/>
      <c r="Z125" s="161"/>
      <c r="AA125" s="166"/>
      <c r="AT125" s="167" t="s">
        <v>140</v>
      </c>
      <c r="AU125" s="167" t="s">
        <v>137</v>
      </c>
      <c r="AV125" s="12" t="s">
        <v>136</v>
      </c>
      <c r="AW125" s="12" t="s">
        <v>35</v>
      </c>
      <c r="AX125" s="12" t="s">
        <v>20</v>
      </c>
      <c r="AY125" s="167" t="s">
        <v>131</v>
      </c>
    </row>
    <row r="126" spans="2:65" s="1" customFormat="1" ht="31.5" customHeight="1">
      <c r="B126" s="134"/>
      <c r="C126" s="135" t="s">
        <v>98</v>
      </c>
      <c r="D126" s="135" t="s">
        <v>132</v>
      </c>
      <c r="E126" s="136" t="s">
        <v>268</v>
      </c>
      <c r="F126" s="235" t="s">
        <v>269</v>
      </c>
      <c r="G126" s="236"/>
      <c r="H126" s="236"/>
      <c r="I126" s="236"/>
      <c r="J126" s="137" t="s">
        <v>135</v>
      </c>
      <c r="K126" s="138">
        <v>142.981</v>
      </c>
      <c r="L126" s="237">
        <v>17.5</v>
      </c>
      <c r="M126" s="236"/>
      <c r="N126" s="237">
        <f>ROUND(L126*K126,2)</f>
        <v>2502.17</v>
      </c>
      <c r="O126" s="236"/>
      <c r="P126" s="236"/>
      <c r="Q126" s="236"/>
      <c r="R126" s="139"/>
      <c r="T126" s="140" t="s">
        <v>3</v>
      </c>
      <c r="U126" s="39" t="s">
        <v>44</v>
      </c>
      <c r="V126" s="141">
        <v>0.058</v>
      </c>
      <c r="W126" s="141">
        <f>V126*K126</f>
        <v>8.292898000000001</v>
      </c>
      <c r="X126" s="141">
        <v>0</v>
      </c>
      <c r="Y126" s="141">
        <f>X126*K126</f>
        <v>0</v>
      </c>
      <c r="Z126" s="141">
        <v>0</v>
      </c>
      <c r="AA126" s="142">
        <f>Z126*K126</f>
        <v>0</v>
      </c>
      <c r="AR126" s="16" t="s">
        <v>136</v>
      </c>
      <c r="AT126" s="16" t="s">
        <v>132</v>
      </c>
      <c r="AU126" s="16" t="s">
        <v>137</v>
      </c>
      <c r="AY126" s="16" t="s">
        <v>131</v>
      </c>
      <c r="BE126" s="143">
        <f>IF(U126="základní",N126,0)</f>
        <v>2502.17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16" t="s">
        <v>20</v>
      </c>
      <c r="BK126" s="143">
        <f>ROUND(L126*K126,2)</f>
        <v>2502.17</v>
      </c>
      <c r="BL126" s="16" t="s">
        <v>136</v>
      </c>
      <c r="BM126" s="16" t="s">
        <v>270</v>
      </c>
    </row>
    <row r="127" spans="2:51" s="10" customFormat="1" ht="22.5" customHeight="1">
      <c r="B127" s="144"/>
      <c r="C127" s="145"/>
      <c r="D127" s="145"/>
      <c r="E127" s="146" t="s">
        <v>3</v>
      </c>
      <c r="F127" s="238" t="s">
        <v>266</v>
      </c>
      <c r="G127" s="239"/>
      <c r="H127" s="239"/>
      <c r="I127" s="239"/>
      <c r="J127" s="145"/>
      <c r="K127" s="147" t="s">
        <v>3</v>
      </c>
      <c r="L127" s="145"/>
      <c r="M127" s="145"/>
      <c r="N127" s="145"/>
      <c r="O127" s="145"/>
      <c r="P127" s="145"/>
      <c r="Q127" s="145"/>
      <c r="R127" s="148"/>
      <c r="T127" s="149"/>
      <c r="U127" s="145"/>
      <c r="V127" s="145"/>
      <c r="W127" s="145"/>
      <c r="X127" s="145"/>
      <c r="Y127" s="145"/>
      <c r="Z127" s="145"/>
      <c r="AA127" s="150"/>
      <c r="AT127" s="151" t="s">
        <v>140</v>
      </c>
      <c r="AU127" s="151" t="s">
        <v>137</v>
      </c>
      <c r="AV127" s="10" t="s">
        <v>20</v>
      </c>
      <c r="AW127" s="10" t="s">
        <v>35</v>
      </c>
      <c r="AX127" s="10" t="s">
        <v>79</v>
      </c>
      <c r="AY127" s="151" t="s">
        <v>131</v>
      </c>
    </row>
    <row r="128" spans="2:51" s="11" customFormat="1" ht="22.5" customHeight="1">
      <c r="B128" s="152"/>
      <c r="C128" s="153"/>
      <c r="D128" s="153"/>
      <c r="E128" s="154" t="s">
        <v>3</v>
      </c>
      <c r="F128" s="240" t="s">
        <v>267</v>
      </c>
      <c r="G128" s="241"/>
      <c r="H128" s="241"/>
      <c r="I128" s="241"/>
      <c r="J128" s="153"/>
      <c r="K128" s="155">
        <v>142.981</v>
      </c>
      <c r="L128" s="153"/>
      <c r="M128" s="153"/>
      <c r="N128" s="153"/>
      <c r="O128" s="153"/>
      <c r="P128" s="153"/>
      <c r="Q128" s="153"/>
      <c r="R128" s="156"/>
      <c r="T128" s="157"/>
      <c r="U128" s="153"/>
      <c r="V128" s="153"/>
      <c r="W128" s="153"/>
      <c r="X128" s="153"/>
      <c r="Y128" s="153"/>
      <c r="Z128" s="153"/>
      <c r="AA128" s="158"/>
      <c r="AT128" s="159" t="s">
        <v>140</v>
      </c>
      <c r="AU128" s="159" t="s">
        <v>137</v>
      </c>
      <c r="AV128" s="11" t="s">
        <v>98</v>
      </c>
      <c r="AW128" s="11" t="s">
        <v>35</v>
      </c>
      <c r="AX128" s="11" t="s">
        <v>79</v>
      </c>
      <c r="AY128" s="159" t="s">
        <v>131</v>
      </c>
    </row>
    <row r="129" spans="2:51" s="12" customFormat="1" ht="22.5" customHeight="1">
      <c r="B129" s="160"/>
      <c r="C129" s="161"/>
      <c r="D129" s="161"/>
      <c r="E129" s="162" t="s">
        <v>3</v>
      </c>
      <c r="F129" s="242" t="s">
        <v>142</v>
      </c>
      <c r="G129" s="243"/>
      <c r="H129" s="243"/>
      <c r="I129" s="243"/>
      <c r="J129" s="161"/>
      <c r="K129" s="163">
        <v>142.981</v>
      </c>
      <c r="L129" s="161"/>
      <c r="M129" s="161"/>
      <c r="N129" s="161"/>
      <c r="O129" s="161"/>
      <c r="P129" s="161"/>
      <c r="Q129" s="161"/>
      <c r="R129" s="164"/>
      <c r="T129" s="165"/>
      <c r="U129" s="161"/>
      <c r="V129" s="161"/>
      <c r="W129" s="161"/>
      <c r="X129" s="161"/>
      <c r="Y129" s="161"/>
      <c r="Z129" s="161"/>
      <c r="AA129" s="166"/>
      <c r="AT129" s="167" t="s">
        <v>140</v>
      </c>
      <c r="AU129" s="167" t="s">
        <v>137</v>
      </c>
      <c r="AV129" s="12" t="s">
        <v>136</v>
      </c>
      <c r="AW129" s="12" t="s">
        <v>35</v>
      </c>
      <c r="AX129" s="12" t="s">
        <v>20</v>
      </c>
      <c r="AY129" s="167" t="s">
        <v>131</v>
      </c>
    </row>
    <row r="130" spans="2:65" s="1" customFormat="1" ht="22.5" customHeight="1">
      <c r="B130" s="134"/>
      <c r="C130" s="168" t="s">
        <v>137</v>
      </c>
      <c r="D130" s="168" t="s">
        <v>221</v>
      </c>
      <c r="E130" s="169" t="s">
        <v>271</v>
      </c>
      <c r="F130" s="245" t="s">
        <v>272</v>
      </c>
      <c r="G130" s="246"/>
      <c r="H130" s="246"/>
      <c r="I130" s="246"/>
      <c r="J130" s="170" t="s">
        <v>273</v>
      </c>
      <c r="K130" s="171">
        <v>1.43</v>
      </c>
      <c r="L130" s="247">
        <v>100</v>
      </c>
      <c r="M130" s="246"/>
      <c r="N130" s="247">
        <f>ROUND(L130*K130,2)</f>
        <v>143</v>
      </c>
      <c r="O130" s="236"/>
      <c r="P130" s="236"/>
      <c r="Q130" s="236"/>
      <c r="R130" s="139"/>
      <c r="T130" s="140" t="s">
        <v>3</v>
      </c>
      <c r="U130" s="39" t="s">
        <v>44</v>
      </c>
      <c r="V130" s="141">
        <v>0</v>
      </c>
      <c r="W130" s="141">
        <f>V130*K130</f>
        <v>0</v>
      </c>
      <c r="X130" s="141">
        <v>0.001</v>
      </c>
      <c r="Y130" s="141">
        <f>X130*K130</f>
        <v>0.00143</v>
      </c>
      <c r="Z130" s="141">
        <v>0</v>
      </c>
      <c r="AA130" s="142">
        <f>Z130*K130</f>
        <v>0</v>
      </c>
      <c r="AR130" s="16" t="s">
        <v>186</v>
      </c>
      <c r="AT130" s="16" t="s">
        <v>221</v>
      </c>
      <c r="AU130" s="16" t="s">
        <v>137</v>
      </c>
      <c r="AY130" s="16" t="s">
        <v>131</v>
      </c>
      <c r="BE130" s="143">
        <f>IF(U130="základní",N130,0)</f>
        <v>143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16" t="s">
        <v>20</v>
      </c>
      <c r="BK130" s="143">
        <f>ROUND(L130*K130,2)</f>
        <v>143</v>
      </c>
      <c r="BL130" s="16" t="s">
        <v>136</v>
      </c>
      <c r="BM130" s="16" t="s">
        <v>274</v>
      </c>
    </row>
    <row r="131" spans="2:51" s="10" customFormat="1" ht="22.5" customHeight="1">
      <c r="B131" s="144"/>
      <c r="C131" s="145"/>
      <c r="D131" s="145"/>
      <c r="E131" s="146" t="s">
        <v>3</v>
      </c>
      <c r="F131" s="238" t="s">
        <v>266</v>
      </c>
      <c r="G131" s="239"/>
      <c r="H131" s="239"/>
      <c r="I131" s="239"/>
      <c r="J131" s="145"/>
      <c r="K131" s="147" t="s">
        <v>3</v>
      </c>
      <c r="L131" s="145"/>
      <c r="M131" s="145"/>
      <c r="N131" s="145"/>
      <c r="O131" s="145"/>
      <c r="P131" s="145"/>
      <c r="Q131" s="145"/>
      <c r="R131" s="148"/>
      <c r="T131" s="149"/>
      <c r="U131" s="145"/>
      <c r="V131" s="145"/>
      <c r="W131" s="145"/>
      <c r="X131" s="145"/>
      <c r="Y131" s="145"/>
      <c r="Z131" s="145"/>
      <c r="AA131" s="150"/>
      <c r="AT131" s="151" t="s">
        <v>140</v>
      </c>
      <c r="AU131" s="151" t="s">
        <v>137</v>
      </c>
      <c r="AV131" s="10" t="s">
        <v>20</v>
      </c>
      <c r="AW131" s="10" t="s">
        <v>35</v>
      </c>
      <c r="AX131" s="10" t="s">
        <v>79</v>
      </c>
      <c r="AY131" s="151" t="s">
        <v>131</v>
      </c>
    </row>
    <row r="132" spans="2:51" s="11" customFormat="1" ht="22.5" customHeight="1">
      <c r="B132" s="152"/>
      <c r="C132" s="153"/>
      <c r="D132" s="153"/>
      <c r="E132" s="154" t="s">
        <v>3</v>
      </c>
      <c r="F132" s="240" t="s">
        <v>275</v>
      </c>
      <c r="G132" s="241"/>
      <c r="H132" s="241"/>
      <c r="I132" s="241"/>
      <c r="J132" s="153"/>
      <c r="K132" s="155">
        <v>1.43</v>
      </c>
      <c r="L132" s="153"/>
      <c r="M132" s="153"/>
      <c r="N132" s="153"/>
      <c r="O132" s="153"/>
      <c r="P132" s="153"/>
      <c r="Q132" s="153"/>
      <c r="R132" s="156"/>
      <c r="T132" s="157"/>
      <c r="U132" s="153"/>
      <c r="V132" s="153"/>
      <c r="W132" s="153"/>
      <c r="X132" s="153"/>
      <c r="Y132" s="153"/>
      <c r="Z132" s="153"/>
      <c r="AA132" s="158"/>
      <c r="AT132" s="159" t="s">
        <v>140</v>
      </c>
      <c r="AU132" s="159" t="s">
        <v>137</v>
      </c>
      <c r="AV132" s="11" t="s">
        <v>98</v>
      </c>
      <c r="AW132" s="11" t="s">
        <v>35</v>
      </c>
      <c r="AX132" s="11" t="s">
        <v>79</v>
      </c>
      <c r="AY132" s="159" t="s">
        <v>131</v>
      </c>
    </row>
    <row r="133" spans="2:51" s="12" customFormat="1" ht="22.5" customHeight="1">
      <c r="B133" s="160"/>
      <c r="C133" s="161"/>
      <c r="D133" s="161"/>
      <c r="E133" s="162" t="s">
        <v>3</v>
      </c>
      <c r="F133" s="242" t="s">
        <v>142</v>
      </c>
      <c r="G133" s="243"/>
      <c r="H133" s="243"/>
      <c r="I133" s="243"/>
      <c r="J133" s="161"/>
      <c r="K133" s="163">
        <v>1.43</v>
      </c>
      <c r="L133" s="161"/>
      <c r="M133" s="161"/>
      <c r="N133" s="161"/>
      <c r="O133" s="161"/>
      <c r="P133" s="161"/>
      <c r="Q133" s="161"/>
      <c r="R133" s="164"/>
      <c r="T133" s="165"/>
      <c r="U133" s="161"/>
      <c r="V133" s="161"/>
      <c r="W133" s="161"/>
      <c r="X133" s="161"/>
      <c r="Y133" s="161"/>
      <c r="Z133" s="161"/>
      <c r="AA133" s="166"/>
      <c r="AT133" s="167" t="s">
        <v>140</v>
      </c>
      <c r="AU133" s="167" t="s">
        <v>137</v>
      </c>
      <c r="AV133" s="12" t="s">
        <v>136</v>
      </c>
      <c r="AW133" s="12" t="s">
        <v>35</v>
      </c>
      <c r="AX133" s="12" t="s">
        <v>20</v>
      </c>
      <c r="AY133" s="167" t="s">
        <v>131</v>
      </c>
    </row>
    <row r="134" spans="2:65" s="1" customFormat="1" ht="31.5" customHeight="1">
      <c r="B134" s="134"/>
      <c r="C134" s="135" t="s">
        <v>136</v>
      </c>
      <c r="D134" s="135" t="s">
        <v>132</v>
      </c>
      <c r="E134" s="136" t="s">
        <v>163</v>
      </c>
      <c r="F134" s="235" t="s">
        <v>164</v>
      </c>
      <c r="G134" s="236"/>
      <c r="H134" s="236"/>
      <c r="I134" s="236"/>
      <c r="J134" s="137" t="s">
        <v>165</v>
      </c>
      <c r="K134" s="138">
        <v>1</v>
      </c>
      <c r="L134" s="237">
        <v>2500</v>
      </c>
      <c r="M134" s="236"/>
      <c r="N134" s="237">
        <f>ROUND(L134*K134,2)</f>
        <v>2500</v>
      </c>
      <c r="O134" s="236"/>
      <c r="P134" s="236"/>
      <c r="Q134" s="236"/>
      <c r="R134" s="139"/>
      <c r="T134" s="140" t="s">
        <v>3</v>
      </c>
      <c r="U134" s="39" t="s">
        <v>44</v>
      </c>
      <c r="V134" s="141">
        <v>1.551</v>
      </c>
      <c r="W134" s="141">
        <f>V134*K134</f>
        <v>1.551</v>
      </c>
      <c r="X134" s="141">
        <v>0.31108</v>
      </c>
      <c r="Y134" s="141">
        <f>X134*K134</f>
        <v>0.31108</v>
      </c>
      <c r="Z134" s="141">
        <v>0</v>
      </c>
      <c r="AA134" s="142">
        <f>Z134*K134</f>
        <v>0</v>
      </c>
      <c r="AR134" s="16" t="s">
        <v>136</v>
      </c>
      <c r="AT134" s="16" t="s">
        <v>132</v>
      </c>
      <c r="AU134" s="16" t="s">
        <v>137</v>
      </c>
      <c r="AY134" s="16" t="s">
        <v>131</v>
      </c>
      <c r="BE134" s="143">
        <f>IF(U134="základní",N134,0)</f>
        <v>2500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16" t="s">
        <v>20</v>
      </c>
      <c r="BK134" s="143">
        <f>ROUND(L134*K134,2)</f>
        <v>2500</v>
      </c>
      <c r="BL134" s="16" t="s">
        <v>136</v>
      </c>
      <c r="BM134" s="16" t="s">
        <v>276</v>
      </c>
    </row>
    <row r="135" spans="2:51" s="10" customFormat="1" ht="22.5" customHeight="1">
      <c r="B135" s="144"/>
      <c r="C135" s="145"/>
      <c r="D135" s="145"/>
      <c r="E135" s="146" t="s">
        <v>3</v>
      </c>
      <c r="F135" s="238" t="s">
        <v>277</v>
      </c>
      <c r="G135" s="239"/>
      <c r="H135" s="239"/>
      <c r="I135" s="239"/>
      <c r="J135" s="145"/>
      <c r="K135" s="147" t="s">
        <v>3</v>
      </c>
      <c r="L135" s="145"/>
      <c r="M135" s="145"/>
      <c r="N135" s="145"/>
      <c r="O135" s="145"/>
      <c r="P135" s="145"/>
      <c r="Q135" s="145"/>
      <c r="R135" s="148"/>
      <c r="T135" s="149"/>
      <c r="U135" s="145"/>
      <c r="V135" s="145"/>
      <c r="W135" s="145"/>
      <c r="X135" s="145"/>
      <c r="Y135" s="145"/>
      <c r="Z135" s="145"/>
      <c r="AA135" s="150"/>
      <c r="AT135" s="151" t="s">
        <v>140</v>
      </c>
      <c r="AU135" s="151" t="s">
        <v>137</v>
      </c>
      <c r="AV135" s="10" t="s">
        <v>20</v>
      </c>
      <c r="AW135" s="10" t="s">
        <v>35</v>
      </c>
      <c r="AX135" s="10" t="s">
        <v>79</v>
      </c>
      <c r="AY135" s="151" t="s">
        <v>131</v>
      </c>
    </row>
    <row r="136" spans="2:51" s="11" customFormat="1" ht="22.5" customHeight="1">
      <c r="B136" s="152"/>
      <c r="C136" s="153"/>
      <c r="D136" s="153"/>
      <c r="E136" s="154" t="s">
        <v>3</v>
      </c>
      <c r="F136" s="240" t="s">
        <v>20</v>
      </c>
      <c r="G136" s="241"/>
      <c r="H136" s="241"/>
      <c r="I136" s="241"/>
      <c r="J136" s="153"/>
      <c r="K136" s="155">
        <v>1</v>
      </c>
      <c r="L136" s="153"/>
      <c r="M136" s="153"/>
      <c r="N136" s="153"/>
      <c r="O136" s="153"/>
      <c r="P136" s="153"/>
      <c r="Q136" s="153"/>
      <c r="R136" s="156"/>
      <c r="T136" s="157"/>
      <c r="U136" s="153"/>
      <c r="V136" s="153"/>
      <c r="W136" s="153"/>
      <c r="X136" s="153"/>
      <c r="Y136" s="153"/>
      <c r="Z136" s="153"/>
      <c r="AA136" s="158"/>
      <c r="AT136" s="159" t="s">
        <v>140</v>
      </c>
      <c r="AU136" s="159" t="s">
        <v>137</v>
      </c>
      <c r="AV136" s="11" t="s">
        <v>98</v>
      </c>
      <c r="AW136" s="11" t="s">
        <v>35</v>
      </c>
      <c r="AX136" s="11" t="s">
        <v>79</v>
      </c>
      <c r="AY136" s="159" t="s">
        <v>131</v>
      </c>
    </row>
    <row r="137" spans="2:51" s="12" customFormat="1" ht="22.5" customHeight="1">
      <c r="B137" s="160"/>
      <c r="C137" s="161"/>
      <c r="D137" s="161"/>
      <c r="E137" s="162" t="s">
        <v>3</v>
      </c>
      <c r="F137" s="242" t="s">
        <v>142</v>
      </c>
      <c r="G137" s="243"/>
      <c r="H137" s="243"/>
      <c r="I137" s="243"/>
      <c r="J137" s="161"/>
      <c r="K137" s="163">
        <v>1</v>
      </c>
      <c r="L137" s="161"/>
      <c r="M137" s="161"/>
      <c r="N137" s="161"/>
      <c r="O137" s="161"/>
      <c r="P137" s="161"/>
      <c r="Q137" s="161"/>
      <c r="R137" s="164"/>
      <c r="T137" s="165"/>
      <c r="U137" s="161"/>
      <c r="V137" s="161"/>
      <c r="W137" s="161"/>
      <c r="X137" s="161"/>
      <c r="Y137" s="161"/>
      <c r="Z137" s="161"/>
      <c r="AA137" s="166"/>
      <c r="AT137" s="167" t="s">
        <v>140</v>
      </c>
      <c r="AU137" s="167" t="s">
        <v>137</v>
      </c>
      <c r="AV137" s="12" t="s">
        <v>136</v>
      </c>
      <c r="AW137" s="12" t="s">
        <v>35</v>
      </c>
      <c r="AX137" s="12" t="s">
        <v>20</v>
      </c>
      <c r="AY137" s="167" t="s">
        <v>131</v>
      </c>
    </row>
    <row r="138" spans="2:63" s="9" customFormat="1" ht="29.25" customHeight="1">
      <c r="B138" s="123"/>
      <c r="C138" s="124"/>
      <c r="D138" s="133" t="s">
        <v>112</v>
      </c>
      <c r="E138" s="133"/>
      <c r="F138" s="133"/>
      <c r="G138" s="133"/>
      <c r="H138" s="133"/>
      <c r="I138" s="133"/>
      <c r="J138" s="133"/>
      <c r="K138" s="133"/>
      <c r="L138" s="133"/>
      <c r="M138" s="133"/>
      <c r="N138" s="248">
        <f>BK138</f>
        <v>284976.21</v>
      </c>
      <c r="O138" s="249"/>
      <c r="P138" s="249"/>
      <c r="Q138" s="249"/>
      <c r="R138" s="126"/>
      <c r="T138" s="127"/>
      <c r="U138" s="124"/>
      <c r="V138" s="124"/>
      <c r="W138" s="128">
        <f>W139+SUM(W140:W174)</f>
        <v>58.290539</v>
      </c>
      <c r="X138" s="124"/>
      <c r="Y138" s="128">
        <f>Y139+SUM(Y140:Y174)</f>
        <v>32.03661645</v>
      </c>
      <c r="Z138" s="124"/>
      <c r="AA138" s="129">
        <f>AA139+SUM(AA140:AA174)</f>
        <v>0</v>
      </c>
      <c r="AR138" s="130" t="s">
        <v>20</v>
      </c>
      <c r="AT138" s="131" t="s">
        <v>78</v>
      </c>
      <c r="AU138" s="131" t="s">
        <v>20</v>
      </c>
      <c r="AY138" s="130" t="s">
        <v>131</v>
      </c>
      <c r="BK138" s="132">
        <f>BK139+SUM(BK140:BK174)</f>
        <v>284976.21</v>
      </c>
    </row>
    <row r="139" spans="2:65" s="1" customFormat="1" ht="22.5" customHeight="1">
      <c r="B139" s="134"/>
      <c r="C139" s="135" t="s">
        <v>162</v>
      </c>
      <c r="D139" s="135" t="s">
        <v>132</v>
      </c>
      <c r="E139" s="136" t="s">
        <v>278</v>
      </c>
      <c r="F139" s="235" t="s">
        <v>279</v>
      </c>
      <c r="G139" s="236"/>
      <c r="H139" s="236"/>
      <c r="I139" s="236"/>
      <c r="J139" s="137" t="s">
        <v>135</v>
      </c>
      <c r="K139" s="138">
        <v>42.903</v>
      </c>
      <c r="L139" s="237">
        <v>142.54</v>
      </c>
      <c r="M139" s="236"/>
      <c r="N139" s="237">
        <f>ROUND(L139*K139,2)</f>
        <v>6115.39</v>
      </c>
      <c r="O139" s="236"/>
      <c r="P139" s="236"/>
      <c r="Q139" s="236"/>
      <c r="R139" s="139"/>
      <c r="T139" s="140" t="s">
        <v>3</v>
      </c>
      <c r="U139" s="39" t="s">
        <v>44</v>
      </c>
      <c r="V139" s="141">
        <v>0.023</v>
      </c>
      <c r="W139" s="141">
        <f>V139*K139</f>
        <v>0.986769</v>
      </c>
      <c r="X139" s="141">
        <v>0</v>
      </c>
      <c r="Y139" s="141">
        <f>X139*K139</f>
        <v>0</v>
      </c>
      <c r="Z139" s="141">
        <v>0</v>
      </c>
      <c r="AA139" s="142">
        <f>Z139*K139</f>
        <v>0</v>
      </c>
      <c r="AR139" s="16" t="s">
        <v>136</v>
      </c>
      <c r="AT139" s="16" t="s">
        <v>132</v>
      </c>
      <c r="AU139" s="16" t="s">
        <v>98</v>
      </c>
      <c r="AY139" s="16" t="s">
        <v>131</v>
      </c>
      <c r="BE139" s="143">
        <f>IF(U139="základní",N139,0)</f>
        <v>6115.39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16" t="s">
        <v>20</v>
      </c>
      <c r="BK139" s="143">
        <f>ROUND(L139*K139,2)</f>
        <v>6115.39</v>
      </c>
      <c r="BL139" s="16" t="s">
        <v>136</v>
      </c>
      <c r="BM139" s="16" t="s">
        <v>280</v>
      </c>
    </row>
    <row r="140" spans="2:51" s="10" customFormat="1" ht="22.5" customHeight="1">
      <c r="B140" s="144"/>
      <c r="C140" s="145"/>
      <c r="D140" s="145"/>
      <c r="E140" s="146" t="s">
        <v>3</v>
      </c>
      <c r="F140" s="238" t="s">
        <v>281</v>
      </c>
      <c r="G140" s="239"/>
      <c r="H140" s="239"/>
      <c r="I140" s="239"/>
      <c r="J140" s="145"/>
      <c r="K140" s="147" t="s">
        <v>3</v>
      </c>
      <c r="L140" s="145"/>
      <c r="M140" s="145"/>
      <c r="N140" s="145"/>
      <c r="O140" s="145"/>
      <c r="P140" s="145"/>
      <c r="Q140" s="145"/>
      <c r="R140" s="148"/>
      <c r="T140" s="149"/>
      <c r="U140" s="145"/>
      <c r="V140" s="145"/>
      <c r="W140" s="145"/>
      <c r="X140" s="145"/>
      <c r="Y140" s="145"/>
      <c r="Z140" s="145"/>
      <c r="AA140" s="150"/>
      <c r="AT140" s="151" t="s">
        <v>140</v>
      </c>
      <c r="AU140" s="151" t="s">
        <v>98</v>
      </c>
      <c r="AV140" s="10" t="s">
        <v>20</v>
      </c>
      <c r="AW140" s="10" t="s">
        <v>35</v>
      </c>
      <c r="AX140" s="10" t="s">
        <v>79</v>
      </c>
      <c r="AY140" s="151" t="s">
        <v>131</v>
      </c>
    </row>
    <row r="141" spans="2:51" s="11" customFormat="1" ht="22.5" customHeight="1">
      <c r="B141" s="152"/>
      <c r="C141" s="153"/>
      <c r="D141" s="153"/>
      <c r="E141" s="154" t="s">
        <v>3</v>
      </c>
      <c r="F141" s="240" t="s">
        <v>282</v>
      </c>
      <c r="G141" s="241"/>
      <c r="H141" s="241"/>
      <c r="I141" s="241"/>
      <c r="J141" s="153"/>
      <c r="K141" s="155">
        <v>42.903</v>
      </c>
      <c r="L141" s="153"/>
      <c r="M141" s="153"/>
      <c r="N141" s="153"/>
      <c r="O141" s="153"/>
      <c r="P141" s="153"/>
      <c r="Q141" s="153"/>
      <c r="R141" s="156"/>
      <c r="T141" s="157"/>
      <c r="U141" s="153"/>
      <c r="V141" s="153"/>
      <c r="W141" s="153"/>
      <c r="X141" s="153"/>
      <c r="Y141" s="153"/>
      <c r="Z141" s="153"/>
      <c r="AA141" s="158"/>
      <c r="AT141" s="159" t="s">
        <v>140</v>
      </c>
      <c r="AU141" s="159" t="s">
        <v>98</v>
      </c>
      <c r="AV141" s="11" t="s">
        <v>98</v>
      </c>
      <c r="AW141" s="11" t="s">
        <v>35</v>
      </c>
      <c r="AX141" s="11" t="s">
        <v>79</v>
      </c>
      <c r="AY141" s="159" t="s">
        <v>131</v>
      </c>
    </row>
    <row r="142" spans="2:51" s="12" customFormat="1" ht="22.5" customHeight="1">
      <c r="B142" s="160"/>
      <c r="C142" s="161"/>
      <c r="D142" s="161"/>
      <c r="E142" s="162" t="s">
        <v>3</v>
      </c>
      <c r="F142" s="242" t="s">
        <v>142</v>
      </c>
      <c r="G142" s="243"/>
      <c r="H142" s="243"/>
      <c r="I142" s="243"/>
      <c r="J142" s="161"/>
      <c r="K142" s="163">
        <v>42.903</v>
      </c>
      <c r="L142" s="161"/>
      <c r="M142" s="161"/>
      <c r="N142" s="161"/>
      <c r="O142" s="161"/>
      <c r="P142" s="161"/>
      <c r="Q142" s="161"/>
      <c r="R142" s="164"/>
      <c r="T142" s="165"/>
      <c r="U142" s="161"/>
      <c r="V142" s="161"/>
      <c r="W142" s="161"/>
      <c r="X142" s="161"/>
      <c r="Y142" s="161"/>
      <c r="Z142" s="161"/>
      <c r="AA142" s="166"/>
      <c r="AT142" s="167" t="s">
        <v>140</v>
      </c>
      <c r="AU142" s="167" t="s">
        <v>98</v>
      </c>
      <c r="AV142" s="12" t="s">
        <v>136</v>
      </c>
      <c r="AW142" s="12" t="s">
        <v>35</v>
      </c>
      <c r="AX142" s="12" t="s">
        <v>20</v>
      </c>
      <c r="AY142" s="167" t="s">
        <v>131</v>
      </c>
    </row>
    <row r="143" spans="2:65" s="1" customFormat="1" ht="22.5" customHeight="1">
      <c r="B143" s="134"/>
      <c r="C143" s="135" t="s">
        <v>170</v>
      </c>
      <c r="D143" s="135" t="s">
        <v>132</v>
      </c>
      <c r="E143" s="136" t="s">
        <v>283</v>
      </c>
      <c r="F143" s="235" t="s">
        <v>284</v>
      </c>
      <c r="G143" s="236"/>
      <c r="H143" s="236"/>
      <c r="I143" s="236"/>
      <c r="J143" s="137" t="s">
        <v>135</v>
      </c>
      <c r="K143" s="138">
        <v>484.66</v>
      </c>
      <c r="L143" s="237">
        <v>129.87</v>
      </c>
      <c r="M143" s="236"/>
      <c r="N143" s="237">
        <f>ROUND(L143*K143,2)</f>
        <v>62942.79</v>
      </c>
      <c r="O143" s="236"/>
      <c r="P143" s="236"/>
      <c r="Q143" s="236"/>
      <c r="R143" s="139"/>
      <c r="T143" s="140" t="s">
        <v>3</v>
      </c>
      <c r="U143" s="39" t="s">
        <v>44</v>
      </c>
      <c r="V143" s="141">
        <v>0.026</v>
      </c>
      <c r="W143" s="141">
        <f>V143*K143</f>
        <v>12.60116</v>
      </c>
      <c r="X143" s="141">
        <v>0</v>
      </c>
      <c r="Y143" s="141">
        <f>X143*K143</f>
        <v>0</v>
      </c>
      <c r="Z143" s="141">
        <v>0</v>
      </c>
      <c r="AA143" s="142">
        <f>Z143*K143</f>
        <v>0</v>
      </c>
      <c r="AR143" s="16" t="s">
        <v>136</v>
      </c>
      <c r="AT143" s="16" t="s">
        <v>132</v>
      </c>
      <c r="AU143" s="16" t="s">
        <v>98</v>
      </c>
      <c r="AY143" s="16" t="s">
        <v>131</v>
      </c>
      <c r="BE143" s="143">
        <f>IF(U143="základní",N143,0)</f>
        <v>62942.79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16" t="s">
        <v>20</v>
      </c>
      <c r="BK143" s="143">
        <f>ROUND(L143*K143,2)</f>
        <v>62942.79</v>
      </c>
      <c r="BL143" s="16" t="s">
        <v>136</v>
      </c>
      <c r="BM143" s="16" t="s">
        <v>285</v>
      </c>
    </row>
    <row r="144" spans="2:51" s="10" customFormat="1" ht="22.5" customHeight="1">
      <c r="B144" s="144"/>
      <c r="C144" s="145"/>
      <c r="D144" s="145"/>
      <c r="E144" s="146" t="s">
        <v>3</v>
      </c>
      <c r="F144" s="238" t="s">
        <v>174</v>
      </c>
      <c r="G144" s="239"/>
      <c r="H144" s="239"/>
      <c r="I144" s="239"/>
      <c r="J144" s="145"/>
      <c r="K144" s="147" t="s">
        <v>3</v>
      </c>
      <c r="L144" s="145"/>
      <c r="M144" s="145"/>
      <c r="N144" s="145"/>
      <c r="O144" s="145"/>
      <c r="P144" s="145"/>
      <c r="Q144" s="145"/>
      <c r="R144" s="148"/>
      <c r="T144" s="149"/>
      <c r="U144" s="145"/>
      <c r="V144" s="145"/>
      <c r="W144" s="145"/>
      <c r="X144" s="145"/>
      <c r="Y144" s="145"/>
      <c r="Z144" s="145"/>
      <c r="AA144" s="150"/>
      <c r="AT144" s="151" t="s">
        <v>140</v>
      </c>
      <c r="AU144" s="151" t="s">
        <v>98</v>
      </c>
      <c r="AV144" s="10" t="s">
        <v>20</v>
      </c>
      <c r="AW144" s="10" t="s">
        <v>35</v>
      </c>
      <c r="AX144" s="10" t="s">
        <v>79</v>
      </c>
      <c r="AY144" s="151" t="s">
        <v>131</v>
      </c>
    </row>
    <row r="145" spans="2:51" s="11" customFormat="1" ht="22.5" customHeight="1">
      <c r="B145" s="152"/>
      <c r="C145" s="153"/>
      <c r="D145" s="153"/>
      <c r="E145" s="154" t="s">
        <v>3</v>
      </c>
      <c r="F145" s="240" t="s">
        <v>175</v>
      </c>
      <c r="G145" s="241"/>
      <c r="H145" s="241"/>
      <c r="I145" s="241"/>
      <c r="J145" s="153"/>
      <c r="K145" s="155">
        <v>276.13</v>
      </c>
      <c r="L145" s="153"/>
      <c r="M145" s="153"/>
      <c r="N145" s="153"/>
      <c r="O145" s="153"/>
      <c r="P145" s="153"/>
      <c r="Q145" s="153"/>
      <c r="R145" s="156"/>
      <c r="T145" s="157"/>
      <c r="U145" s="153"/>
      <c r="V145" s="153"/>
      <c r="W145" s="153"/>
      <c r="X145" s="153"/>
      <c r="Y145" s="153"/>
      <c r="Z145" s="153"/>
      <c r="AA145" s="158"/>
      <c r="AT145" s="159" t="s">
        <v>140</v>
      </c>
      <c r="AU145" s="159" t="s">
        <v>98</v>
      </c>
      <c r="AV145" s="11" t="s">
        <v>98</v>
      </c>
      <c r="AW145" s="11" t="s">
        <v>35</v>
      </c>
      <c r="AX145" s="11" t="s">
        <v>79</v>
      </c>
      <c r="AY145" s="159" t="s">
        <v>131</v>
      </c>
    </row>
    <row r="146" spans="2:51" s="10" customFormat="1" ht="22.5" customHeight="1">
      <c r="B146" s="144"/>
      <c r="C146" s="145"/>
      <c r="D146" s="145"/>
      <c r="E146" s="146" t="s">
        <v>3</v>
      </c>
      <c r="F146" s="244" t="s">
        <v>176</v>
      </c>
      <c r="G146" s="239"/>
      <c r="H146" s="239"/>
      <c r="I146" s="239"/>
      <c r="J146" s="145"/>
      <c r="K146" s="147" t="s">
        <v>3</v>
      </c>
      <c r="L146" s="145"/>
      <c r="M146" s="145"/>
      <c r="N146" s="145"/>
      <c r="O146" s="145"/>
      <c r="P146" s="145"/>
      <c r="Q146" s="145"/>
      <c r="R146" s="148"/>
      <c r="T146" s="149"/>
      <c r="U146" s="145"/>
      <c r="V146" s="145"/>
      <c r="W146" s="145"/>
      <c r="X146" s="145"/>
      <c r="Y146" s="145"/>
      <c r="Z146" s="145"/>
      <c r="AA146" s="150"/>
      <c r="AT146" s="151" t="s">
        <v>140</v>
      </c>
      <c r="AU146" s="151" t="s">
        <v>98</v>
      </c>
      <c r="AV146" s="10" t="s">
        <v>20</v>
      </c>
      <c r="AW146" s="10" t="s">
        <v>35</v>
      </c>
      <c r="AX146" s="10" t="s">
        <v>79</v>
      </c>
      <c r="AY146" s="151" t="s">
        <v>131</v>
      </c>
    </row>
    <row r="147" spans="2:51" s="11" customFormat="1" ht="22.5" customHeight="1">
      <c r="B147" s="152"/>
      <c r="C147" s="153"/>
      <c r="D147" s="153"/>
      <c r="E147" s="154" t="s">
        <v>3</v>
      </c>
      <c r="F147" s="240" t="s">
        <v>177</v>
      </c>
      <c r="G147" s="241"/>
      <c r="H147" s="241"/>
      <c r="I147" s="241"/>
      <c r="J147" s="153"/>
      <c r="K147" s="155">
        <v>130.787</v>
      </c>
      <c r="L147" s="153"/>
      <c r="M147" s="153"/>
      <c r="N147" s="153"/>
      <c r="O147" s="153"/>
      <c r="P147" s="153"/>
      <c r="Q147" s="153"/>
      <c r="R147" s="156"/>
      <c r="T147" s="157"/>
      <c r="U147" s="153"/>
      <c r="V147" s="153"/>
      <c r="W147" s="153"/>
      <c r="X147" s="153"/>
      <c r="Y147" s="153"/>
      <c r="Z147" s="153"/>
      <c r="AA147" s="158"/>
      <c r="AT147" s="159" t="s">
        <v>140</v>
      </c>
      <c r="AU147" s="159" t="s">
        <v>98</v>
      </c>
      <c r="AV147" s="11" t="s">
        <v>98</v>
      </c>
      <c r="AW147" s="11" t="s">
        <v>35</v>
      </c>
      <c r="AX147" s="11" t="s">
        <v>79</v>
      </c>
      <c r="AY147" s="159" t="s">
        <v>131</v>
      </c>
    </row>
    <row r="148" spans="2:51" s="10" customFormat="1" ht="22.5" customHeight="1">
      <c r="B148" s="144"/>
      <c r="C148" s="145"/>
      <c r="D148" s="145"/>
      <c r="E148" s="146" t="s">
        <v>3</v>
      </c>
      <c r="F148" s="244" t="s">
        <v>286</v>
      </c>
      <c r="G148" s="239"/>
      <c r="H148" s="239"/>
      <c r="I148" s="239"/>
      <c r="J148" s="145"/>
      <c r="K148" s="147" t="s">
        <v>3</v>
      </c>
      <c r="L148" s="145"/>
      <c r="M148" s="145"/>
      <c r="N148" s="145"/>
      <c r="O148" s="145"/>
      <c r="P148" s="145"/>
      <c r="Q148" s="145"/>
      <c r="R148" s="148"/>
      <c r="T148" s="149"/>
      <c r="U148" s="145"/>
      <c r="V148" s="145"/>
      <c r="W148" s="145"/>
      <c r="X148" s="145"/>
      <c r="Y148" s="145"/>
      <c r="Z148" s="145"/>
      <c r="AA148" s="150"/>
      <c r="AT148" s="151" t="s">
        <v>140</v>
      </c>
      <c r="AU148" s="151" t="s">
        <v>98</v>
      </c>
      <c r="AV148" s="10" t="s">
        <v>20</v>
      </c>
      <c r="AW148" s="10" t="s">
        <v>35</v>
      </c>
      <c r="AX148" s="10" t="s">
        <v>79</v>
      </c>
      <c r="AY148" s="151" t="s">
        <v>131</v>
      </c>
    </row>
    <row r="149" spans="2:51" s="11" customFormat="1" ht="22.5" customHeight="1">
      <c r="B149" s="152"/>
      <c r="C149" s="153"/>
      <c r="D149" s="153"/>
      <c r="E149" s="154" t="s">
        <v>3</v>
      </c>
      <c r="F149" s="240" t="s">
        <v>141</v>
      </c>
      <c r="G149" s="241"/>
      <c r="H149" s="241"/>
      <c r="I149" s="241"/>
      <c r="J149" s="153"/>
      <c r="K149" s="155">
        <v>77.743</v>
      </c>
      <c r="L149" s="153"/>
      <c r="M149" s="153"/>
      <c r="N149" s="153"/>
      <c r="O149" s="153"/>
      <c r="P149" s="153"/>
      <c r="Q149" s="153"/>
      <c r="R149" s="156"/>
      <c r="T149" s="157"/>
      <c r="U149" s="153"/>
      <c r="V149" s="153"/>
      <c r="W149" s="153"/>
      <c r="X149" s="153"/>
      <c r="Y149" s="153"/>
      <c r="Z149" s="153"/>
      <c r="AA149" s="158"/>
      <c r="AT149" s="159" t="s">
        <v>140</v>
      </c>
      <c r="AU149" s="159" t="s">
        <v>98</v>
      </c>
      <c r="AV149" s="11" t="s">
        <v>98</v>
      </c>
      <c r="AW149" s="11" t="s">
        <v>35</v>
      </c>
      <c r="AX149" s="11" t="s">
        <v>79</v>
      </c>
      <c r="AY149" s="159" t="s">
        <v>131</v>
      </c>
    </row>
    <row r="150" spans="2:51" s="12" customFormat="1" ht="22.5" customHeight="1">
      <c r="B150" s="160"/>
      <c r="C150" s="161"/>
      <c r="D150" s="161"/>
      <c r="E150" s="162" t="s">
        <v>3</v>
      </c>
      <c r="F150" s="242" t="s">
        <v>142</v>
      </c>
      <c r="G150" s="243"/>
      <c r="H150" s="243"/>
      <c r="I150" s="243"/>
      <c r="J150" s="161"/>
      <c r="K150" s="163">
        <v>484.66</v>
      </c>
      <c r="L150" s="161"/>
      <c r="M150" s="161"/>
      <c r="N150" s="161"/>
      <c r="O150" s="161"/>
      <c r="P150" s="161"/>
      <c r="Q150" s="161"/>
      <c r="R150" s="164"/>
      <c r="T150" s="165"/>
      <c r="U150" s="161"/>
      <c r="V150" s="161"/>
      <c r="W150" s="161"/>
      <c r="X150" s="161"/>
      <c r="Y150" s="161"/>
      <c r="Z150" s="161"/>
      <c r="AA150" s="166"/>
      <c r="AT150" s="167" t="s">
        <v>140</v>
      </c>
      <c r="AU150" s="167" t="s">
        <v>98</v>
      </c>
      <c r="AV150" s="12" t="s">
        <v>136</v>
      </c>
      <c r="AW150" s="12" t="s">
        <v>35</v>
      </c>
      <c r="AX150" s="12" t="s">
        <v>20</v>
      </c>
      <c r="AY150" s="167" t="s">
        <v>131</v>
      </c>
    </row>
    <row r="151" spans="2:65" s="1" customFormat="1" ht="31.5" customHeight="1">
      <c r="B151" s="134"/>
      <c r="C151" s="135" t="s">
        <v>180</v>
      </c>
      <c r="D151" s="135" t="s">
        <v>132</v>
      </c>
      <c r="E151" s="136" t="s">
        <v>202</v>
      </c>
      <c r="F151" s="235" t="s">
        <v>203</v>
      </c>
      <c r="G151" s="236"/>
      <c r="H151" s="236"/>
      <c r="I151" s="236"/>
      <c r="J151" s="137" t="s">
        <v>135</v>
      </c>
      <c r="K151" s="138">
        <v>287.85</v>
      </c>
      <c r="L151" s="237">
        <v>15.5</v>
      </c>
      <c r="M151" s="236"/>
      <c r="N151" s="237">
        <f>ROUND(L151*K151,2)</f>
        <v>4461.68</v>
      </c>
      <c r="O151" s="236"/>
      <c r="P151" s="236"/>
      <c r="Q151" s="236"/>
      <c r="R151" s="139"/>
      <c r="T151" s="140" t="s">
        <v>3</v>
      </c>
      <c r="U151" s="39" t="s">
        <v>44</v>
      </c>
      <c r="V151" s="141">
        <v>0.002</v>
      </c>
      <c r="W151" s="141">
        <f>V151*K151</f>
        <v>0.5757000000000001</v>
      </c>
      <c r="X151" s="141">
        <v>0.00061</v>
      </c>
      <c r="Y151" s="141">
        <f>X151*K151</f>
        <v>0.1755885</v>
      </c>
      <c r="Z151" s="141">
        <v>0</v>
      </c>
      <c r="AA151" s="142">
        <f>Z151*K151</f>
        <v>0</v>
      </c>
      <c r="AR151" s="16" t="s">
        <v>136</v>
      </c>
      <c r="AT151" s="16" t="s">
        <v>132</v>
      </c>
      <c r="AU151" s="16" t="s">
        <v>98</v>
      </c>
      <c r="AY151" s="16" t="s">
        <v>131</v>
      </c>
      <c r="BE151" s="143">
        <f>IF(U151="základní",N151,0)</f>
        <v>4461.68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16" t="s">
        <v>20</v>
      </c>
      <c r="BK151" s="143">
        <f>ROUND(L151*K151,2)</f>
        <v>4461.68</v>
      </c>
      <c r="BL151" s="16" t="s">
        <v>136</v>
      </c>
      <c r="BM151" s="16" t="s">
        <v>287</v>
      </c>
    </row>
    <row r="152" spans="2:51" s="10" customFormat="1" ht="22.5" customHeight="1">
      <c r="B152" s="144"/>
      <c r="C152" s="145"/>
      <c r="D152" s="145"/>
      <c r="E152" s="146" t="s">
        <v>3</v>
      </c>
      <c r="F152" s="238" t="s">
        <v>288</v>
      </c>
      <c r="G152" s="239"/>
      <c r="H152" s="239"/>
      <c r="I152" s="239"/>
      <c r="J152" s="145"/>
      <c r="K152" s="147" t="s">
        <v>3</v>
      </c>
      <c r="L152" s="145"/>
      <c r="M152" s="145"/>
      <c r="N152" s="145"/>
      <c r="O152" s="145"/>
      <c r="P152" s="145"/>
      <c r="Q152" s="145"/>
      <c r="R152" s="148"/>
      <c r="T152" s="149"/>
      <c r="U152" s="145"/>
      <c r="V152" s="145"/>
      <c r="W152" s="145"/>
      <c r="X152" s="145"/>
      <c r="Y152" s="145"/>
      <c r="Z152" s="145"/>
      <c r="AA152" s="150"/>
      <c r="AT152" s="151" t="s">
        <v>140</v>
      </c>
      <c r="AU152" s="151" t="s">
        <v>98</v>
      </c>
      <c r="AV152" s="10" t="s">
        <v>20</v>
      </c>
      <c r="AW152" s="10" t="s">
        <v>35</v>
      </c>
      <c r="AX152" s="10" t="s">
        <v>79</v>
      </c>
      <c r="AY152" s="151" t="s">
        <v>131</v>
      </c>
    </row>
    <row r="153" spans="2:51" s="11" customFormat="1" ht="22.5" customHeight="1">
      <c r="B153" s="152"/>
      <c r="C153" s="153"/>
      <c r="D153" s="153"/>
      <c r="E153" s="154" t="s">
        <v>3</v>
      </c>
      <c r="F153" s="240" t="s">
        <v>289</v>
      </c>
      <c r="G153" s="241"/>
      <c r="H153" s="241"/>
      <c r="I153" s="241"/>
      <c r="J153" s="153"/>
      <c r="K153" s="155">
        <v>116.54</v>
      </c>
      <c r="L153" s="153"/>
      <c r="M153" s="153"/>
      <c r="N153" s="153"/>
      <c r="O153" s="153"/>
      <c r="P153" s="153"/>
      <c r="Q153" s="153"/>
      <c r="R153" s="156"/>
      <c r="T153" s="157"/>
      <c r="U153" s="153"/>
      <c r="V153" s="153"/>
      <c r="W153" s="153"/>
      <c r="X153" s="153"/>
      <c r="Y153" s="153"/>
      <c r="Z153" s="153"/>
      <c r="AA153" s="158"/>
      <c r="AT153" s="159" t="s">
        <v>140</v>
      </c>
      <c r="AU153" s="159" t="s">
        <v>98</v>
      </c>
      <c r="AV153" s="11" t="s">
        <v>98</v>
      </c>
      <c r="AW153" s="11" t="s">
        <v>35</v>
      </c>
      <c r="AX153" s="11" t="s">
        <v>79</v>
      </c>
      <c r="AY153" s="159" t="s">
        <v>131</v>
      </c>
    </row>
    <row r="154" spans="2:51" s="10" customFormat="1" ht="22.5" customHeight="1">
      <c r="B154" s="144"/>
      <c r="C154" s="145"/>
      <c r="D154" s="145"/>
      <c r="E154" s="146" t="s">
        <v>3</v>
      </c>
      <c r="F154" s="244" t="s">
        <v>290</v>
      </c>
      <c r="G154" s="239"/>
      <c r="H154" s="239"/>
      <c r="I154" s="239"/>
      <c r="J154" s="145"/>
      <c r="K154" s="147" t="s">
        <v>3</v>
      </c>
      <c r="L154" s="145"/>
      <c r="M154" s="145"/>
      <c r="N154" s="145"/>
      <c r="O154" s="145"/>
      <c r="P154" s="145"/>
      <c r="Q154" s="145"/>
      <c r="R154" s="148"/>
      <c r="T154" s="149"/>
      <c r="U154" s="145"/>
      <c r="V154" s="145"/>
      <c r="W154" s="145"/>
      <c r="X154" s="145"/>
      <c r="Y154" s="145"/>
      <c r="Z154" s="145"/>
      <c r="AA154" s="150"/>
      <c r="AT154" s="151" t="s">
        <v>140</v>
      </c>
      <c r="AU154" s="151" t="s">
        <v>98</v>
      </c>
      <c r="AV154" s="10" t="s">
        <v>20</v>
      </c>
      <c r="AW154" s="10" t="s">
        <v>35</v>
      </c>
      <c r="AX154" s="10" t="s">
        <v>79</v>
      </c>
      <c r="AY154" s="151" t="s">
        <v>131</v>
      </c>
    </row>
    <row r="155" spans="2:51" s="11" customFormat="1" ht="22.5" customHeight="1">
      <c r="B155" s="152"/>
      <c r="C155" s="153"/>
      <c r="D155" s="153"/>
      <c r="E155" s="154" t="s">
        <v>3</v>
      </c>
      <c r="F155" s="240" t="s">
        <v>291</v>
      </c>
      <c r="G155" s="241"/>
      <c r="H155" s="241"/>
      <c r="I155" s="241"/>
      <c r="J155" s="153"/>
      <c r="K155" s="155">
        <v>171.31</v>
      </c>
      <c r="L155" s="153"/>
      <c r="M155" s="153"/>
      <c r="N155" s="153"/>
      <c r="O155" s="153"/>
      <c r="P155" s="153"/>
      <c r="Q155" s="153"/>
      <c r="R155" s="156"/>
      <c r="T155" s="157"/>
      <c r="U155" s="153"/>
      <c r="V155" s="153"/>
      <c r="W155" s="153"/>
      <c r="X155" s="153"/>
      <c r="Y155" s="153"/>
      <c r="Z155" s="153"/>
      <c r="AA155" s="158"/>
      <c r="AT155" s="159" t="s">
        <v>140</v>
      </c>
      <c r="AU155" s="159" t="s">
        <v>98</v>
      </c>
      <c r="AV155" s="11" t="s">
        <v>98</v>
      </c>
      <c r="AW155" s="11" t="s">
        <v>35</v>
      </c>
      <c r="AX155" s="11" t="s">
        <v>79</v>
      </c>
      <c r="AY155" s="159" t="s">
        <v>131</v>
      </c>
    </row>
    <row r="156" spans="2:51" s="12" customFormat="1" ht="22.5" customHeight="1">
      <c r="B156" s="160"/>
      <c r="C156" s="161"/>
      <c r="D156" s="161"/>
      <c r="E156" s="162" t="s">
        <v>3</v>
      </c>
      <c r="F156" s="242" t="s">
        <v>142</v>
      </c>
      <c r="G156" s="243"/>
      <c r="H156" s="243"/>
      <c r="I156" s="243"/>
      <c r="J156" s="161"/>
      <c r="K156" s="163">
        <v>287.85</v>
      </c>
      <c r="L156" s="161"/>
      <c r="M156" s="161"/>
      <c r="N156" s="161"/>
      <c r="O156" s="161"/>
      <c r="P156" s="161"/>
      <c r="Q156" s="161"/>
      <c r="R156" s="164"/>
      <c r="T156" s="165"/>
      <c r="U156" s="161"/>
      <c r="V156" s="161"/>
      <c r="W156" s="161"/>
      <c r="X156" s="161"/>
      <c r="Y156" s="161"/>
      <c r="Z156" s="161"/>
      <c r="AA156" s="166"/>
      <c r="AT156" s="167" t="s">
        <v>140</v>
      </c>
      <c r="AU156" s="167" t="s">
        <v>98</v>
      </c>
      <c r="AV156" s="12" t="s">
        <v>136</v>
      </c>
      <c r="AW156" s="12" t="s">
        <v>35</v>
      </c>
      <c r="AX156" s="12" t="s">
        <v>20</v>
      </c>
      <c r="AY156" s="167" t="s">
        <v>131</v>
      </c>
    </row>
    <row r="157" spans="2:65" s="1" customFormat="1" ht="31.5" customHeight="1">
      <c r="B157" s="134"/>
      <c r="C157" s="135" t="s">
        <v>186</v>
      </c>
      <c r="D157" s="135" t="s">
        <v>132</v>
      </c>
      <c r="E157" s="136" t="s">
        <v>292</v>
      </c>
      <c r="F157" s="235" t="s">
        <v>293</v>
      </c>
      <c r="G157" s="236"/>
      <c r="H157" s="236"/>
      <c r="I157" s="236"/>
      <c r="J157" s="137" t="s">
        <v>135</v>
      </c>
      <c r="K157" s="138">
        <v>287.85</v>
      </c>
      <c r="L157" s="237">
        <v>248.49</v>
      </c>
      <c r="M157" s="236"/>
      <c r="N157" s="237">
        <f>ROUND(L157*K157,2)</f>
        <v>71527.85</v>
      </c>
      <c r="O157" s="236"/>
      <c r="P157" s="236"/>
      <c r="Q157" s="236"/>
      <c r="R157" s="139"/>
      <c r="T157" s="140" t="s">
        <v>3</v>
      </c>
      <c r="U157" s="39" t="s">
        <v>44</v>
      </c>
      <c r="V157" s="141">
        <v>0.013</v>
      </c>
      <c r="W157" s="141">
        <f>V157*K157</f>
        <v>3.7420500000000003</v>
      </c>
      <c r="X157" s="141">
        <v>0</v>
      </c>
      <c r="Y157" s="141">
        <f>X157*K157</f>
        <v>0</v>
      </c>
      <c r="Z157" s="141">
        <v>0</v>
      </c>
      <c r="AA157" s="142">
        <f>Z157*K157</f>
        <v>0</v>
      </c>
      <c r="AR157" s="16" t="s">
        <v>136</v>
      </c>
      <c r="AT157" s="16" t="s">
        <v>132</v>
      </c>
      <c r="AU157" s="16" t="s">
        <v>98</v>
      </c>
      <c r="AY157" s="16" t="s">
        <v>131</v>
      </c>
      <c r="BE157" s="143">
        <f>IF(U157="základní",N157,0)</f>
        <v>71527.85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16" t="s">
        <v>20</v>
      </c>
      <c r="BK157" s="143">
        <f>ROUND(L157*K157,2)</f>
        <v>71527.85</v>
      </c>
      <c r="BL157" s="16" t="s">
        <v>136</v>
      </c>
      <c r="BM157" s="16" t="s">
        <v>294</v>
      </c>
    </row>
    <row r="158" spans="2:51" s="10" customFormat="1" ht="22.5" customHeight="1">
      <c r="B158" s="144"/>
      <c r="C158" s="145"/>
      <c r="D158" s="145"/>
      <c r="E158" s="146" t="s">
        <v>3</v>
      </c>
      <c r="F158" s="238" t="s">
        <v>288</v>
      </c>
      <c r="G158" s="239"/>
      <c r="H158" s="239"/>
      <c r="I158" s="239"/>
      <c r="J158" s="145"/>
      <c r="K158" s="147" t="s">
        <v>3</v>
      </c>
      <c r="L158" s="145"/>
      <c r="M158" s="145"/>
      <c r="N158" s="145"/>
      <c r="O158" s="145"/>
      <c r="P158" s="145"/>
      <c r="Q158" s="145"/>
      <c r="R158" s="148"/>
      <c r="T158" s="149"/>
      <c r="U158" s="145"/>
      <c r="V158" s="145"/>
      <c r="W158" s="145"/>
      <c r="X158" s="145"/>
      <c r="Y158" s="145"/>
      <c r="Z158" s="145"/>
      <c r="AA158" s="150"/>
      <c r="AT158" s="151" t="s">
        <v>140</v>
      </c>
      <c r="AU158" s="151" t="s">
        <v>98</v>
      </c>
      <c r="AV158" s="10" t="s">
        <v>20</v>
      </c>
      <c r="AW158" s="10" t="s">
        <v>35</v>
      </c>
      <c r="AX158" s="10" t="s">
        <v>79</v>
      </c>
      <c r="AY158" s="151" t="s">
        <v>131</v>
      </c>
    </row>
    <row r="159" spans="2:51" s="11" customFormat="1" ht="22.5" customHeight="1">
      <c r="B159" s="152"/>
      <c r="C159" s="153"/>
      <c r="D159" s="153"/>
      <c r="E159" s="154" t="s">
        <v>3</v>
      </c>
      <c r="F159" s="240" t="s">
        <v>289</v>
      </c>
      <c r="G159" s="241"/>
      <c r="H159" s="241"/>
      <c r="I159" s="241"/>
      <c r="J159" s="153"/>
      <c r="K159" s="155">
        <v>116.54</v>
      </c>
      <c r="L159" s="153"/>
      <c r="M159" s="153"/>
      <c r="N159" s="153"/>
      <c r="O159" s="153"/>
      <c r="P159" s="153"/>
      <c r="Q159" s="153"/>
      <c r="R159" s="156"/>
      <c r="T159" s="157"/>
      <c r="U159" s="153"/>
      <c r="V159" s="153"/>
      <c r="W159" s="153"/>
      <c r="X159" s="153"/>
      <c r="Y159" s="153"/>
      <c r="Z159" s="153"/>
      <c r="AA159" s="158"/>
      <c r="AT159" s="159" t="s">
        <v>140</v>
      </c>
      <c r="AU159" s="159" t="s">
        <v>98</v>
      </c>
      <c r="AV159" s="11" t="s">
        <v>98</v>
      </c>
      <c r="AW159" s="11" t="s">
        <v>35</v>
      </c>
      <c r="AX159" s="11" t="s">
        <v>79</v>
      </c>
      <c r="AY159" s="159" t="s">
        <v>131</v>
      </c>
    </row>
    <row r="160" spans="2:51" s="10" customFormat="1" ht="22.5" customHeight="1">
      <c r="B160" s="144"/>
      <c r="C160" s="145"/>
      <c r="D160" s="145"/>
      <c r="E160" s="146" t="s">
        <v>3</v>
      </c>
      <c r="F160" s="244" t="s">
        <v>290</v>
      </c>
      <c r="G160" s="239"/>
      <c r="H160" s="239"/>
      <c r="I160" s="239"/>
      <c r="J160" s="145"/>
      <c r="K160" s="147" t="s">
        <v>3</v>
      </c>
      <c r="L160" s="145"/>
      <c r="M160" s="145"/>
      <c r="N160" s="145"/>
      <c r="O160" s="145"/>
      <c r="P160" s="145"/>
      <c r="Q160" s="145"/>
      <c r="R160" s="148"/>
      <c r="T160" s="149"/>
      <c r="U160" s="145"/>
      <c r="V160" s="145"/>
      <c r="W160" s="145"/>
      <c r="X160" s="145"/>
      <c r="Y160" s="145"/>
      <c r="Z160" s="145"/>
      <c r="AA160" s="150"/>
      <c r="AT160" s="151" t="s">
        <v>140</v>
      </c>
      <c r="AU160" s="151" t="s">
        <v>98</v>
      </c>
      <c r="AV160" s="10" t="s">
        <v>20</v>
      </c>
      <c r="AW160" s="10" t="s">
        <v>35</v>
      </c>
      <c r="AX160" s="10" t="s">
        <v>79</v>
      </c>
      <c r="AY160" s="151" t="s">
        <v>131</v>
      </c>
    </row>
    <row r="161" spans="2:51" s="11" customFormat="1" ht="22.5" customHeight="1">
      <c r="B161" s="152"/>
      <c r="C161" s="153"/>
      <c r="D161" s="153"/>
      <c r="E161" s="154" t="s">
        <v>3</v>
      </c>
      <c r="F161" s="240" t="s">
        <v>291</v>
      </c>
      <c r="G161" s="241"/>
      <c r="H161" s="241"/>
      <c r="I161" s="241"/>
      <c r="J161" s="153"/>
      <c r="K161" s="155">
        <v>171.31</v>
      </c>
      <c r="L161" s="153"/>
      <c r="M161" s="153"/>
      <c r="N161" s="153"/>
      <c r="O161" s="153"/>
      <c r="P161" s="153"/>
      <c r="Q161" s="153"/>
      <c r="R161" s="156"/>
      <c r="T161" s="157"/>
      <c r="U161" s="153"/>
      <c r="V161" s="153"/>
      <c r="W161" s="153"/>
      <c r="X161" s="153"/>
      <c r="Y161" s="153"/>
      <c r="Z161" s="153"/>
      <c r="AA161" s="158"/>
      <c r="AT161" s="159" t="s">
        <v>140</v>
      </c>
      <c r="AU161" s="159" t="s">
        <v>98</v>
      </c>
      <c r="AV161" s="11" t="s">
        <v>98</v>
      </c>
      <c r="AW161" s="11" t="s">
        <v>35</v>
      </c>
      <c r="AX161" s="11" t="s">
        <v>79</v>
      </c>
      <c r="AY161" s="159" t="s">
        <v>131</v>
      </c>
    </row>
    <row r="162" spans="2:51" s="12" customFormat="1" ht="22.5" customHeight="1">
      <c r="B162" s="160"/>
      <c r="C162" s="161"/>
      <c r="D162" s="161"/>
      <c r="E162" s="162" t="s">
        <v>3</v>
      </c>
      <c r="F162" s="242" t="s">
        <v>142</v>
      </c>
      <c r="G162" s="243"/>
      <c r="H162" s="243"/>
      <c r="I162" s="243"/>
      <c r="J162" s="161"/>
      <c r="K162" s="163">
        <v>287.85</v>
      </c>
      <c r="L162" s="161"/>
      <c r="M162" s="161"/>
      <c r="N162" s="161"/>
      <c r="O162" s="161"/>
      <c r="P162" s="161"/>
      <c r="Q162" s="161"/>
      <c r="R162" s="164"/>
      <c r="T162" s="165"/>
      <c r="U162" s="161"/>
      <c r="V162" s="161"/>
      <c r="W162" s="161"/>
      <c r="X162" s="161"/>
      <c r="Y162" s="161"/>
      <c r="Z162" s="161"/>
      <c r="AA162" s="166"/>
      <c r="AT162" s="167" t="s">
        <v>140</v>
      </c>
      <c r="AU162" s="167" t="s">
        <v>98</v>
      </c>
      <c r="AV162" s="12" t="s">
        <v>136</v>
      </c>
      <c r="AW162" s="12" t="s">
        <v>35</v>
      </c>
      <c r="AX162" s="12" t="s">
        <v>20</v>
      </c>
      <c r="AY162" s="167" t="s">
        <v>131</v>
      </c>
    </row>
    <row r="163" spans="2:65" s="1" customFormat="1" ht="31.5" customHeight="1">
      <c r="B163" s="134"/>
      <c r="C163" s="135" t="s">
        <v>192</v>
      </c>
      <c r="D163" s="135" t="s">
        <v>132</v>
      </c>
      <c r="E163" s="136" t="s">
        <v>207</v>
      </c>
      <c r="F163" s="235" t="s">
        <v>208</v>
      </c>
      <c r="G163" s="236"/>
      <c r="H163" s="236"/>
      <c r="I163" s="236"/>
      <c r="J163" s="137" t="s">
        <v>135</v>
      </c>
      <c r="K163" s="138">
        <v>42.903</v>
      </c>
      <c r="L163" s="237">
        <v>300.39</v>
      </c>
      <c r="M163" s="236"/>
      <c r="N163" s="237">
        <f>ROUND(L163*K163,2)</f>
        <v>12887.63</v>
      </c>
      <c r="O163" s="236"/>
      <c r="P163" s="236"/>
      <c r="Q163" s="236"/>
      <c r="R163" s="139"/>
      <c r="T163" s="140" t="s">
        <v>3</v>
      </c>
      <c r="U163" s="39" t="s">
        <v>44</v>
      </c>
      <c r="V163" s="141">
        <v>0.016</v>
      </c>
      <c r="W163" s="141">
        <f>V163*K163</f>
        <v>0.686448</v>
      </c>
      <c r="X163" s="141">
        <v>0</v>
      </c>
      <c r="Y163" s="141">
        <f>X163*K163</f>
        <v>0</v>
      </c>
      <c r="Z163" s="141">
        <v>0</v>
      </c>
      <c r="AA163" s="142">
        <f>Z163*K163</f>
        <v>0</v>
      </c>
      <c r="AR163" s="16" t="s">
        <v>136</v>
      </c>
      <c r="AT163" s="16" t="s">
        <v>132</v>
      </c>
      <c r="AU163" s="16" t="s">
        <v>98</v>
      </c>
      <c r="AY163" s="16" t="s">
        <v>131</v>
      </c>
      <c r="BE163" s="143">
        <f>IF(U163="základní",N163,0)</f>
        <v>12887.63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16" t="s">
        <v>20</v>
      </c>
      <c r="BK163" s="143">
        <f>ROUND(L163*K163,2)</f>
        <v>12887.63</v>
      </c>
      <c r="BL163" s="16" t="s">
        <v>136</v>
      </c>
      <c r="BM163" s="16" t="s">
        <v>295</v>
      </c>
    </row>
    <row r="164" spans="2:51" s="10" customFormat="1" ht="22.5" customHeight="1">
      <c r="B164" s="144"/>
      <c r="C164" s="145"/>
      <c r="D164" s="145"/>
      <c r="E164" s="146" t="s">
        <v>3</v>
      </c>
      <c r="F164" s="238" t="s">
        <v>281</v>
      </c>
      <c r="G164" s="239"/>
      <c r="H164" s="239"/>
      <c r="I164" s="239"/>
      <c r="J164" s="145"/>
      <c r="K164" s="147" t="s">
        <v>3</v>
      </c>
      <c r="L164" s="145"/>
      <c r="M164" s="145"/>
      <c r="N164" s="145"/>
      <c r="O164" s="145"/>
      <c r="P164" s="145"/>
      <c r="Q164" s="145"/>
      <c r="R164" s="148"/>
      <c r="T164" s="149"/>
      <c r="U164" s="145"/>
      <c r="V164" s="145"/>
      <c r="W164" s="145"/>
      <c r="X164" s="145"/>
      <c r="Y164" s="145"/>
      <c r="Z164" s="145"/>
      <c r="AA164" s="150"/>
      <c r="AT164" s="151" t="s">
        <v>140</v>
      </c>
      <c r="AU164" s="151" t="s">
        <v>98</v>
      </c>
      <c r="AV164" s="10" t="s">
        <v>20</v>
      </c>
      <c r="AW164" s="10" t="s">
        <v>35</v>
      </c>
      <c r="AX164" s="10" t="s">
        <v>79</v>
      </c>
      <c r="AY164" s="151" t="s">
        <v>131</v>
      </c>
    </row>
    <row r="165" spans="2:51" s="11" customFormat="1" ht="22.5" customHeight="1">
      <c r="B165" s="152"/>
      <c r="C165" s="153"/>
      <c r="D165" s="153"/>
      <c r="E165" s="154" t="s">
        <v>3</v>
      </c>
      <c r="F165" s="240" t="s">
        <v>282</v>
      </c>
      <c r="G165" s="241"/>
      <c r="H165" s="241"/>
      <c r="I165" s="241"/>
      <c r="J165" s="153"/>
      <c r="K165" s="155">
        <v>42.903</v>
      </c>
      <c r="L165" s="153"/>
      <c r="M165" s="153"/>
      <c r="N165" s="153"/>
      <c r="O165" s="153"/>
      <c r="P165" s="153"/>
      <c r="Q165" s="153"/>
      <c r="R165" s="156"/>
      <c r="T165" s="157"/>
      <c r="U165" s="153"/>
      <c r="V165" s="153"/>
      <c r="W165" s="153"/>
      <c r="X165" s="153"/>
      <c r="Y165" s="153"/>
      <c r="Z165" s="153"/>
      <c r="AA165" s="158"/>
      <c r="AT165" s="159" t="s">
        <v>140</v>
      </c>
      <c r="AU165" s="159" t="s">
        <v>98</v>
      </c>
      <c r="AV165" s="11" t="s">
        <v>98</v>
      </c>
      <c r="AW165" s="11" t="s">
        <v>35</v>
      </c>
      <c r="AX165" s="11" t="s">
        <v>79</v>
      </c>
      <c r="AY165" s="159" t="s">
        <v>131</v>
      </c>
    </row>
    <row r="166" spans="2:51" s="12" customFormat="1" ht="22.5" customHeight="1">
      <c r="B166" s="160"/>
      <c r="C166" s="161"/>
      <c r="D166" s="161"/>
      <c r="E166" s="162" t="s">
        <v>3</v>
      </c>
      <c r="F166" s="242" t="s">
        <v>142</v>
      </c>
      <c r="G166" s="243"/>
      <c r="H166" s="243"/>
      <c r="I166" s="243"/>
      <c r="J166" s="161"/>
      <c r="K166" s="163">
        <v>42.903</v>
      </c>
      <c r="L166" s="161"/>
      <c r="M166" s="161"/>
      <c r="N166" s="161"/>
      <c r="O166" s="161"/>
      <c r="P166" s="161"/>
      <c r="Q166" s="161"/>
      <c r="R166" s="164"/>
      <c r="T166" s="165"/>
      <c r="U166" s="161"/>
      <c r="V166" s="161"/>
      <c r="W166" s="161"/>
      <c r="X166" s="161"/>
      <c r="Y166" s="161"/>
      <c r="Z166" s="161"/>
      <c r="AA166" s="166"/>
      <c r="AT166" s="167" t="s">
        <v>140</v>
      </c>
      <c r="AU166" s="167" t="s">
        <v>98</v>
      </c>
      <c r="AV166" s="12" t="s">
        <v>136</v>
      </c>
      <c r="AW166" s="12" t="s">
        <v>35</v>
      </c>
      <c r="AX166" s="12" t="s">
        <v>20</v>
      </c>
      <c r="AY166" s="167" t="s">
        <v>131</v>
      </c>
    </row>
    <row r="167" spans="2:65" s="1" customFormat="1" ht="31.5" customHeight="1">
      <c r="B167" s="134"/>
      <c r="C167" s="135" t="s">
        <v>25</v>
      </c>
      <c r="D167" s="135" t="s">
        <v>132</v>
      </c>
      <c r="E167" s="136" t="s">
        <v>296</v>
      </c>
      <c r="F167" s="235" t="s">
        <v>297</v>
      </c>
      <c r="G167" s="236"/>
      <c r="H167" s="236"/>
      <c r="I167" s="236"/>
      <c r="J167" s="137" t="s">
        <v>135</v>
      </c>
      <c r="K167" s="138">
        <v>287.85</v>
      </c>
      <c r="L167" s="237">
        <v>253.17</v>
      </c>
      <c r="M167" s="236"/>
      <c r="N167" s="237">
        <f>ROUND(L167*K167,2)</f>
        <v>72874.98</v>
      </c>
      <c r="O167" s="236"/>
      <c r="P167" s="236"/>
      <c r="Q167" s="236"/>
      <c r="R167" s="139"/>
      <c r="T167" s="140" t="s">
        <v>3</v>
      </c>
      <c r="U167" s="39" t="s">
        <v>44</v>
      </c>
      <c r="V167" s="141">
        <v>0.013</v>
      </c>
      <c r="W167" s="141">
        <f>V167*K167</f>
        <v>3.7420500000000003</v>
      </c>
      <c r="X167" s="141">
        <v>0</v>
      </c>
      <c r="Y167" s="141">
        <f>X167*K167</f>
        <v>0</v>
      </c>
      <c r="Z167" s="141">
        <v>0</v>
      </c>
      <c r="AA167" s="142">
        <f>Z167*K167</f>
        <v>0</v>
      </c>
      <c r="AR167" s="16" t="s">
        <v>136</v>
      </c>
      <c r="AT167" s="16" t="s">
        <v>132</v>
      </c>
      <c r="AU167" s="16" t="s">
        <v>98</v>
      </c>
      <c r="AY167" s="16" t="s">
        <v>131</v>
      </c>
      <c r="BE167" s="143">
        <f>IF(U167="základní",N167,0)</f>
        <v>72874.98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16" t="s">
        <v>20</v>
      </c>
      <c r="BK167" s="143">
        <f>ROUND(L167*K167,2)</f>
        <v>72874.98</v>
      </c>
      <c r="BL167" s="16" t="s">
        <v>136</v>
      </c>
      <c r="BM167" s="16" t="s">
        <v>298</v>
      </c>
    </row>
    <row r="168" spans="2:51" s="10" customFormat="1" ht="22.5" customHeight="1">
      <c r="B168" s="144"/>
      <c r="C168" s="145"/>
      <c r="D168" s="145"/>
      <c r="E168" s="146" t="s">
        <v>3</v>
      </c>
      <c r="F168" s="238" t="s">
        <v>288</v>
      </c>
      <c r="G168" s="239"/>
      <c r="H168" s="239"/>
      <c r="I168" s="239"/>
      <c r="J168" s="145"/>
      <c r="K168" s="147" t="s">
        <v>3</v>
      </c>
      <c r="L168" s="145"/>
      <c r="M168" s="145"/>
      <c r="N168" s="145"/>
      <c r="O168" s="145"/>
      <c r="P168" s="145"/>
      <c r="Q168" s="145"/>
      <c r="R168" s="148"/>
      <c r="T168" s="149"/>
      <c r="U168" s="145"/>
      <c r="V168" s="145"/>
      <c r="W168" s="145"/>
      <c r="X168" s="145"/>
      <c r="Y168" s="145"/>
      <c r="Z168" s="145"/>
      <c r="AA168" s="150"/>
      <c r="AT168" s="151" t="s">
        <v>140</v>
      </c>
      <c r="AU168" s="151" t="s">
        <v>98</v>
      </c>
      <c r="AV168" s="10" t="s">
        <v>20</v>
      </c>
      <c r="AW168" s="10" t="s">
        <v>35</v>
      </c>
      <c r="AX168" s="10" t="s">
        <v>79</v>
      </c>
      <c r="AY168" s="151" t="s">
        <v>131</v>
      </c>
    </row>
    <row r="169" spans="2:51" s="11" customFormat="1" ht="22.5" customHeight="1">
      <c r="B169" s="152"/>
      <c r="C169" s="153"/>
      <c r="D169" s="153"/>
      <c r="E169" s="154" t="s">
        <v>3</v>
      </c>
      <c r="F169" s="240" t="s">
        <v>289</v>
      </c>
      <c r="G169" s="241"/>
      <c r="H169" s="241"/>
      <c r="I169" s="241"/>
      <c r="J169" s="153"/>
      <c r="K169" s="155">
        <v>116.54</v>
      </c>
      <c r="L169" s="153"/>
      <c r="M169" s="153"/>
      <c r="N169" s="153"/>
      <c r="O169" s="153"/>
      <c r="P169" s="153"/>
      <c r="Q169" s="153"/>
      <c r="R169" s="156"/>
      <c r="T169" s="157"/>
      <c r="U169" s="153"/>
      <c r="V169" s="153"/>
      <c r="W169" s="153"/>
      <c r="X169" s="153"/>
      <c r="Y169" s="153"/>
      <c r="Z169" s="153"/>
      <c r="AA169" s="158"/>
      <c r="AT169" s="159" t="s">
        <v>140</v>
      </c>
      <c r="AU169" s="159" t="s">
        <v>98</v>
      </c>
      <c r="AV169" s="11" t="s">
        <v>98</v>
      </c>
      <c r="AW169" s="11" t="s">
        <v>35</v>
      </c>
      <c r="AX169" s="11" t="s">
        <v>79</v>
      </c>
      <c r="AY169" s="159" t="s">
        <v>131</v>
      </c>
    </row>
    <row r="170" spans="2:51" s="10" customFormat="1" ht="22.5" customHeight="1">
      <c r="B170" s="144"/>
      <c r="C170" s="145"/>
      <c r="D170" s="145"/>
      <c r="E170" s="146" t="s">
        <v>3</v>
      </c>
      <c r="F170" s="244" t="s">
        <v>290</v>
      </c>
      <c r="G170" s="239"/>
      <c r="H170" s="239"/>
      <c r="I170" s="239"/>
      <c r="J170" s="145"/>
      <c r="K170" s="147" t="s">
        <v>3</v>
      </c>
      <c r="L170" s="145"/>
      <c r="M170" s="145"/>
      <c r="N170" s="145"/>
      <c r="O170" s="145"/>
      <c r="P170" s="145"/>
      <c r="Q170" s="145"/>
      <c r="R170" s="148"/>
      <c r="T170" s="149"/>
      <c r="U170" s="145"/>
      <c r="V170" s="145"/>
      <c r="W170" s="145"/>
      <c r="X170" s="145"/>
      <c r="Y170" s="145"/>
      <c r="Z170" s="145"/>
      <c r="AA170" s="150"/>
      <c r="AT170" s="151" t="s">
        <v>140</v>
      </c>
      <c r="AU170" s="151" t="s">
        <v>98</v>
      </c>
      <c r="AV170" s="10" t="s">
        <v>20</v>
      </c>
      <c r="AW170" s="10" t="s">
        <v>35</v>
      </c>
      <c r="AX170" s="10" t="s">
        <v>79</v>
      </c>
      <c r="AY170" s="151" t="s">
        <v>131</v>
      </c>
    </row>
    <row r="171" spans="2:51" s="11" customFormat="1" ht="22.5" customHeight="1">
      <c r="B171" s="152"/>
      <c r="C171" s="153"/>
      <c r="D171" s="153"/>
      <c r="E171" s="154" t="s">
        <v>3</v>
      </c>
      <c r="F171" s="240" t="s">
        <v>291</v>
      </c>
      <c r="G171" s="241"/>
      <c r="H171" s="241"/>
      <c r="I171" s="241"/>
      <c r="J171" s="153"/>
      <c r="K171" s="155">
        <v>171.31</v>
      </c>
      <c r="L171" s="153"/>
      <c r="M171" s="153"/>
      <c r="N171" s="153"/>
      <c r="O171" s="153"/>
      <c r="P171" s="153"/>
      <c r="Q171" s="153"/>
      <c r="R171" s="156"/>
      <c r="T171" s="157"/>
      <c r="U171" s="153"/>
      <c r="V171" s="153"/>
      <c r="W171" s="153"/>
      <c r="X171" s="153"/>
      <c r="Y171" s="153"/>
      <c r="Z171" s="153"/>
      <c r="AA171" s="158"/>
      <c r="AT171" s="159" t="s">
        <v>140</v>
      </c>
      <c r="AU171" s="159" t="s">
        <v>98</v>
      </c>
      <c r="AV171" s="11" t="s">
        <v>98</v>
      </c>
      <c r="AW171" s="11" t="s">
        <v>35</v>
      </c>
      <c r="AX171" s="11" t="s">
        <v>79</v>
      </c>
      <c r="AY171" s="159" t="s">
        <v>131</v>
      </c>
    </row>
    <row r="172" spans="2:51" s="12" customFormat="1" ht="22.5" customHeight="1">
      <c r="B172" s="160"/>
      <c r="C172" s="161"/>
      <c r="D172" s="161"/>
      <c r="E172" s="162" t="s">
        <v>3</v>
      </c>
      <c r="F172" s="242" t="s">
        <v>142</v>
      </c>
      <c r="G172" s="243"/>
      <c r="H172" s="243"/>
      <c r="I172" s="243"/>
      <c r="J172" s="161"/>
      <c r="K172" s="163">
        <v>287.85</v>
      </c>
      <c r="L172" s="161"/>
      <c r="M172" s="161"/>
      <c r="N172" s="161"/>
      <c r="O172" s="161"/>
      <c r="P172" s="161"/>
      <c r="Q172" s="161"/>
      <c r="R172" s="164"/>
      <c r="T172" s="165"/>
      <c r="U172" s="161"/>
      <c r="V172" s="161"/>
      <c r="W172" s="161"/>
      <c r="X172" s="161"/>
      <c r="Y172" s="161"/>
      <c r="Z172" s="161"/>
      <c r="AA172" s="166"/>
      <c r="AT172" s="167" t="s">
        <v>140</v>
      </c>
      <c r="AU172" s="167" t="s">
        <v>98</v>
      </c>
      <c r="AV172" s="12" t="s">
        <v>136</v>
      </c>
      <c r="AW172" s="12" t="s">
        <v>35</v>
      </c>
      <c r="AX172" s="12" t="s">
        <v>20</v>
      </c>
      <c r="AY172" s="167" t="s">
        <v>131</v>
      </c>
    </row>
    <row r="173" spans="2:63" s="9" customFormat="1" ht="21.75" customHeight="1">
      <c r="B173" s="123"/>
      <c r="C173" s="124"/>
      <c r="D173" s="133" t="s">
        <v>261</v>
      </c>
      <c r="E173" s="133"/>
      <c r="F173" s="133"/>
      <c r="G173" s="133"/>
      <c r="H173" s="133"/>
      <c r="I173" s="133"/>
      <c r="J173" s="133"/>
      <c r="K173" s="133"/>
      <c r="L173" s="133"/>
      <c r="M173" s="133"/>
      <c r="N173" s="254">
        <f>BK173</f>
        <v>0</v>
      </c>
      <c r="O173" s="228"/>
      <c r="P173" s="228"/>
      <c r="Q173" s="228"/>
      <c r="R173" s="126"/>
      <c r="T173" s="127"/>
      <c r="U173" s="124"/>
      <c r="V173" s="124"/>
      <c r="W173" s="128">
        <v>0</v>
      </c>
      <c r="X173" s="124"/>
      <c r="Y173" s="128">
        <v>0</v>
      </c>
      <c r="Z173" s="124"/>
      <c r="AA173" s="129">
        <v>0</v>
      </c>
      <c r="AR173" s="130" t="s">
        <v>20</v>
      </c>
      <c r="AT173" s="131" t="s">
        <v>78</v>
      </c>
      <c r="AU173" s="131" t="s">
        <v>98</v>
      </c>
      <c r="AY173" s="130" t="s">
        <v>131</v>
      </c>
      <c r="BK173" s="132">
        <v>0</v>
      </c>
    </row>
    <row r="174" spans="2:63" s="9" customFormat="1" ht="14.25" customHeight="1">
      <c r="B174" s="123"/>
      <c r="C174" s="124"/>
      <c r="D174" s="133" t="s">
        <v>262</v>
      </c>
      <c r="E174" s="133"/>
      <c r="F174" s="133"/>
      <c r="G174" s="133"/>
      <c r="H174" s="133"/>
      <c r="I174" s="133"/>
      <c r="J174" s="133"/>
      <c r="K174" s="133"/>
      <c r="L174" s="133"/>
      <c r="M174" s="133"/>
      <c r="N174" s="248">
        <f>BK174</f>
        <v>54165.89</v>
      </c>
      <c r="O174" s="249"/>
      <c r="P174" s="249"/>
      <c r="Q174" s="249"/>
      <c r="R174" s="126"/>
      <c r="T174" s="127"/>
      <c r="U174" s="124"/>
      <c r="V174" s="124"/>
      <c r="W174" s="128">
        <f>SUM(W175:W212)</f>
        <v>35.956362</v>
      </c>
      <c r="X174" s="124"/>
      <c r="Y174" s="128">
        <f>SUM(Y175:Y212)</f>
        <v>31.861027949999997</v>
      </c>
      <c r="Z174" s="124"/>
      <c r="AA174" s="129">
        <f>SUM(AA175:AA212)</f>
        <v>0</v>
      </c>
      <c r="AR174" s="130" t="s">
        <v>20</v>
      </c>
      <c r="AT174" s="131" t="s">
        <v>78</v>
      </c>
      <c r="AU174" s="131" t="s">
        <v>98</v>
      </c>
      <c r="AY174" s="130" t="s">
        <v>131</v>
      </c>
      <c r="BK174" s="132">
        <f>SUM(BK175:BK212)</f>
        <v>54165.89</v>
      </c>
    </row>
    <row r="175" spans="2:65" s="1" customFormat="1" ht="22.5" customHeight="1">
      <c r="B175" s="134"/>
      <c r="C175" s="168" t="s">
        <v>201</v>
      </c>
      <c r="D175" s="168" t="s">
        <v>221</v>
      </c>
      <c r="E175" s="169" t="s">
        <v>299</v>
      </c>
      <c r="F175" s="245" t="s">
        <v>300</v>
      </c>
      <c r="G175" s="246"/>
      <c r="H175" s="246"/>
      <c r="I175" s="246"/>
      <c r="J175" s="170" t="s">
        <v>165</v>
      </c>
      <c r="K175" s="171">
        <v>248</v>
      </c>
      <c r="L175" s="247">
        <v>79</v>
      </c>
      <c r="M175" s="246"/>
      <c r="N175" s="247">
        <f>ROUND(L175*K175,2)</f>
        <v>19592</v>
      </c>
      <c r="O175" s="236"/>
      <c r="P175" s="236"/>
      <c r="Q175" s="236"/>
      <c r="R175" s="139"/>
      <c r="T175" s="140" t="s">
        <v>3</v>
      </c>
      <c r="U175" s="39" t="s">
        <v>44</v>
      </c>
      <c r="V175" s="141">
        <v>0</v>
      </c>
      <c r="W175" s="141">
        <f>V175*K175</f>
        <v>0</v>
      </c>
      <c r="X175" s="141">
        <v>0.083</v>
      </c>
      <c r="Y175" s="141">
        <f>X175*K175</f>
        <v>20.584</v>
      </c>
      <c r="Z175" s="141">
        <v>0</v>
      </c>
      <c r="AA175" s="142">
        <f>Z175*K175</f>
        <v>0</v>
      </c>
      <c r="AR175" s="16" t="s">
        <v>186</v>
      </c>
      <c r="AT175" s="16" t="s">
        <v>221</v>
      </c>
      <c r="AU175" s="16" t="s">
        <v>137</v>
      </c>
      <c r="AY175" s="16" t="s">
        <v>131</v>
      </c>
      <c r="BE175" s="143">
        <f>IF(U175="základní",N175,0)</f>
        <v>19592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16" t="s">
        <v>20</v>
      </c>
      <c r="BK175" s="143">
        <f>ROUND(L175*K175,2)</f>
        <v>19592</v>
      </c>
      <c r="BL175" s="16" t="s">
        <v>136</v>
      </c>
      <c r="BM175" s="16" t="s">
        <v>301</v>
      </c>
    </row>
    <row r="176" spans="2:51" s="10" customFormat="1" ht="22.5" customHeight="1">
      <c r="B176" s="144"/>
      <c r="C176" s="145"/>
      <c r="D176" s="145"/>
      <c r="E176" s="146" t="s">
        <v>3</v>
      </c>
      <c r="F176" s="238" t="s">
        <v>139</v>
      </c>
      <c r="G176" s="239"/>
      <c r="H176" s="239"/>
      <c r="I176" s="239"/>
      <c r="J176" s="145"/>
      <c r="K176" s="147" t="s">
        <v>3</v>
      </c>
      <c r="L176" s="145"/>
      <c r="M176" s="145"/>
      <c r="N176" s="145"/>
      <c r="O176" s="145"/>
      <c r="P176" s="145"/>
      <c r="Q176" s="145"/>
      <c r="R176" s="148"/>
      <c r="T176" s="149"/>
      <c r="U176" s="145"/>
      <c r="V176" s="145"/>
      <c r="W176" s="145"/>
      <c r="X176" s="145"/>
      <c r="Y176" s="145"/>
      <c r="Z176" s="145"/>
      <c r="AA176" s="150"/>
      <c r="AT176" s="151" t="s">
        <v>140</v>
      </c>
      <c r="AU176" s="151" t="s">
        <v>137</v>
      </c>
      <c r="AV176" s="10" t="s">
        <v>20</v>
      </c>
      <c r="AW176" s="10" t="s">
        <v>35</v>
      </c>
      <c r="AX176" s="10" t="s">
        <v>79</v>
      </c>
      <c r="AY176" s="151" t="s">
        <v>131</v>
      </c>
    </row>
    <row r="177" spans="2:51" s="11" customFormat="1" ht="22.5" customHeight="1">
      <c r="B177" s="152"/>
      <c r="C177" s="153"/>
      <c r="D177" s="153"/>
      <c r="E177" s="154" t="s">
        <v>3</v>
      </c>
      <c r="F177" s="240" t="s">
        <v>302</v>
      </c>
      <c r="G177" s="241"/>
      <c r="H177" s="241"/>
      <c r="I177" s="241"/>
      <c r="J177" s="153"/>
      <c r="K177" s="155">
        <v>248</v>
      </c>
      <c r="L177" s="153"/>
      <c r="M177" s="153"/>
      <c r="N177" s="153"/>
      <c r="O177" s="153"/>
      <c r="P177" s="153"/>
      <c r="Q177" s="153"/>
      <c r="R177" s="156"/>
      <c r="T177" s="157"/>
      <c r="U177" s="153"/>
      <c r="V177" s="153"/>
      <c r="W177" s="153"/>
      <c r="X177" s="153"/>
      <c r="Y177" s="153"/>
      <c r="Z177" s="153"/>
      <c r="AA177" s="158"/>
      <c r="AT177" s="159" t="s">
        <v>140</v>
      </c>
      <c r="AU177" s="159" t="s">
        <v>137</v>
      </c>
      <c r="AV177" s="11" t="s">
        <v>98</v>
      </c>
      <c r="AW177" s="11" t="s">
        <v>35</v>
      </c>
      <c r="AX177" s="11" t="s">
        <v>79</v>
      </c>
      <c r="AY177" s="159" t="s">
        <v>131</v>
      </c>
    </row>
    <row r="178" spans="2:51" s="12" customFormat="1" ht="22.5" customHeight="1">
      <c r="B178" s="160"/>
      <c r="C178" s="161"/>
      <c r="D178" s="161"/>
      <c r="E178" s="162" t="s">
        <v>3</v>
      </c>
      <c r="F178" s="242" t="s">
        <v>142</v>
      </c>
      <c r="G178" s="243"/>
      <c r="H178" s="243"/>
      <c r="I178" s="243"/>
      <c r="J178" s="161"/>
      <c r="K178" s="163">
        <v>248</v>
      </c>
      <c r="L178" s="161"/>
      <c r="M178" s="161"/>
      <c r="N178" s="161"/>
      <c r="O178" s="161"/>
      <c r="P178" s="161"/>
      <c r="Q178" s="161"/>
      <c r="R178" s="164"/>
      <c r="T178" s="165"/>
      <c r="U178" s="161"/>
      <c r="V178" s="161"/>
      <c r="W178" s="161"/>
      <c r="X178" s="161"/>
      <c r="Y178" s="161"/>
      <c r="Z178" s="161"/>
      <c r="AA178" s="166"/>
      <c r="AT178" s="167" t="s">
        <v>140</v>
      </c>
      <c r="AU178" s="167" t="s">
        <v>137</v>
      </c>
      <c r="AV178" s="12" t="s">
        <v>136</v>
      </c>
      <c r="AW178" s="12" t="s">
        <v>35</v>
      </c>
      <c r="AX178" s="12" t="s">
        <v>20</v>
      </c>
      <c r="AY178" s="167" t="s">
        <v>131</v>
      </c>
    </row>
    <row r="179" spans="2:65" s="1" customFormat="1" ht="22.5" customHeight="1">
      <c r="B179" s="134"/>
      <c r="C179" s="135" t="s">
        <v>206</v>
      </c>
      <c r="D179" s="135" t="s">
        <v>132</v>
      </c>
      <c r="E179" s="136" t="s">
        <v>216</v>
      </c>
      <c r="F179" s="235" t="s">
        <v>217</v>
      </c>
      <c r="G179" s="236"/>
      <c r="H179" s="236"/>
      <c r="I179" s="236"/>
      <c r="J179" s="137" t="s">
        <v>145</v>
      </c>
      <c r="K179" s="138">
        <v>181.947</v>
      </c>
      <c r="L179" s="237">
        <v>75</v>
      </c>
      <c r="M179" s="236"/>
      <c r="N179" s="237">
        <f>ROUND(L179*K179,2)</f>
        <v>13646.03</v>
      </c>
      <c r="O179" s="236"/>
      <c r="P179" s="236"/>
      <c r="Q179" s="236"/>
      <c r="R179" s="139"/>
      <c r="T179" s="140" t="s">
        <v>3</v>
      </c>
      <c r="U179" s="39" t="s">
        <v>44</v>
      </c>
      <c r="V179" s="141">
        <v>0.046</v>
      </c>
      <c r="W179" s="141">
        <f>V179*K179</f>
        <v>8.369562</v>
      </c>
      <c r="X179" s="141">
        <v>0.0036</v>
      </c>
      <c r="Y179" s="141">
        <f>X179*K179</f>
        <v>0.6550092</v>
      </c>
      <c r="Z179" s="141">
        <v>0</v>
      </c>
      <c r="AA179" s="142">
        <f>Z179*K179</f>
        <v>0</v>
      </c>
      <c r="AR179" s="16" t="s">
        <v>136</v>
      </c>
      <c r="AT179" s="16" t="s">
        <v>132</v>
      </c>
      <c r="AU179" s="16" t="s">
        <v>137</v>
      </c>
      <c r="AY179" s="16" t="s">
        <v>131</v>
      </c>
      <c r="BE179" s="143">
        <f>IF(U179="základní",N179,0)</f>
        <v>13646.03</v>
      </c>
      <c r="BF179" s="143">
        <f>IF(U179="snížená",N179,0)</f>
        <v>0</v>
      </c>
      <c r="BG179" s="143">
        <f>IF(U179="zákl. přenesená",N179,0)</f>
        <v>0</v>
      </c>
      <c r="BH179" s="143">
        <f>IF(U179="sníž. přenesená",N179,0)</f>
        <v>0</v>
      </c>
      <c r="BI179" s="143">
        <f>IF(U179="nulová",N179,0)</f>
        <v>0</v>
      </c>
      <c r="BJ179" s="16" t="s">
        <v>20</v>
      </c>
      <c r="BK179" s="143">
        <f>ROUND(L179*K179,2)</f>
        <v>13646.03</v>
      </c>
      <c r="BL179" s="16" t="s">
        <v>136</v>
      </c>
      <c r="BM179" s="16" t="s">
        <v>303</v>
      </c>
    </row>
    <row r="180" spans="2:51" s="10" customFormat="1" ht="22.5" customHeight="1">
      <c r="B180" s="144"/>
      <c r="C180" s="145"/>
      <c r="D180" s="145"/>
      <c r="E180" s="146" t="s">
        <v>3</v>
      </c>
      <c r="F180" s="238" t="s">
        <v>281</v>
      </c>
      <c r="G180" s="239"/>
      <c r="H180" s="239"/>
      <c r="I180" s="239"/>
      <c r="J180" s="145"/>
      <c r="K180" s="147" t="s">
        <v>3</v>
      </c>
      <c r="L180" s="145"/>
      <c r="M180" s="145"/>
      <c r="N180" s="145"/>
      <c r="O180" s="145"/>
      <c r="P180" s="145"/>
      <c r="Q180" s="145"/>
      <c r="R180" s="148"/>
      <c r="T180" s="149"/>
      <c r="U180" s="145"/>
      <c r="V180" s="145"/>
      <c r="W180" s="145"/>
      <c r="X180" s="145"/>
      <c r="Y180" s="145"/>
      <c r="Z180" s="145"/>
      <c r="AA180" s="150"/>
      <c r="AT180" s="151" t="s">
        <v>140</v>
      </c>
      <c r="AU180" s="151" t="s">
        <v>137</v>
      </c>
      <c r="AV180" s="10" t="s">
        <v>20</v>
      </c>
      <c r="AW180" s="10" t="s">
        <v>35</v>
      </c>
      <c r="AX180" s="10" t="s">
        <v>79</v>
      </c>
      <c r="AY180" s="151" t="s">
        <v>131</v>
      </c>
    </row>
    <row r="181" spans="2:51" s="11" customFormat="1" ht="22.5" customHeight="1">
      <c r="B181" s="152"/>
      <c r="C181" s="153"/>
      <c r="D181" s="153"/>
      <c r="E181" s="154" t="s">
        <v>3</v>
      </c>
      <c r="F181" s="240" t="s">
        <v>304</v>
      </c>
      <c r="G181" s="241"/>
      <c r="H181" s="241"/>
      <c r="I181" s="241"/>
      <c r="J181" s="153"/>
      <c r="K181" s="155">
        <v>26.3</v>
      </c>
      <c r="L181" s="153"/>
      <c r="M181" s="153"/>
      <c r="N181" s="153"/>
      <c r="O181" s="153"/>
      <c r="P181" s="153"/>
      <c r="Q181" s="153"/>
      <c r="R181" s="156"/>
      <c r="T181" s="157"/>
      <c r="U181" s="153"/>
      <c r="V181" s="153"/>
      <c r="W181" s="153"/>
      <c r="X181" s="153"/>
      <c r="Y181" s="153"/>
      <c r="Z181" s="153"/>
      <c r="AA181" s="158"/>
      <c r="AT181" s="159" t="s">
        <v>140</v>
      </c>
      <c r="AU181" s="159" t="s">
        <v>137</v>
      </c>
      <c r="AV181" s="11" t="s">
        <v>98</v>
      </c>
      <c r="AW181" s="11" t="s">
        <v>35</v>
      </c>
      <c r="AX181" s="11" t="s">
        <v>79</v>
      </c>
      <c r="AY181" s="159" t="s">
        <v>131</v>
      </c>
    </row>
    <row r="182" spans="2:51" s="10" customFormat="1" ht="22.5" customHeight="1">
      <c r="B182" s="144"/>
      <c r="C182" s="145"/>
      <c r="D182" s="145"/>
      <c r="E182" s="146" t="s">
        <v>3</v>
      </c>
      <c r="F182" s="244" t="s">
        <v>288</v>
      </c>
      <c r="G182" s="239"/>
      <c r="H182" s="239"/>
      <c r="I182" s="239"/>
      <c r="J182" s="145"/>
      <c r="K182" s="147" t="s">
        <v>3</v>
      </c>
      <c r="L182" s="145"/>
      <c r="M182" s="145"/>
      <c r="N182" s="145"/>
      <c r="O182" s="145"/>
      <c r="P182" s="145"/>
      <c r="Q182" s="145"/>
      <c r="R182" s="148"/>
      <c r="T182" s="149"/>
      <c r="U182" s="145"/>
      <c r="V182" s="145"/>
      <c r="W182" s="145"/>
      <c r="X182" s="145"/>
      <c r="Y182" s="145"/>
      <c r="Z182" s="145"/>
      <c r="AA182" s="150"/>
      <c r="AT182" s="151" t="s">
        <v>140</v>
      </c>
      <c r="AU182" s="151" t="s">
        <v>137</v>
      </c>
      <c r="AV182" s="10" t="s">
        <v>20</v>
      </c>
      <c r="AW182" s="10" t="s">
        <v>35</v>
      </c>
      <c r="AX182" s="10" t="s">
        <v>79</v>
      </c>
      <c r="AY182" s="151" t="s">
        <v>131</v>
      </c>
    </row>
    <row r="183" spans="2:51" s="11" customFormat="1" ht="22.5" customHeight="1">
      <c r="B183" s="152"/>
      <c r="C183" s="153"/>
      <c r="D183" s="153"/>
      <c r="E183" s="154" t="s">
        <v>3</v>
      </c>
      <c r="F183" s="240" t="s">
        <v>305</v>
      </c>
      <c r="G183" s="241"/>
      <c r="H183" s="241"/>
      <c r="I183" s="241"/>
      <c r="J183" s="153"/>
      <c r="K183" s="155">
        <v>67.836</v>
      </c>
      <c r="L183" s="153"/>
      <c r="M183" s="153"/>
      <c r="N183" s="153"/>
      <c r="O183" s="153"/>
      <c r="P183" s="153"/>
      <c r="Q183" s="153"/>
      <c r="R183" s="156"/>
      <c r="T183" s="157"/>
      <c r="U183" s="153"/>
      <c r="V183" s="153"/>
      <c r="W183" s="153"/>
      <c r="X183" s="153"/>
      <c r="Y183" s="153"/>
      <c r="Z183" s="153"/>
      <c r="AA183" s="158"/>
      <c r="AT183" s="159" t="s">
        <v>140</v>
      </c>
      <c r="AU183" s="159" t="s">
        <v>137</v>
      </c>
      <c r="AV183" s="11" t="s">
        <v>98</v>
      </c>
      <c r="AW183" s="11" t="s">
        <v>35</v>
      </c>
      <c r="AX183" s="11" t="s">
        <v>79</v>
      </c>
      <c r="AY183" s="159" t="s">
        <v>131</v>
      </c>
    </row>
    <row r="184" spans="2:51" s="10" customFormat="1" ht="22.5" customHeight="1">
      <c r="B184" s="144"/>
      <c r="C184" s="145"/>
      <c r="D184" s="145"/>
      <c r="E184" s="146" t="s">
        <v>3</v>
      </c>
      <c r="F184" s="244" t="s">
        <v>306</v>
      </c>
      <c r="G184" s="239"/>
      <c r="H184" s="239"/>
      <c r="I184" s="239"/>
      <c r="J184" s="145"/>
      <c r="K184" s="147" t="s">
        <v>3</v>
      </c>
      <c r="L184" s="145"/>
      <c r="M184" s="145"/>
      <c r="N184" s="145"/>
      <c r="O184" s="145"/>
      <c r="P184" s="145"/>
      <c r="Q184" s="145"/>
      <c r="R184" s="148"/>
      <c r="T184" s="149"/>
      <c r="U184" s="145"/>
      <c r="V184" s="145"/>
      <c r="W184" s="145"/>
      <c r="X184" s="145"/>
      <c r="Y184" s="145"/>
      <c r="Z184" s="145"/>
      <c r="AA184" s="150"/>
      <c r="AT184" s="151" t="s">
        <v>140</v>
      </c>
      <c r="AU184" s="151" t="s">
        <v>137</v>
      </c>
      <c r="AV184" s="10" t="s">
        <v>20</v>
      </c>
      <c r="AW184" s="10" t="s">
        <v>35</v>
      </c>
      <c r="AX184" s="10" t="s">
        <v>79</v>
      </c>
      <c r="AY184" s="151" t="s">
        <v>131</v>
      </c>
    </row>
    <row r="185" spans="2:51" s="11" customFormat="1" ht="22.5" customHeight="1">
      <c r="B185" s="152"/>
      <c r="C185" s="153"/>
      <c r="D185" s="153"/>
      <c r="E185" s="154" t="s">
        <v>3</v>
      </c>
      <c r="F185" s="240" t="s">
        <v>307</v>
      </c>
      <c r="G185" s="241"/>
      <c r="H185" s="241"/>
      <c r="I185" s="241"/>
      <c r="J185" s="153"/>
      <c r="K185" s="155">
        <v>87.811</v>
      </c>
      <c r="L185" s="153"/>
      <c r="M185" s="153"/>
      <c r="N185" s="153"/>
      <c r="O185" s="153"/>
      <c r="P185" s="153"/>
      <c r="Q185" s="153"/>
      <c r="R185" s="156"/>
      <c r="T185" s="157"/>
      <c r="U185" s="153"/>
      <c r="V185" s="153"/>
      <c r="W185" s="153"/>
      <c r="X185" s="153"/>
      <c r="Y185" s="153"/>
      <c r="Z185" s="153"/>
      <c r="AA185" s="158"/>
      <c r="AT185" s="159" t="s">
        <v>140</v>
      </c>
      <c r="AU185" s="159" t="s">
        <v>137</v>
      </c>
      <c r="AV185" s="11" t="s">
        <v>98</v>
      </c>
      <c r="AW185" s="11" t="s">
        <v>35</v>
      </c>
      <c r="AX185" s="11" t="s">
        <v>79</v>
      </c>
      <c r="AY185" s="159" t="s">
        <v>131</v>
      </c>
    </row>
    <row r="186" spans="2:51" s="12" customFormat="1" ht="22.5" customHeight="1">
      <c r="B186" s="160"/>
      <c r="C186" s="161"/>
      <c r="D186" s="161"/>
      <c r="E186" s="162" t="s">
        <v>3</v>
      </c>
      <c r="F186" s="242" t="s">
        <v>142</v>
      </c>
      <c r="G186" s="243"/>
      <c r="H186" s="243"/>
      <c r="I186" s="243"/>
      <c r="J186" s="161"/>
      <c r="K186" s="163">
        <v>181.947</v>
      </c>
      <c r="L186" s="161"/>
      <c r="M186" s="161"/>
      <c r="N186" s="161"/>
      <c r="O186" s="161"/>
      <c r="P186" s="161"/>
      <c r="Q186" s="161"/>
      <c r="R186" s="164"/>
      <c r="T186" s="165"/>
      <c r="U186" s="161"/>
      <c r="V186" s="161"/>
      <c r="W186" s="161"/>
      <c r="X186" s="161"/>
      <c r="Y186" s="161"/>
      <c r="Z186" s="161"/>
      <c r="AA186" s="166"/>
      <c r="AT186" s="167" t="s">
        <v>140</v>
      </c>
      <c r="AU186" s="167" t="s">
        <v>137</v>
      </c>
      <c r="AV186" s="12" t="s">
        <v>136</v>
      </c>
      <c r="AW186" s="12" t="s">
        <v>35</v>
      </c>
      <c r="AX186" s="12" t="s">
        <v>20</v>
      </c>
      <c r="AY186" s="167" t="s">
        <v>131</v>
      </c>
    </row>
    <row r="187" spans="2:65" s="1" customFormat="1" ht="31.5" customHeight="1">
      <c r="B187" s="134"/>
      <c r="C187" s="135" t="s">
        <v>211</v>
      </c>
      <c r="D187" s="135" t="s">
        <v>132</v>
      </c>
      <c r="E187" s="136" t="s">
        <v>308</v>
      </c>
      <c r="F187" s="235" t="s">
        <v>309</v>
      </c>
      <c r="G187" s="236"/>
      <c r="H187" s="236"/>
      <c r="I187" s="236"/>
      <c r="J187" s="137" t="s">
        <v>135</v>
      </c>
      <c r="K187" s="138">
        <v>38.315</v>
      </c>
      <c r="L187" s="237">
        <v>230.85</v>
      </c>
      <c r="M187" s="236"/>
      <c r="N187" s="237">
        <f>ROUND(L187*K187,2)</f>
        <v>8845.02</v>
      </c>
      <c r="O187" s="236"/>
      <c r="P187" s="236"/>
      <c r="Q187" s="236"/>
      <c r="R187" s="139"/>
      <c r="T187" s="140" t="s">
        <v>3</v>
      </c>
      <c r="U187" s="39" t="s">
        <v>44</v>
      </c>
      <c r="V187" s="141">
        <v>0.72</v>
      </c>
      <c r="W187" s="141">
        <f>V187*K187</f>
        <v>27.586799999999997</v>
      </c>
      <c r="X187" s="141">
        <v>0.08425</v>
      </c>
      <c r="Y187" s="141">
        <f>X187*K187</f>
        <v>3.22803875</v>
      </c>
      <c r="Z187" s="141">
        <v>0</v>
      </c>
      <c r="AA187" s="142">
        <f>Z187*K187</f>
        <v>0</v>
      </c>
      <c r="AR187" s="16" t="s">
        <v>136</v>
      </c>
      <c r="AT187" s="16" t="s">
        <v>132</v>
      </c>
      <c r="AU187" s="16" t="s">
        <v>137</v>
      </c>
      <c r="AY187" s="16" t="s">
        <v>131</v>
      </c>
      <c r="BE187" s="143">
        <f>IF(U187="základní",N187,0)</f>
        <v>8845.02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16" t="s">
        <v>20</v>
      </c>
      <c r="BK187" s="143">
        <f>ROUND(L187*K187,2)</f>
        <v>8845.02</v>
      </c>
      <c r="BL187" s="16" t="s">
        <v>136</v>
      </c>
      <c r="BM187" s="16" t="s">
        <v>310</v>
      </c>
    </row>
    <row r="188" spans="2:51" s="10" customFormat="1" ht="22.5" customHeight="1">
      <c r="B188" s="144"/>
      <c r="C188" s="145"/>
      <c r="D188" s="145"/>
      <c r="E188" s="146" t="s">
        <v>3</v>
      </c>
      <c r="F188" s="238" t="s">
        <v>139</v>
      </c>
      <c r="G188" s="239"/>
      <c r="H188" s="239"/>
      <c r="I188" s="239"/>
      <c r="J188" s="145"/>
      <c r="K188" s="147" t="s">
        <v>3</v>
      </c>
      <c r="L188" s="145"/>
      <c r="M188" s="145"/>
      <c r="N188" s="145"/>
      <c r="O188" s="145"/>
      <c r="P188" s="145"/>
      <c r="Q188" s="145"/>
      <c r="R188" s="148"/>
      <c r="T188" s="149"/>
      <c r="U188" s="145"/>
      <c r="V188" s="145"/>
      <c r="W188" s="145"/>
      <c r="X188" s="145"/>
      <c r="Y188" s="145"/>
      <c r="Z188" s="145"/>
      <c r="AA188" s="150"/>
      <c r="AT188" s="151" t="s">
        <v>140</v>
      </c>
      <c r="AU188" s="151" t="s">
        <v>137</v>
      </c>
      <c r="AV188" s="10" t="s">
        <v>20</v>
      </c>
      <c r="AW188" s="10" t="s">
        <v>35</v>
      </c>
      <c r="AX188" s="10" t="s">
        <v>79</v>
      </c>
      <c r="AY188" s="151" t="s">
        <v>131</v>
      </c>
    </row>
    <row r="189" spans="2:51" s="11" customFormat="1" ht="22.5" customHeight="1">
      <c r="B189" s="152"/>
      <c r="C189" s="153"/>
      <c r="D189" s="153"/>
      <c r="E189" s="154" t="s">
        <v>3</v>
      </c>
      <c r="F189" s="240" t="s">
        <v>311</v>
      </c>
      <c r="G189" s="241"/>
      <c r="H189" s="241"/>
      <c r="I189" s="241"/>
      <c r="J189" s="153"/>
      <c r="K189" s="155">
        <v>33.334</v>
      </c>
      <c r="L189" s="153"/>
      <c r="M189" s="153"/>
      <c r="N189" s="153"/>
      <c r="O189" s="153"/>
      <c r="P189" s="153"/>
      <c r="Q189" s="153"/>
      <c r="R189" s="156"/>
      <c r="T189" s="157"/>
      <c r="U189" s="153"/>
      <c r="V189" s="153"/>
      <c r="W189" s="153"/>
      <c r="X189" s="153"/>
      <c r="Y189" s="153"/>
      <c r="Z189" s="153"/>
      <c r="AA189" s="158"/>
      <c r="AT189" s="159" t="s">
        <v>140</v>
      </c>
      <c r="AU189" s="159" t="s">
        <v>137</v>
      </c>
      <c r="AV189" s="11" t="s">
        <v>98</v>
      </c>
      <c r="AW189" s="11" t="s">
        <v>35</v>
      </c>
      <c r="AX189" s="11" t="s">
        <v>79</v>
      </c>
      <c r="AY189" s="159" t="s">
        <v>131</v>
      </c>
    </row>
    <row r="190" spans="2:51" s="11" customFormat="1" ht="22.5" customHeight="1">
      <c r="B190" s="152"/>
      <c r="C190" s="153"/>
      <c r="D190" s="153"/>
      <c r="E190" s="154" t="s">
        <v>3</v>
      </c>
      <c r="F190" s="240" t="s">
        <v>312</v>
      </c>
      <c r="G190" s="241"/>
      <c r="H190" s="241"/>
      <c r="I190" s="241"/>
      <c r="J190" s="153"/>
      <c r="K190" s="155">
        <v>1.892</v>
      </c>
      <c r="L190" s="153"/>
      <c r="M190" s="153"/>
      <c r="N190" s="153"/>
      <c r="O190" s="153"/>
      <c r="P190" s="153"/>
      <c r="Q190" s="153"/>
      <c r="R190" s="156"/>
      <c r="T190" s="157"/>
      <c r="U190" s="153"/>
      <c r="V190" s="153"/>
      <c r="W190" s="153"/>
      <c r="X190" s="153"/>
      <c r="Y190" s="153"/>
      <c r="Z190" s="153"/>
      <c r="AA190" s="158"/>
      <c r="AT190" s="159" t="s">
        <v>140</v>
      </c>
      <c r="AU190" s="159" t="s">
        <v>137</v>
      </c>
      <c r="AV190" s="11" t="s">
        <v>98</v>
      </c>
      <c r="AW190" s="11" t="s">
        <v>35</v>
      </c>
      <c r="AX190" s="11" t="s">
        <v>79</v>
      </c>
      <c r="AY190" s="159" t="s">
        <v>131</v>
      </c>
    </row>
    <row r="191" spans="2:51" s="11" customFormat="1" ht="22.5" customHeight="1">
      <c r="B191" s="152"/>
      <c r="C191" s="153"/>
      <c r="D191" s="153"/>
      <c r="E191" s="154" t="s">
        <v>3</v>
      </c>
      <c r="F191" s="240" t="s">
        <v>313</v>
      </c>
      <c r="G191" s="241"/>
      <c r="H191" s="241"/>
      <c r="I191" s="241"/>
      <c r="J191" s="153"/>
      <c r="K191" s="155">
        <v>3.089</v>
      </c>
      <c r="L191" s="153"/>
      <c r="M191" s="153"/>
      <c r="N191" s="153"/>
      <c r="O191" s="153"/>
      <c r="P191" s="153"/>
      <c r="Q191" s="153"/>
      <c r="R191" s="156"/>
      <c r="T191" s="157"/>
      <c r="U191" s="153"/>
      <c r="V191" s="153"/>
      <c r="W191" s="153"/>
      <c r="X191" s="153"/>
      <c r="Y191" s="153"/>
      <c r="Z191" s="153"/>
      <c r="AA191" s="158"/>
      <c r="AT191" s="159" t="s">
        <v>140</v>
      </c>
      <c r="AU191" s="159" t="s">
        <v>137</v>
      </c>
      <c r="AV191" s="11" t="s">
        <v>98</v>
      </c>
      <c r="AW191" s="11" t="s">
        <v>35</v>
      </c>
      <c r="AX191" s="11" t="s">
        <v>79</v>
      </c>
      <c r="AY191" s="159" t="s">
        <v>131</v>
      </c>
    </row>
    <row r="192" spans="2:51" s="12" customFormat="1" ht="22.5" customHeight="1">
      <c r="B192" s="160"/>
      <c r="C192" s="161"/>
      <c r="D192" s="161"/>
      <c r="E192" s="162" t="s">
        <v>3</v>
      </c>
      <c r="F192" s="242" t="s">
        <v>142</v>
      </c>
      <c r="G192" s="243"/>
      <c r="H192" s="243"/>
      <c r="I192" s="243"/>
      <c r="J192" s="161"/>
      <c r="K192" s="163">
        <v>38.315</v>
      </c>
      <c r="L192" s="161"/>
      <c r="M192" s="161"/>
      <c r="N192" s="161"/>
      <c r="O192" s="161"/>
      <c r="P192" s="161"/>
      <c r="Q192" s="161"/>
      <c r="R192" s="164"/>
      <c r="T192" s="165"/>
      <c r="U192" s="161"/>
      <c r="V192" s="161"/>
      <c r="W192" s="161"/>
      <c r="X192" s="161"/>
      <c r="Y192" s="161"/>
      <c r="Z192" s="161"/>
      <c r="AA192" s="166"/>
      <c r="AT192" s="167" t="s">
        <v>140</v>
      </c>
      <c r="AU192" s="167" t="s">
        <v>137</v>
      </c>
      <c r="AV192" s="12" t="s">
        <v>136</v>
      </c>
      <c r="AW192" s="12" t="s">
        <v>35</v>
      </c>
      <c r="AX192" s="12" t="s">
        <v>20</v>
      </c>
      <c r="AY192" s="167" t="s">
        <v>131</v>
      </c>
    </row>
    <row r="193" spans="2:65" s="1" customFormat="1" ht="22.5" customHeight="1">
      <c r="B193" s="134"/>
      <c r="C193" s="168" t="s">
        <v>215</v>
      </c>
      <c r="D193" s="168" t="s">
        <v>221</v>
      </c>
      <c r="E193" s="169" t="s">
        <v>314</v>
      </c>
      <c r="F193" s="245" t="s">
        <v>315</v>
      </c>
      <c r="G193" s="246"/>
      <c r="H193" s="246"/>
      <c r="I193" s="246"/>
      <c r="J193" s="170" t="s">
        <v>135</v>
      </c>
      <c r="K193" s="171">
        <v>42.146</v>
      </c>
      <c r="L193" s="247">
        <v>177</v>
      </c>
      <c r="M193" s="246"/>
      <c r="N193" s="247">
        <f>ROUND(L193*K193,2)</f>
        <v>7459.84</v>
      </c>
      <c r="O193" s="236"/>
      <c r="P193" s="236"/>
      <c r="Q193" s="236"/>
      <c r="R193" s="139"/>
      <c r="T193" s="140" t="s">
        <v>3</v>
      </c>
      <c r="U193" s="39" t="s">
        <v>44</v>
      </c>
      <c r="V193" s="141">
        <v>0</v>
      </c>
      <c r="W193" s="141">
        <f>V193*K193</f>
        <v>0</v>
      </c>
      <c r="X193" s="141">
        <v>0.13</v>
      </c>
      <c r="Y193" s="141">
        <f>X193*K193</f>
        <v>5.47898</v>
      </c>
      <c r="Z193" s="141">
        <v>0</v>
      </c>
      <c r="AA193" s="142">
        <f>Z193*K193</f>
        <v>0</v>
      </c>
      <c r="AR193" s="16" t="s">
        <v>186</v>
      </c>
      <c r="AT193" s="16" t="s">
        <v>221</v>
      </c>
      <c r="AU193" s="16" t="s">
        <v>137</v>
      </c>
      <c r="AY193" s="16" t="s">
        <v>131</v>
      </c>
      <c r="BE193" s="143">
        <f>IF(U193="základní",N193,0)</f>
        <v>7459.84</v>
      </c>
      <c r="BF193" s="143">
        <f>IF(U193="snížená",N193,0)</f>
        <v>0</v>
      </c>
      <c r="BG193" s="143">
        <f>IF(U193="zákl. přenesená",N193,0)</f>
        <v>0</v>
      </c>
      <c r="BH193" s="143">
        <f>IF(U193="sníž. přenesená",N193,0)</f>
        <v>0</v>
      </c>
      <c r="BI193" s="143">
        <f>IF(U193="nulová",N193,0)</f>
        <v>0</v>
      </c>
      <c r="BJ193" s="16" t="s">
        <v>20</v>
      </c>
      <c r="BK193" s="143">
        <f>ROUND(L193*K193,2)</f>
        <v>7459.84</v>
      </c>
      <c r="BL193" s="16" t="s">
        <v>136</v>
      </c>
      <c r="BM193" s="16" t="s">
        <v>316</v>
      </c>
    </row>
    <row r="194" spans="2:51" s="10" customFormat="1" ht="22.5" customHeight="1">
      <c r="B194" s="144"/>
      <c r="C194" s="145"/>
      <c r="D194" s="145"/>
      <c r="E194" s="146" t="s">
        <v>3</v>
      </c>
      <c r="F194" s="238" t="s">
        <v>139</v>
      </c>
      <c r="G194" s="239"/>
      <c r="H194" s="239"/>
      <c r="I194" s="239"/>
      <c r="J194" s="145"/>
      <c r="K194" s="147" t="s">
        <v>3</v>
      </c>
      <c r="L194" s="145"/>
      <c r="M194" s="145"/>
      <c r="N194" s="145"/>
      <c r="O194" s="145"/>
      <c r="P194" s="145"/>
      <c r="Q194" s="145"/>
      <c r="R194" s="148"/>
      <c r="T194" s="149"/>
      <c r="U194" s="145"/>
      <c r="V194" s="145"/>
      <c r="W194" s="145"/>
      <c r="X194" s="145"/>
      <c r="Y194" s="145"/>
      <c r="Z194" s="145"/>
      <c r="AA194" s="150"/>
      <c r="AT194" s="151" t="s">
        <v>140</v>
      </c>
      <c r="AU194" s="151" t="s">
        <v>137</v>
      </c>
      <c r="AV194" s="10" t="s">
        <v>20</v>
      </c>
      <c r="AW194" s="10" t="s">
        <v>35</v>
      </c>
      <c r="AX194" s="10" t="s">
        <v>79</v>
      </c>
      <c r="AY194" s="151" t="s">
        <v>131</v>
      </c>
    </row>
    <row r="195" spans="2:51" s="11" customFormat="1" ht="22.5" customHeight="1">
      <c r="B195" s="152"/>
      <c r="C195" s="153"/>
      <c r="D195" s="153"/>
      <c r="E195" s="154" t="s">
        <v>3</v>
      </c>
      <c r="F195" s="240" t="s">
        <v>317</v>
      </c>
      <c r="G195" s="241"/>
      <c r="H195" s="241"/>
      <c r="I195" s="241"/>
      <c r="J195" s="153"/>
      <c r="K195" s="155">
        <v>36.667</v>
      </c>
      <c r="L195" s="153"/>
      <c r="M195" s="153"/>
      <c r="N195" s="153"/>
      <c r="O195" s="153"/>
      <c r="P195" s="153"/>
      <c r="Q195" s="153"/>
      <c r="R195" s="156"/>
      <c r="T195" s="157"/>
      <c r="U195" s="153"/>
      <c r="V195" s="153"/>
      <c r="W195" s="153"/>
      <c r="X195" s="153"/>
      <c r="Y195" s="153"/>
      <c r="Z195" s="153"/>
      <c r="AA195" s="158"/>
      <c r="AT195" s="159" t="s">
        <v>140</v>
      </c>
      <c r="AU195" s="159" t="s">
        <v>137</v>
      </c>
      <c r="AV195" s="11" t="s">
        <v>98</v>
      </c>
      <c r="AW195" s="11" t="s">
        <v>35</v>
      </c>
      <c r="AX195" s="11" t="s">
        <v>79</v>
      </c>
      <c r="AY195" s="159" t="s">
        <v>131</v>
      </c>
    </row>
    <row r="196" spans="2:51" s="11" customFormat="1" ht="22.5" customHeight="1">
      <c r="B196" s="152"/>
      <c r="C196" s="153"/>
      <c r="D196" s="153"/>
      <c r="E196" s="154" t="s">
        <v>3</v>
      </c>
      <c r="F196" s="240" t="s">
        <v>318</v>
      </c>
      <c r="G196" s="241"/>
      <c r="H196" s="241"/>
      <c r="I196" s="241"/>
      <c r="J196" s="153"/>
      <c r="K196" s="155">
        <v>2.081</v>
      </c>
      <c r="L196" s="153"/>
      <c r="M196" s="153"/>
      <c r="N196" s="153"/>
      <c r="O196" s="153"/>
      <c r="P196" s="153"/>
      <c r="Q196" s="153"/>
      <c r="R196" s="156"/>
      <c r="T196" s="157"/>
      <c r="U196" s="153"/>
      <c r="V196" s="153"/>
      <c r="W196" s="153"/>
      <c r="X196" s="153"/>
      <c r="Y196" s="153"/>
      <c r="Z196" s="153"/>
      <c r="AA196" s="158"/>
      <c r="AT196" s="159" t="s">
        <v>140</v>
      </c>
      <c r="AU196" s="159" t="s">
        <v>137</v>
      </c>
      <c r="AV196" s="11" t="s">
        <v>98</v>
      </c>
      <c r="AW196" s="11" t="s">
        <v>35</v>
      </c>
      <c r="AX196" s="11" t="s">
        <v>79</v>
      </c>
      <c r="AY196" s="159" t="s">
        <v>131</v>
      </c>
    </row>
    <row r="197" spans="2:51" s="11" customFormat="1" ht="22.5" customHeight="1">
      <c r="B197" s="152"/>
      <c r="C197" s="153"/>
      <c r="D197" s="153"/>
      <c r="E197" s="154" t="s">
        <v>3</v>
      </c>
      <c r="F197" s="240" t="s">
        <v>319</v>
      </c>
      <c r="G197" s="241"/>
      <c r="H197" s="241"/>
      <c r="I197" s="241"/>
      <c r="J197" s="153"/>
      <c r="K197" s="155">
        <v>3.398</v>
      </c>
      <c r="L197" s="153"/>
      <c r="M197" s="153"/>
      <c r="N197" s="153"/>
      <c r="O197" s="153"/>
      <c r="P197" s="153"/>
      <c r="Q197" s="153"/>
      <c r="R197" s="156"/>
      <c r="T197" s="157"/>
      <c r="U197" s="153"/>
      <c r="V197" s="153"/>
      <c r="W197" s="153"/>
      <c r="X197" s="153"/>
      <c r="Y197" s="153"/>
      <c r="Z197" s="153"/>
      <c r="AA197" s="158"/>
      <c r="AT197" s="159" t="s">
        <v>140</v>
      </c>
      <c r="AU197" s="159" t="s">
        <v>137</v>
      </c>
      <c r="AV197" s="11" t="s">
        <v>98</v>
      </c>
      <c r="AW197" s="11" t="s">
        <v>35</v>
      </c>
      <c r="AX197" s="11" t="s">
        <v>79</v>
      </c>
      <c r="AY197" s="159" t="s">
        <v>131</v>
      </c>
    </row>
    <row r="198" spans="2:51" s="12" customFormat="1" ht="22.5" customHeight="1">
      <c r="B198" s="160"/>
      <c r="C198" s="161"/>
      <c r="D198" s="161"/>
      <c r="E198" s="162" t="s">
        <v>3</v>
      </c>
      <c r="F198" s="242" t="s">
        <v>142</v>
      </c>
      <c r="G198" s="243"/>
      <c r="H198" s="243"/>
      <c r="I198" s="243"/>
      <c r="J198" s="161"/>
      <c r="K198" s="163">
        <v>42.146</v>
      </c>
      <c r="L198" s="161"/>
      <c r="M198" s="161"/>
      <c r="N198" s="161"/>
      <c r="O198" s="161"/>
      <c r="P198" s="161"/>
      <c r="Q198" s="161"/>
      <c r="R198" s="164"/>
      <c r="T198" s="165"/>
      <c r="U198" s="161"/>
      <c r="V198" s="161"/>
      <c r="W198" s="161"/>
      <c r="X198" s="161"/>
      <c r="Y198" s="161"/>
      <c r="Z198" s="161"/>
      <c r="AA198" s="166"/>
      <c r="AT198" s="167" t="s">
        <v>140</v>
      </c>
      <c r="AU198" s="167" t="s">
        <v>137</v>
      </c>
      <c r="AV198" s="12" t="s">
        <v>136</v>
      </c>
      <c r="AW198" s="12" t="s">
        <v>35</v>
      </c>
      <c r="AX198" s="12" t="s">
        <v>20</v>
      </c>
      <c r="AY198" s="167" t="s">
        <v>131</v>
      </c>
    </row>
    <row r="199" spans="2:65" s="1" customFormat="1" ht="22.5" customHeight="1">
      <c r="B199" s="134"/>
      <c r="C199" s="168" t="s">
        <v>9</v>
      </c>
      <c r="D199" s="168" t="s">
        <v>221</v>
      </c>
      <c r="E199" s="169" t="s">
        <v>320</v>
      </c>
      <c r="F199" s="245" t="s">
        <v>321</v>
      </c>
      <c r="G199" s="246"/>
      <c r="H199" s="246"/>
      <c r="I199" s="246"/>
      <c r="J199" s="170" t="s">
        <v>165</v>
      </c>
      <c r="K199" s="171">
        <v>13</v>
      </c>
      <c r="L199" s="247">
        <v>79</v>
      </c>
      <c r="M199" s="246"/>
      <c r="N199" s="247">
        <f>ROUND(L199*K199,2)</f>
        <v>1027</v>
      </c>
      <c r="O199" s="236"/>
      <c r="P199" s="236"/>
      <c r="Q199" s="236"/>
      <c r="R199" s="139"/>
      <c r="T199" s="140" t="s">
        <v>3</v>
      </c>
      <c r="U199" s="39" t="s">
        <v>44</v>
      </c>
      <c r="V199" s="141">
        <v>0</v>
      </c>
      <c r="W199" s="141">
        <f>V199*K199</f>
        <v>0</v>
      </c>
      <c r="X199" s="141">
        <v>0.063</v>
      </c>
      <c r="Y199" s="141">
        <f>X199*K199</f>
        <v>0.819</v>
      </c>
      <c r="Z199" s="141">
        <v>0</v>
      </c>
      <c r="AA199" s="142">
        <f>Z199*K199</f>
        <v>0</v>
      </c>
      <c r="AR199" s="16" t="s">
        <v>186</v>
      </c>
      <c r="AT199" s="16" t="s">
        <v>221</v>
      </c>
      <c r="AU199" s="16" t="s">
        <v>137</v>
      </c>
      <c r="AY199" s="16" t="s">
        <v>131</v>
      </c>
      <c r="BE199" s="143">
        <f>IF(U199="základní",N199,0)</f>
        <v>1027</v>
      </c>
      <c r="BF199" s="143">
        <f>IF(U199="snížená",N199,0)</f>
        <v>0</v>
      </c>
      <c r="BG199" s="143">
        <f>IF(U199="zákl. přenesená",N199,0)</f>
        <v>0</v>
      </c>
      <c r="BH199" s="143">
        <f>IF(U199="sníž. přenesená",N199,0)</f>
        <v>0</v>
      </c>
      <c r="BI199" s="143">
        <f>IF(U199="nulová",N199,0)</f>
        <v>0</v>
      </c>
      <c r="BJ199" s="16" t="s">
        <v>20</v>
      </c>
      <c r="BK199" s="143">
        <f>ROUND(L199*K199,2)</f>
        <v>1027</v>
      </c>
      <c r="BL199" s="16" t="s">
        <v>136</v>
      </c>
      <c r="BM199" s="16" t="s">
        <v>322</v>
      </c>
    </row>
    <row r="200" spans="2:51" s="10" customFormat="1" ht="22.5" customHeight="1">
      <c r="B200" s="144"/>
      <c r="C200" s="145"/>
      <c r="D200" s="145"/>
      <c r="E200" s="146" t="s">
        <v>3</v>
      </c>
      <c r="F200" s="238" t="s">
        <v>323</v>
      </c>
      <c r="G200" s="239"/>
      <c r="H200" s="239"/>
      <c r="I200" s="239"/>
      <c r="J200" s="145"/>
      <c r="K200" s="147" t="s">
        <v>3</v>
      </c>
      <c r="L200" s="145"/>
      <c r="M200" s="145"/>
      <c r="N200" s="145"/>
      <c r="O200" s="145"/>
      <c r="P200" s="145"/>
      <c r="Q200" s="145"/>
      <c r="R200" s="148"/>
      <c r="T200" s="149"/>
      <c r="U200" s="145"/>
      <c r="V200" s="145"/>
      <c r="W200" s="145"/>
      <c r="X200" s="145"/>
      <c r="Y200" s="145"/>
      <c r="Z200" s="145"/>
      <c r="AA200" s="150"/>
      <c r="AT200" s="151" t="s">
        <v>140</v>
      </c>
      <c r="AU200" s="151" t="s">
        <v>137</v>
      </c>
      <c r="AV200" s="10" t="s">
        <v>20</v>
      </c>
      <c r="AW200" s="10" t="s">
        <v>35</v>
      </c>
      <c r="AX200" s="10" t="s">
        <v>79</v>
      </c>
      <c r="AY200" s="151" t="s">
        <v>131</v>
      </c>
    </row>
    <row r="201" spans="2:51" s="11" customFormat="1" ht="22.5" customHeight="1">
      <c r="B201" s="152"/>
      <c r="C201" s="153"/>
      <c r="D201" s="153"/>
      <c r="E201" s="154" t="s">
        <v>3</v>
      </c>
      <c r="F201" s="240" t="s">
        <v>211</v>
      </c>
      <c r="G201" s="241"/>
      <c r="H201" s="241"/>
      <c r="I201" s="241"/>
      <c r="J201" s="153"/>
      <c r="K201" s="155">
        <v>13</v>
      </c>
      <c r="L201" s="153"/>
      <c r="M201" s="153"/>
      <c r="N201" s="153"/>
      <c r="O201" s="153"/>
      <c r="P201" s="153"/>
      <c r="Q201" s="153"/>
      <c r="R201" s="156"/>
      <c r="T201" s="157"/>
      <c r="U201" s="153"/>
      <c r="V201" s="153"/>
      <c r="W201" s="153"/>
      <c r="X201" s="153"/>
      <c r="Y201" s="153"/>
      <c r="Z201" s="153"/>
      <c r="AA201" s="158"/>
      <c r="AT201" s="159" t="s">
        <v>140</v>
      </c>
      <c r="AU201" s="159" t="s">
        <v>137</v>
      </c>
      <c r="AV201" s="11" t="s">
        <v>98</v>
      </c>
      <c r="AW201" s="11" t="s">
        <v>35</v>
      </c>
      <c r="AX201" s="11" t="s">
        <v>79</v>
      </c>
      <c r="AY201" s="159" t="s">
        <v>131</v>
      </c>
    </row>
    <row r="202" spans="2:51" s="12" customFormat="1" ht="22.5" customHeight="1">
      <c r="B202" s="160"/>
      <c r="C202" s="161"/>
      <c r="D202" s="161"/>
      <c r="E202" s="162" t="s">
        <v>3</v>
      </c>
      <c r="F202" s="242" t="s">
        <v>142</v>
      </c>
      <c r="G202" s="243"/>
      <c r="H202" s="243"/>
      <c r="I202" s="243"/>
      <c r="J202" s="161"/>
      <c r="K202" s="163">
        <v>13</v>
      </c>
      <c r="L202" s="161"/>
      <c r="M202" s="161"/>
      <c r="N202" s="161"/>
      <c r="O202" s="161"/>
      <c r="P202" s="161"/>
      <c r="Q202" s="161"/>
      <c r="R202" s="164"/>
      <c r="T202" s="165"/>
      <c r="U202" s="161"/>
      <c r="V202" s="161"/>
      <c r="W202" s="161"/>
      <c r="X202" s="161"/>
      <c r="Y202" s="161"/>
      <c r="Z202" s="161"/>
      <c r="AA202" s="166"/>
      <c r="AT202" s="167" t="s">
        <v>140</v>
      </c>
      <c r="AU202" s="167" t="s">
        <v>137</v>
      </c>
      <c r="AV202" s="12" t="s">
        <v>136</v>
      </c>
      <c r="AW202" s="12" t="s">
        <v>35</v>
      </c>
      <c r="AX202" s="12" t="s">
        <v>20</v>
      </c>
      <c r="AY202" s="167" t="s">
        <v>131</v>
      </c>
    </row>
    <row r="203" spans="2:65" s="1" customFormat="1" ht="31.5" customHeight="1">
      <c r="B203" s="134"/>
      <c r="C203" s="168" t="s">
        <v>227</v>
      </c>
      <c r="D203" s="168" t="s">
        <v>221</v>
      </c>
      <c r="E203" s="169" t="s">
        <v>324</v>
      </c>
      <c r="F203" s="245" t="s">
        <v>325</v>
      </c>
      <c r="G203" s="246"/>
      <c r="H203" s="246"/>
      <c r="I203" s="246"/>
      <c r="J203" s="170" t="s">
        <v>165</v>
      </c>
      <c r="K203" s="171">
        <v>2</v>
      </c>
      <c r="L203" s="247">
        <v>268</v>
      </c>
      <c r="M203" s="246"/>
      <c r="N203" s="247">
        <f>ROUND(L203*K203,2)</f>
        <v>536</v>
      </c>
      <c r="O203" s="236"/>
      <c r="P203" s="236"/>
      <c r="Q203" s="236"/>
      <c r="R203" s="139"/>
      <c r="T203" s="140" t="s">
        <v>3</v>
      </c>
      <c r="U203" s="39" t="s">
        <v>44</v>
      </c>
      <c r="V203" s="141">
        <v>0</v>
      </c>
      <c r="W203" s="141">
        <f>V203*K203</f>
        <v>0</v>
      </c>
      <c r="X203" s="141">
        <v>0.072</v>
      </c>
      <c r="Y203" s="141">
        <f>X203*K203</f>
        <v>0.144</v>
      </c>
      <c r="Z203" s="141">
        <v>0</v>
      </c>
      <c r="AA203" s="142">
        <f>Z203*K203</f>
        <v>0</v>
      </c>
      <c r="AR203" s="16" t="s">
        <v>186</v>
      </c>
      <c r="AT203" s="16" t="s">
        <v>221</v>
      </c>
      <c r="AU203" s="16" t="s">
        <v>137</v>
      </c>
      <c r="AY203" s="16" t="s">
        <v>131</v>
      </c>
      <c r="BE203" s="143">
        <f>IF(U203="základní",N203,0)</f>
        <v>536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16" t="s">
        <v>20</v>
      </c>
      <c r="BK203" s="143">
        <f>ROUND(L203*K203,2)</f>
        <v>536</v>
      </c>
      <c r="BL203" s="16" t="s">
        <v>136</v>
      </c>
      <c r="BM203" s="16" t="s">
        <v>326</v>
      </c>
    </row>
    <row r="204" spans="2:51" s="10" customFormat="1" ht="22.5" customHeight="1">
      <c r="B204" s="144"/>
      <c r="C204" s="145"/>
      <c r="D204" s="145"/>
      <c r="E204" s="146" t="s">
        <v>3</v>
      </c>
      <c r="F204" s="238" t="s">
        <v>327</v>
      </c>
      <c r="G204" s="239"/>
      <c r="H204" s="239"/>
      <c r="I204" s="239"/>
      <c r="J204" s="145"/>
      <c r="K204" s="147" t="s">
        <v>3</v>
      </c>
      <c r="L204" s="145"/>
      <c r="M204" s="145"/>
      <c r="N204" s="145"/>
      <c r="O204" s="145"/>
      <c r="P204" s="145"/>
      <c r="Q204" s="145"/>
      <c r="R204" s="148"/>
      <c r="T204" s="149"/>
      <c r="U204" s="145"/>
      <c r="V204" s="145"/>
      <c r="W204" s="145"/>
      <c r="X204" s="145"/>
      <c r="Y204" s="145"/>
      <c r="Z204" s="145"/>
      <c r="AA204" s="150"/>
      <c r="AT204" s="151" t="s">
        <v>140</v>
      </c>
      <c r="AU204" s="151" t="s">
        <v>137</v>
      </c>
      <c r="AV204" s="10" t="s">
        <v>20</v>
      </c>
      <c r="AW204" s="10" t="s">
        <v>35</v>
      </c>
      <c r="AX204" s="10" t="s">
        <v>79</v>
      </c>
      <c r="AY204" s="151" t="s">
        <v>131</v>
      </c>
    </row>
    <row r="205" spans="2:51" s="11" customFormat="1" ht="22.5" customHeight="1">
      <c r="B205" s="152"/>
      <c r="C205" s="153"/>
      <c r="D205" s="153"/>
      <c r="E205" s="154" t="s">
        <v>3</v>
      </c>
      <c r="F205" s="240" t="s">
        <v>246</v>
      </c>
      <c r="G205" s="241"/>
      <c r="H205" s="241"/>
      <c r="I205" s="241"/>
      <c r="J205" s="153"/>
      <c r="K205" s="155">
        <v>2</v>
      </c>
      <c r="L205" s="153"/>
      <c r="M205" s="153"/>
      <c r="N205" s="153"/>
      <c r="O205" s="153"/>
      <c r="P205" s="153"/>
      <c r="Q205" s="153"/>
      <c r="R205" s="156"/>
      <c r="T205" s="157"/>
      <c r="U205" s="153"/>
      <c r="V205" s="153"/>
      <c r="W205" s="153"/>
      <c r="X205" s="153"/>
      <c r="Y205" s="153"/>
      <c r="Z205" s="153"/>
      <c r="AA205" s="158"/>
      <c r="AT205" s="159" t="s">
        <v>140</v>
      </c>
      <c r="AU205" s="159" t="s">
        <v>137</v>
      </c>
      <c r="AV205" s="11" t="s">
        <v>98</v>
      </c>
      <c r="AW205" s="11" t="s">
        <v>35</v>
      </c>
      <c r="AX205" s="11" t="s">
        <v>79</v>
      </c>
      <c r="AY205" s="159" t="s">
        <v>131</v>
      </c>
    </row>
    <row r="206" spans="2:51" s="12" customFormat="1" ht="22.5" customHeight="1">
      <c r="B206" s="160"/>
      <c r="C206" s="161"/>
      <c r="D206" s="161"/>
      <c r="E206" s="162" t="s">
        <v>3</v>
      </c>
      <c r="F206" s="242" t="s">
        <v>142</v>
      </c>
      <c r="G206" s="243"/>
      <c r="H206" s="243"/>
      <c r="I206" s="243"/>
      <c r="J206" s="161"/>
      <c r="K206" s="163">
        <v>2</v>
      </c>
      <c r="L206" s="161"/>
      <c r="M206" s="161"/>
      <c r="N206" s="161"/>
      <c r="O206" s="161"/>
      <c r="P206" s="161"/>
      <c r="Q206" s="161"/>
      <c r="R206" s="164"/>
      <c r="T206" s="165"/>
      <c r="U206" s="161"/>
      <c r="V206" s="161"/>
      <c r="W206" s="161"/>
      <c r="X206" s="161"/>
      <c r="Y206" s="161"/>
      <c r="Z206" s="161"/>
      <c r="AA206" s="166"/>
      <c r="AT206" s="167" t="s">
        <v>140</v>
      </c>
      <c r="AU206" s="167" t="s">
        <v>137</v>
      </c>
      <c r="AV206" s="12" t="s">
        <v>136</v>
      </c>
      <c r="AW206" s="12" t="s">
        <v>35</v>
      </c>
      <c r="AX206" s="12" t="s">
        <v>20</v>
      </c>
      <c r="AY206" s="167" t="s">
        <v>131</v>
      </c>
    </row>
    <row r="207" spans="2:65" s="1" customFormat="1" ht="31.5" customHeight="1">
      <c r="B207" s="134"/>
      <c r="C207" s="168" t="s">
        <v>232</v>
      </c>
      <c r="D207" s="168" t="s">
        <v>221</v>
      </c>
      <c r="E207" s="169" t="s">
        <v>328</v>
      </c>
      <c r="F207" s="245" t="s">
        <v>329</v>
      </c>
      <c r="G207" s="246"/>
      <c r="H207" s="246"/>
      <c r="I207" s="246"/>
      <c r="J207" s="170" t="s">
        <v>165</v>
      </c>
      <c r="K207" s="171">
        <v>68</v>
      </c>
      <c r="L207" s="247">
        <v>45</v>
      </c>
      <c r="M207" s="246"/>
      <c r="N207" s="247">
        <f>ROUND(L207*K207,2)</f>
        <v>3060</v>
      </c>
      <c r="O207" s="236"/>
      <c r="P207" s="236"/>
      <c r="Q207" s="236"/>
      <c r="R207" s="139"/>
      <c r="T207" s="140" t="s">
        <v>3</v>
      </c>
      <c r="U207" s="39" t="s">
        <v>44</v>
      </c>
      <c r="V207" s="141">
        <v>0</v>
      </c>
      <c r="W207" s="141">
        <f>V207*K207</f>
        <v>0</v>
      </c>
      <c r="X207" s="141">
        <v>0.014</v>
      </c>
      <c r="Y207" s="141">
        <f>X207*K207</f>
        <v>0.9520000000000001</v>
      </c>
      <c r="Z207" s="141">
        <v>0</v>
      </c>
      <c r="AA207" s="142">
        <f>Z207*K207</f>
        <v>0</v>
      </c>
      <c r="AR207" s="16" t="s">
        <v>186</v>
      </c>
      <c r="AT207" s="16" t="s">
        <v>221</v>
      </c>
      <c r="AU207" s="16" t="s">
        <v>137</v>
      </c>
      <c r="AY207" s="16" t="s">
        <v>131</v>
      </c>
      <c r="BE207" s="143">
        <f>IF(U207="základní",N207,0)</f>
        <v>3060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16" t="s">
        <v>20</v>
      </c>
      <c r="BK207" s="143">
        <f>ROUND(L207*K207,2)</f>
        <v>3060</v>
      </c>
      <c r="BL207" s="16" t="s">
        <v>136</v>
      </c>
      <c r="BM207" s="16" t="s">
        <v>330</v>
      </c>
    </row>
    <row r="208" spans="2:51" s="10" customFormat="1" ht="22.5" customHeight="1">
      <c r="B208" s="144"/>
      <c r="C208" s="145"/>
      <c r="D208" s="145"/>
      <c r="E208" s="146" t="s">
        <v>3</v>
      </c>
      <c r="F208" s="238" t="s">
        <v>139</v>
      </c>
      <c r="G208" s="239"/>
      <c r="H208" s="239"/>
      <c r="I208" s="239"/>
      <c r="J208" s="145"/>
      <c r="K208" s="147" t="s">
        <v>3</v>
      </c>
      <c r="L208" s="145"/>
      <c r="M208" s="145"/>
      <c r="N208" s="145"/>
      <c r="O208" s="145"/>
      <c r="P208" s="145"/>
      <c r="Q208" s="145"/>
      <c r="R208" s="148"/>
      <c r="T208" s="149"/>
      <c r="U208" s="145"/>
      <c r="V208" s="145"/>
      <c r="W208" s="145"/>
      <c r="X208" s="145"/>
      <c r="Y208" s="145"/>
      <c r="Z208" s="145"/>
      <c r="AA208" s="150"/>
      <c r="AT208" s="151" t="s">
        <v>140</v>
      </c>
      <c r="AU208" s="151" t="s">
        <v>137</v>
      </c>
      <c r="AV208" s="10" t="s">
        <v>20</v>
      </c>
      <c r="AW208" s="10" t="s">
        <v>35</v>
      </c>
      <c r="AX208" s="10" t="s">
        <v>79</v>
      </c>
      <c r="AY208" s="151" t="s">
        <v>131</v>
      </c>
    </row>
    <row r="209" spans="2:51" s="11" customFormat="1" ht="22.5" customHeight="1">
      <c r="B209" s="152"/>
      <c r="C209" s="153"/>
      <c r="D209" s="153"/>
      <c r="E209" s="154" t="s">
        <v>3</v>
      </c>
      <c r="F209" s="240" t="s">
        <v>331</v>
      </c>
      <c r="G209" s="241"/>
      <c r="H209" s="241"/>
      <c r="I209" s="241"/>
      <c r="J209" s="153"/>
      <c r="K209" s="155">
        <v>6</v>
      </c>
      <c r="L209" s="153"/>
      <c r="M209" s="153"/>
      <c r="N209" s="153"/>
      <c r="O209" s="153"/>
      <c r="P209" s="153"/>
      <c r="Q209" s="153"/>
      <c r="R209" s="156"/>
      <c r="T209" s="157"/>
      <c r="U209" s="153"/>
      <c r="V209" s="153"/>
      <c r="W209" s="153"/>
      <c r="X209" s="153"/>
      <c r="Y209" s="153"/>
      <c r="Z209" s="153"/>
      <c r="AA209" s="158"/>
      <c r="AT209" s="159" t="s">
        <v>140</v>
      </c>
      <c r="AU209" s="159" t="s">
        <v>137</v>
      </c>
      <c r="AV209" s="11" t="s">
        <v>98</v>
      </c>
      <c r="AW209" s="11" t="s">
        <v>35</v>
      </c>
      <c r="AX209" s="11" t="s">
        <v>79</v>
      </c>
      <c r="AY209" s="159" t="s">
        <v>131</v>
      </c>
    </row>
    <row r="210" spans="2:51" s="11" customFormat="1" ht="22.5" customHeight="1">
      <c r="B210" s="152"/>
      <c r="C210" s="153"/>
      <c r="D210" s="153"/>
      <c r="E210" s="154" t="s">
        <v>3</v>
      </c>
      <c r="F210" s="240" t="s">
        <v>332</v>
      </c>
      <c r="G210" s="241"/>
      <c r="H210" s="241"/>
      <c r="I210" s="241"/>
      <c r="J210" s="153"/>
      <c r="K210" s="155">
        <v>4</v>
      </c>
      <c r="L210" s="153"/>
      <c r="M210" s="153"/>
      <c r="N210" s="153"/>
      <c r="O210" s="153"/>
      <c r="P210" s="153"/>
      <c r="Q210" s="153"/>
      <c r="R210" s="156"/>
      <c r="T210" s="157"/>
      <c r="U210" s="153"/>
      <c r="V210" s="153"/>
      <c r="W210" s="153"/>
      <c r="X210" s="153"/>
      <c r="Y210" s="153"/>
      <c r="Z210" s="153"/>
      <c r="AA210" s="158"/>
      <c r="AT210" s="159" t="s">
        <v>140</v>
      </c>
      <c r="AU210" s="159" t="s">
        <v>137</v>
      </c>
      <c r="AV210" s="11" t="s">
        <v>98</v>
      </c>
      <c r="AW210" s="11" t="s">
        <v>35</v>
      </c>
      <c r="AX210" s="11" t="s">
        <v>79</v>
      </c>
      <c r="AY210" s="159" t="s">
        <v>131</v>
      </c>
    </row>
    <row r="211" spans="2:51" s="11" customFormat="1" ht="22.5" customHeight="1">
      <c r="B211" s="152"/>
      <c r="C211" s="153"/>
      <c r="D211" s="153"/>
      <c r="E211" s="154" t="s">
        <v>3</v>
      </c>
      <c r="F211" s="240" t="s">
        <v>333</v>
      </c>
      <c r="G211" s="241"/>
      <c r="H211" s="241"/>
      <c r="I211" s="241"/>
      <c r="J211" s="153"/>
      <c r="K211" s="155">
        <v>58</v>
      </c>
      <c r="L211" s="153"/>
      <c r="M211" s="153"/>
      <c r="N211" s="153"/>
      <c r="O211" s="153"/>
      <c r="P211" s="153"/>
      <c r="Q211" s="153"/>
      <c r="R211" s="156"/>
      <c r="T211" s="157"/>
      <c r="U211" s="153"/>
      <c r="V211" s="153"/>
      <c r="W211" s="153"/>
      <c r="X211" s="153"/>
      <c r="Y211" s="153"/>
      <c r="Z211" s="153"/>
      <c r="AA211" s="158"/>
      <c r="AT211" s="159" t="s">
        <v>140</v>
      </c>
      <c r="AU211" s="159" t="s">
        <v>137</v>
      </c>
      <c r="AV211" s="11" t="s">
        <v>98</v>
      </c>
      <c r="AW211" s="11" t="s">
        <v>35</v>
      </c>
      <c r="AX211" s="11" t="s">
        <v>79</v>
      </c>
      <c r="AY211" s="159" t="s">
        <v>131</v>
      </c>
    </row>
    <row r="212" spans="2:51" s="12" customFormat="1" ht="22.5" customHeight="1">
      <c r="B212" s="160"/>
      <c r="C212" s="161"/>
      <c r="D212" s="161"/>
      <c r="E212" s="162" t="s">
        <v>3</v>
      </c>
      <c r="F212" s="242" t="s">
        <v>142</v>
      </c>
      <c r="G212" s="243"/>
      <c r="H212" s="243"/>
      <c r="I212" s="243"/>
      <c r="J212" s="161"/>
      <c r="K212" s="163">
        <v>68</v>
      </c>
      <c r="L212" s="161"/>
      <c r="M212" s="161"/>
      <c r="N212" s="161"/>
      <c r="O212" s="161"/>
      <c r="P212" s="161"/>
      <c r="Q212" s="161"/>
      <c r="R212" s="164"/>
      <c r="T212" s="165"/>
      <c r="U212" s="161"/>
      <c r="V212" s="161"/>
      <c r="W212" s="161"/>
      <c r="X212" s="161"/>
      <c r="Y212" s="161"/>
      <c r="Z212" s="161"/>
      <c r="AA212" s="166"/>
      <c r="AT212" s="167" t="s">
        <v>140</v>
      </c>
      <c r="AU212" s="167" t="s">
        <v>137</v>
      </c>
      <c r="AV212" s="12" t="s">
        <v>136</v>
      </c>
      <c r="AW212" s="12" t="s">
        <v>35</v>
      </c>
      <c r="AX212" s="12" t="s">
        <v>20</v>
      </c>
      <c r="AY212" s="167" t="s">
        <v>131</v>
      </c>
    </row>
    <row r="213" spans="2:63" s="9" customFormat="1" ht="29.25" customHeight="1">
      <c r="B213" s="123"/>
      <c r="C213" s="124"/>
      <c r="D213" s="133" t="s">
        <v>113</v>
      </c>
      <c r="E213" s="133"/>
      <c r="F213" s="133"/>
      <c r="G213" s="133"/>
      <c r="H213" s="133"/>
      <c r="I213" s="133"/>
      <c r="J213" s="133"/>
      <c r="K213" s="133"/>
      <c r="L213" s="133"/>
      <c r="M213" s="133"/>
      <c r="N213" s="254">
        <f>BK213</f>
        <v>79167.78</v>
      </c>
      <c r="O213" s="228"/>
      <c r="P213" s="228"/>
      <c r="Q213" s="228"/>
      <c r="R213" s="126"/>
      <c r="T213" s="127"/>
      <c r="U213" s="124"/>
      <c r="V213" s="124"/>
      <c r="W213" s="128">
        <f>W214</f>
        <v>76.92222000000001</v>
      </c>
      <c r="X213" s="124"/>
      <c r="Y213" s="128">
        <f>Y214</f>
        <v>44.7368887</v>
      </c>
      <c r="Z213" s="124"/>
      <c r="AA213" s="129">
        <f>AA214</f>
        <v>0</v>
      </c>
      <c r="AR213" s="130" t="s">
        <v>20</v>
      </c>
      <c r="AT213" s="131" t="s">
        <v>78</v>
      </c>
      <c r="AU213" s="131" t="s">
        <v>20</v>
      </c>
      <c r="AY213" s="130" t="s">
        <v>131</v>
      </c>
      <c r="BK213" s="132">
        <f>BK214</f>
        <v>79167.78</v>
      </c>
    </row>
    <row r="214" spans="2:63" s="9" customFormat="1" ht="14.25" customHeight="1">
      <c r="B214" s="123"/>
      <c r="C214" s="124"/>
      <c r="D214" s="133" t="s">
        <v>114</v>
      </c>
      <c r="E214" s="133"/>
      <c r="F214" s="133"/>
      <c r="G214" s="133"/>
      <c r="H214" s="133"/>
      <c r="I214" s="133"/>
      <c r="J214" s="133"/>
      <c r="K214" s="133"/>
      <c r="L214" s="133"/>
      <c r="M214" s="133"/>
      <c r="N214" s="248">
        <f>BK214</f>
        <v>79167.78</v>
      </c>
      <c r="O214" s="249"/>
      <c r="P214" s="249"/>
      <c r="Q214" s="249"/>
      <c r="R214" s="126"/>
      <c r="T214" s="127"/>
      <c r="U214" s="124"/>
      <c r="V214" s="124"/>
      <c r="W214" s="128">
        <f>SUM(W215:W224)</f>
        <v>76.92222000000001</v>
      </c>
      <c r="X214" s="124"/>
      <c r="Y214" s="128">
        <f>SUM(Y215:Y224)</f>
        <v>44.7368887</v>
      </c>
      <c r="Z214" s="124"/>
      <c r="AA214" s="129">
        <f>SUM(AA215:AA224)</f>
        <v>0</v>
      </c>
      <c r="AR214" s="130" t="s">
        <v>20</v>
      </c>
      <c r="AT214" s="131" t="s">
        <v>78</v>
      </c>
      <c r="AU214" s="131" t="s">
        <v>98</v>
      </c>
      <c r="AY214" s="130" t="s">
        <v>131</v>
      </c>
      <c r="BK214" s="132">
        <f>SUM(BK215:BK224)</f>
        <v>79167.78</v>
      </c>
    </row>
    <row r="215" spans="2:65" s="1" customFormat="1" ht="31.5" customHeight="1">
      <c r="B215" s="134"/>
      <c r="C215" s="135" t="s">
        <v>236</v>
      </c>
      <c r="D215" s="135" t="s">
        <v>132</v>
      </c>
      <c r="E215" s="136" t="s">
        <v>334</v>
      </c>
      <c r="F215" s="235" t="s">
        <v>335</v>
      </c>
      <c r="G215" s="236"/>
      <c r="H215" s="236"/>
      <c r="I215" s="236"/>
      <c r="J215" s="137" t="s">
        <v>145</v>
      </c>
      <c r="K215" s="138">
        <v>31.391</v>
      </c>
      <c r="L215" s="237">
        <v>230.84</v>
      </c>
      <c r="M215" s="236"/>
      <c r="N215" s="237">
        <f>ROUND(L215*K215,2)</f>
        <v>7246.3</v>
      </c>
      <c r="O215" s="236"/>
      <c r="P215" s="236"/>
      <c r="Q215" s="236"/>
      <c r="R215" s="139"/>
      <c r="T215" s="140" t="s">
        <v>3</v>
      </c>
      <c r="U215" s="39" t="s">
        <v>44</v>
      </c>
      <c r="V215" s="141">
        <v>0.216</v>
      </c>
      <c r="W215" s="141">
        <f>V215*K215</f>
        <v>6.780455999999999</v>
      </c>
      <c r="X215" s="141">
        <v>0.1295</v>
      </c>
      <c r="Y215" s="141">
        <f>X215*K215</f>
        <v>4.0651345</v>
      </c>
      <c r="Z215" s="141">
        <v>0</v>
      </c>
      <c r="AA215" s="142">
        <f>Z215*K215</f>
        <v>0</v>
      </c>
      <c r="AR215" s="16" t="s">
        <v>136</v>
      </c>
      <c r="AT215" s="16" t="s">
        <v>132</v>
      </c>
      <c r="AU215" s="16" t="s">
        <v>137</v>
      </c>
      <c r="AY215" s="16" t="s">
        <v>131</v>
      </c>
      <c r="BE215" s="143">
        <f>IF(U215="základní",N215,0)</f>
        <v>7246.3</v>
      </c>
      <c r="BF215" s="143">
        <f>IF(U215="snížená",N215,0)</f>
        <v>0</v>
      </c>
      <c r="BG215" s="143">
        <f>IF(U215="zákl. přenesená",N215,0)</f>
        <v>0</v>
      </c>
      <c r="BH215" s="143">
        <f>IF(U215="sníž. přenesená",N215,0)</f>
        <v>0</v>
      </c>
      <c r="BI215" s="143">
        <f>IF(U215="nulová",N215,0)</f>
        <v>0</v>
      </c>
      <c r="BJ215" s="16" t="s">
        <v>20</v>
      </c>
      <c r="BK215" s="143">
        <f>ROUND(L215*K215,2)</f>
        <v>7246.3</v>
      </c>
      <c r="BL215" s="16" t="s">
        <v>136</v>
      </c>
      <c r="BM215" s="16" t="s">
        <v>336</v>
      </c>
    </row>
    <row r="216" spans="2:51" s="10" customFormat="1" ht="22.5" customHeight="1">
      <c r="B216" s="144"/>
      <c r="C216" s="145"/>
      <c r="D216" s="145"/>
      <c r="E216" s="146" t="s">
        <v>3</v>
      </c>
      <c r="F216" s="238" t="s">
        <v>139</v>
      </c>
      <c r="G216" s="239"/>
      <c r="H216" s="239"/>
      <c r="I216" s="239"/>
      <c r="J216" s="145"/>
      <c r="K216" s="147" t="s">
        <v>3</v>
      </c>
      <c r="L216" s="145"/>
      <c r="M216" s="145"/>
      <c r="N216" s="145"/>
      <c r="O216" s="145"/>
      <c r="P216" s="145"/>
      <c r="Q216" s="145"/>
      <c r="R216" s="148"/>
      <c r="T216" s="149"/>
      <c r="U216" s="145"/>
      <c r="V216" s="145"/>
      <c r="W216" s="145"/>
      <c r="X216" s="145"/>
      <c r="Y216" s="145"/>
      <c r="Z216" s="145"/>
      <c r="AA216" s="150"/>
      <c r="AT216" s="151" t="s">
        <v>140</v>
      </c>
      <c r="AU216" s="151" t="s">
        <v>137</v>
      </c>
      <c r="AV216" s="10" t="s">
        <v>20</v>
      </c>
      <c r="AW216" s="10" t="s">
        <v>35</v>
      </c>
      <c r="AX216" s="10" t="s">
        <v>79</v>
      </c>
      <c r="AY216" s="151" t="s">
        <v>131</v>
      </c>
    </row>
    <row r="217" spans="2:51" s="11" customFormat="1" ht="22.5" customHeight="1">
      <c r="B217" s="152"/>
      <c r="C217" s="153"/>
      <c r="D217" s="153"/>
      <c r="E217" s="154" t="s">
        <v>3</v>
      </c>
      <c r="F217" s="240" t="s">
        <v>337</v>
      </c>
      <c r="G217" s="241"/>
      <c r="H217" s="241"/>
      <c r="I217" s="241"/>
      <c r="J217" s="153"/>
      <c r="K217" s="155">
        <v>3</v>
      </c>
      <c r="L217" s="153"/>
      <c r="M217" s="153"/>
      <c r="N217" s="153"/>
      <c r="O217" s="153"/>
      <c r="P217" s="153"/>
      <c r="Q217" s="153"/>
      <c r="R217" s="156"/>
      <c r="T217" s="157"/>
      <c r="U217" s="153"/>
      <c r="V217" s="153"/>
      <c r="W217" s="153"/>
      <c r="X217" s="153"/>
      <c r="Y217" s="153"/>
      <c r="Z217" s="153"/>
      <c r="AA217" s="158"/>
      <c r="AT217" s="159" t="s">
        <v>140</v>
      </c>
      <c r="AU217" s="159" t="s">
        <v>137</v>
      </c>
      <c r="AV217" s="11" t="s">
        <v>98</v>
      </c>
      <c r="AW217" s="11" t="s">
        <v>35</v>
      </c>
      <c r="AX217" s="11" t="s">
        <v>79</v>
      </c>
      <c r="AY217" s="159" t="s">
        <v>131</v>
      </c>
    </row>
    <row r="218" spans="2:51" s="11" customFormat="1" ht="22.5" customHeight="1">
      <c r="B218" s="152"/>
      <c r="C218" s="153"/>
      <c r="D218" s="153"/>
      <c r="E218" s="154" t="s">
        <v>3</v>
      </c>
      <c r="F218" s="240" t="s">
        <v>338</v>
      </c>
      <c r="G218" s="241"/>
      <c r="H218" s="241"/>
      <c r="I218" s="241"/>
      <c r="J218" s="153"/>
      <c r="K218" s="155">
        <v>1.57</v>
      </c>
      <c r="L218" s="153"/>
      <c r="M218" s="153"/>
      <c r="N218" s="153"/>
      <c r="O218" s="153"/>
      <c r="P218" s="153"/>
      <c r="Q218" s="153"/>
      <c r="R218" s="156"/>
      <c r="T218" s="157"/>
      <c r="U218" s="153"/>
      <c r="V218" s="153"/>
      <c r="W218" s="153"/>
      <c r="X218" s="153"/>
      <c r="Y218" s="153"/>
      <c r="Z218" s="153"/>
      <c r="AA218" s="158"/>
      <c r="AT218" s="159" t="s">
        <v>140</v>
      </c>
      <c r="AU218" s="159" t="s">
        <v>137</v>
      </c>
      <c r="AV218" s="11" t="s">
        <v>98</v>
      </c>
      <c r="AW218" s="11" t="s">
        <v>35</v>
      </c>
      <c r="AX218" s="11" t="s">
        <v>79</v>
      </c>
      <c r="AY218" s="159" t="s">
        <v>131</v>
      </c>
    </row>
    <row r="219" spans="2:51" s="11" customFormat="1" ht="22.5" customHeight="1">
      <c r="B219" s="152"/>
      <c r="C219" s="153"/>
      <c r="D219" s="153"/>
      <c r="E219" s="154" t="s">
        <v>3</v>
      </c>
      <c r="F219" s="240" t="s">
        <v>339</v>
      </c>
      <c r="G219" s="241"/>
      <c r="H219" s="241"/>
      <c r="I219" s="241"/>
      <c r="J219" s="153"/>
      <c r="K219" s="155">
        <v>26.821</v>
      </c>
      <c r="L219" s="153"/>
      <c r="M219" s="153"/>
      <c r="N219" s="153"/>
      <c r="O219" s="153"/>
      <c r="P219" s="153"/>
      <c r="Q219" s="153"/>
      <c r="R219" s="156"/>
      <c r="T219" s="157"/>
      <c r="U219" s="153"/>
      <c r="V219" s="153"/>
      <c r="W219" s="153"/>
      <c r="X219" s="153"/>
      <c r="Y219" s="153"/>
      <c r="Z219" s="153"/>
      <c r="AA219" s="158"/>
      <c r="AT219" s="159" t="s">
        <v>140</v>
      </c>
      <c r="AU219" s="159" t="s">
        <v>137</v>
      </c>
      <c r="AV219" s="11" t="s">
        <v>98</v>
      </c>
      <c r="AW219" s="11" t="s">
        <v>35</v>
      </c>
      <c r="AX219" s="11" t="s">
        <v>79</v>
      </c>
      <c r="AY219" s="159" t="s">
        <v>131</v>
      </c>
    </row>
    <row r="220" spans="2:51" s="12" customFormat="1" ht="22.5" customHeight="1">
      <c r="B220" s="160"/>
      <c r="C220" s="161"/>
      <c r="D220" s="161"/>
      <c r="E220" s="162" t="s">
        <v>3</v>
      </c>
      <c r="F220" s="242" t="s">
        <v>142</v>
      </c>
      <c r="G220" s="243"/>
      <c r="H220" s="243"/>
      <c r="I220" s="243"/>
      <c r="J220" s="161"/>
      <c r="K220" s="163">
        <v>31.391</v>
      </c>
      <c r="L220" s="161"/>
      <c r="M220" s="161"/>
      <c r="N220" s="161"/>
      <c r="O220" s="161"/>
      <c r="P220" s="161"/>
      <c r="Q220" s="161"/>
      <c r="R220" s="164"/>
      <c r="T220" s="165"/>
      <c r="U220" s="161"/>
      <c r="V220" s="161"/>
      <c r="W220" s="161"/>
      <c r="X220" s="161"/>
      <c r="Y220" s="161"/>
      <c r="Z220" s="161"/>
      <c r="AA220" s="166"/>
      <c r="AT220" s="167" t="s">
        <v>140</v>
      </c>
      <c r="AU220" s="167" t="s">
        <v>137</v>
      </c>
      <c r="AV220" s="12" t="s">
        <v>136</v>
      </c>
      <c r="AW220" s="12" t="s">
        <v>35</v>
      </c>
      <c r="AX220" s="12" t="s">
        <v>20</v>
      </c>
      <c r="AY220" s="167" t="s">
        <v>131</v>
      </c>
    </row>
    <row r="221" spans="2:65" s="1" customFormat="1" ht="31.5" customHeight="1">
      <c r="B221" s="134"/>
      <c r="C221" s="135" t="s">
        <v>241</v>
      </c>
      <c r="D221" s="135" t="s">
        <v>132</v>
      </c>
      <c r="E221" s="136" t="s">
        <v>340</v>
      </c>
      <c r="F221" s="235" t="s">
        <v>341</v>
      </c>
      <c r="G221" s="236"/>
      <c r="H221" s="236"/>
      <c r="I221" s="236"/>
      <c r="J221" s="137" t="s">
        <v>145</v>
      </c>
      <c r="K221" s="138">
        <v>261.723</v>
      </c>
      <c r="L221" s="237">
        <v>274.8</v>
      </c>
      <c r="M221" s="236"/>
      <c r="N221" s="237">
        <f>ROUND(L221*K221,2)</f>
        <v>71921.48</v>
      </c>
      <c r="O221" s="236"/>
      <c r="P221" s="236"/>
      <c r="Q221" s="236"/>
      <c r="R221" s="139"/>
      <c r="T221" s="140" t="s">
        <v>3</v>
      </c>
      <c r="U221" s="39" t="s">
        <v>44</v>
      </c>
      <c r="V221" s="141">
        <v>0.268</v>
      </c>
      <c r="W221" s="141">
        <f>V221*K221</f>
        <v>70.14176400000001</v>
      </c>
      <c r="X221" s="141">
        <v>0.1554</v>
      </c>
      <c r="Y221" s="141">
        <f>X221*K221</f>
        <v>40.6717542</v>
      </c>
      <c r="Z221" s="141">
        <v>0</v>
      </c>
      <c r="AA221" s="142">
        <f>Z221*K221</f>
        <v>0</v>
      </c>
      <c r="AR221" s="16" t="s">
        <v>136</v>
      </c>
      <c r="AT221" s="16" t="s">
        <v>132</v>
      </c>
      <c r="AU221" s="16" t="s">
        <v>137</v>
      </c>
      <c r="AY221" s="16" t="s">
        <v>131</v>
      </c>
      <c r="BE221" s="143">
        <f>IF(U221="základní",N221,0)</f>
        <v>71921.48</v>
      </c>
      <c r="BF221" s="143">
        <f>IF(U221="snížená",N221,0)</f>
        <v>0</v>
      </c>
      <c r="BG221" s="143">
        <f>IF(U221="zákl. přenesená",N221,0)</f>
        <v>0</v>
      </c>
      <c r="BH221" s="143">
        <f>IF(U221="sníž. přenesená",N221,0)</f>
        <v>0</v>
      </c>
      <c r="BI221" s="143">
        <f>IF(U221="nulová",N221,0)</f>
        <v>0</v>
      </c>
      <c r="BJ221" s="16" t="s">
        <v>20</v>
      </c>
      <c r="BK221" s="143">
        <f>ROUND(L221*K221,2)</f>
        <v>71921.48</v>
      </c>
      <c r="BL221" s="16" t="s">
        <v>136</v>
      </c>
      <c r="BM221" s="16" t="s">
        <v>342</v>
      </c>
    </row>
    <row r="222" spans="2:51" s="10" customFormat="1" ht="22.5" customHeight="1">
      <c r="B222" s="144"/>
      <c r="C222" s="145"/>
      <c r="D222" s="145"/>
      <c r="E222" s="146" t="s">
        <v>3</v>
      </c>
      <c r="F222" s="238" t="s">
        <v>139</v>
      </c>
      <c r="G222" s="239"/>
      <c r="H222" s="239"/>
      <c r="I222" s="239"/>
      <c r="J222" s="145"/>
      <c r="K222" s="147" t="s">
        <v>3</v>
      </c>
      <c r="L222" s="145"/>
      <c r="M222" s="145"/>
      <c r="N222" s="145"/>
      <c r="O222" s="145"/>
      <c r="P222" s="145"/>
      <c r="Q222" s="145"/>
      <c r="R222" s="148"/>
      <c r="T222" s="149"/>
      <c r="U222" s="145"/>
      <c r="V222" s="145"/>
      <c r="W222" s="145"/>
      <c r="X222" s="145"/>
      <c r="Y222" s="145"/>
      <c r="Z222" s="145"/>
      <c r="AA222" s="150"/>
      <c r="AT222" s="151" t="s">
        <v>140</v>
      </c>
      <c r="AU222" s="151" t="s">
        <v>137</v>
      </c>
      <c r="AV222" s="10" t="s">
        <v>20</v>
      </c>
      <c r="AW222" s="10" t="s">
        <v>35</v>
      </c>
      <c r="AX222" s="10" t="s">
        <v>79</v>
      </c>
      <c r="AY222" s="151" t="s">
        <v>131</v>
      </c>
    </row>
    <row r="223" spans="2:51" s="11" customFormat="1" ht="22.5" customHeight="1">
      <c r="B223" s="152"/>
      <c r="C223" s="153"/>
      <c r="D223" s="153"/>
      <c r="E223" s="154" t="s">
        <v>3</v>
      </c>
      <c r="F223" s="240" t="s">
        <v>343</v>
      </c>
      <c r="G223" s="241"/>
      <c r="H223" s="241"/>
      <c r="I223" s="241"/>
      <c r="J223" s="153"/>
      <c r="K223" s="155">
        <v>261.723</v>
      </c>
      <c r="L223" s="153"/>
      <c r="M223" s="153"/>
      <c r="N223" s="153"/>
      <c r="O223" s="153"/>
      <c r="P223" s="153"/>
      <c r="Q223" s="153"/>
      <c r="R223" s="156"/>
      <c r="T223" s="157"/>
      <c r="U223" s="153"/>
      <c r="V223" s="153"/>
      <c r="W223" s="153"/>
      <c r="X223" s="153"/>
      <c r="Y223" s="153"/>
      <c r="Z223" s="153"/>
      <c r="AA223" s="158"/>
      <c r="AT223" s="159" t="s">
        <v>140</v>
      </c>
      <c r="AU223" s="159" t="s">
        <v>137</v>
      </c>
      <c r="AV223" s="11" t="s">
        <v>98</v>
      </c>
      <c r="AW223" s="11" t="s">
        <v>35</v>
      </c>
      <c r="AX223" s="11" t="s">
        <v>79</v>
      </c>
      <c r="AY223" s="159" t="s">
        <v>131</v>
      </c>
    </row>
    <row r="224" spans="2:51" s="12" customFormat="1" ht="22.5" customHeight="1">
      <c r="B224" s="160"/>
      <c r="C224" s="161"/>
      <c r="D224" s="161"/>
      <c r="E224" s="162" t="s">
        <v>3</v>
      </c>
      <c r="F224" s="242" t="s">
        <v>142</v>
      </c>
      <c r="G224" s="243"/>
      <c r="H224" s="243"/>
      <c r="I224" s="243"/>
      <c r="J224" s="161"/>
      <c r="K224" s="163">
        <v>261.723</v>
      </c>
      <c r="L224" s="161"/>
      <c r="M224" s="161"/>
      <c r="N224" s="161"/>
      <c r="O224" s="161"/>
      <c r="P224" s="161"/>
      <c r="Q224" s="161"/>
      <c r="R224" s="164"/>
      <c r="T224" s="165"/>
      <c r="U224" s="161"/>
      <c r="V224" s="161"/>
      <c r="W224" s="161"/>
      <c r="X224" s="161"/>
      <c r="Y224" s="161"/>
      <c r="Z224" s="161"/>
      <c r="AA224" s="166"/>
      <c r="AT224" s="167" t="s">
        <v>140</v>
      </c>
      <c r="AU224" s="167" t="s">
        <v>137</v>
      </c>
      <c r="AV224" s="12" t="s">
        <v>136</v>
      </c>
      <c r="AW224" s="12" t="s">
        <v>35</v>
      </c>
      <c r="AX224" s="12" t="s">
        <v>20</v>
      </c>
      <c r="AY224" s="167" t="s">
        <v>131</v>
      </c>
    </row>
    <row r="225" spans="2:63" s="9" customFormat="1" ht="29.25" customHeight="1">
      <c r="B225" s="123"/>
      <c r="C225" s="124"/>
      <c r="D225" s="133" t="s">
        <v>115</v>
      </c>
      <c r="E225" s="133"/>
      <c r="F225" s="133"/>
      <c r="G225" s="133"/>
      <c r="H225" s="133"/>
      <c r="I225" s="133"/>
      <c r="J225" s="133"/>
      <c r="K225" s="133"/>
      <c r="L225" s="133"/>
      <c r="M225" s="133"/>
      <c r="N225" s="248">
        <f>BK225</f>
        <v>14998.18</v>
      </c>
      <c r="O225" s="249"/>
      <c r="P225" s="249"/>
      <c r="Q225" s="249"/>
      <c r="R225" s="126"/>
      <c r="T225" s="127"/>
      <c r="U225" s="124"/>
      <c r="V225" s="124"/>
      <c r="W225" s="128">
        <f>SUM(W226:W241)</f>
        <v>35.158688999999995</v>
      </c>
      <c r="X225" s="124"/>
      <c r="Y225" s="128">
        <f>SUM(Y226:Y241)</f>
        <v>0</v>
      </c>
      <c r="Z225" s="124"/>
      <c r="AA225" s="129">
        <f>SUM(AA226:AA241)</f>
        <v>0</v>
      </c>
      <c r="AR225" s="130" t="s">
        <v>20</v>
      </c>
      <c r="AT225" s="131" t="s">
        <v>78</v>
      </c>
      <c r="AU225" s="131" t="s">
        <v>20</v>
      </c>
      <c r="AY225" s="130" t="s">
        <v>131</v>
      </c>
      <c r="BK225" s="132">
        <f>SUM(BK226:BK241)</f>
        <v>14998.18</v>
      </c>
    </row>
    <row r="226" spans="2:65" s="1" customFormat="1" ht="31.5" customHeight="1">
      <c r="B226" s="134"/>
      <c r="C226" s="135" t="s">
        <v>247</v>
      </c>
      <c r="D226" s="135" t="s">
        <v>132</v>
      </c>
      <c r="E226" s="136" t="s">
        <v>248</v>
      </c>
      <c r="F226" s="235" t="s">
        <v>249</v>
      </c>
      <c r="G226" s="236"/>
      <c r="H226" s="236"/>
      <c r="I226" s="236"/>
      <c r="J226" s="137" t="s">
        <v>156</v>
      </c>
      <c r="K226" s="138">
        <v>285.843</v>
      </c>
      <c r="L226" s="237">
        <v>17.49</v>
      </c>
      <c r="M226" s="236"/>
      <c r="N226" s="237">
        <f>ROUND(L226*K226,2)</f>
        <v>4999.39</v>
      </c>
      <c r="O226" s="236"/>
      <c r="P226" s="236"/>
      <c r="Q226" s="236"/>
      <c r="R226" s="139"/>
      <c r="T226" s="140" t="s">
        <v>3</v>
      </c>
      <c r="U226" s="39" t="s">
        <v>44</v>
      </c>
      <c r="V226" s="141">
        <v>0.066</v>
      </c>
      <c r="W226" s="141">
        <f>V226*K226</f>
        <v>18.865638</v>
      </c>
      <c r="X226" s="141">
        <v>0</v>
      </c>
      <c r="Y226" s="141">
        <f>X226*K226</f>
        <v>0</v>
      </c>
      <c r="Z226" s="141">
        <v>0</v>
      </c>
      <c r="AA226" s="142">
        <f>Z226*K226</f>
        <v>0</v>
      </c>
      <c r="AR226" s="16" t="s">
        <v>136</v>
      </c>
      <c r="AT226" s="16" t="s">
        <v>132</v>
      </c>
      <c r="AU226" s="16" t="s">
        <v>98</v>
      </c>
      <c r="AY226" s="16" t="s">
        <v>131</v>
      </c>
      <c r="BE226" s="143">
        <f>IF(U226="základní",N226,0)</f>
        <v>4999.39</v>
      </c>
      <c r="BF226" s="143">
        <f>IF(U226="snížená",N226,0)</f>
        <v>0</v>
      </c>
      <c r="BG226" s="143">
        <f>IF(U226="zákl. přenesená",N226,0)</f>
        <v>0</v>
      </c>
      <c r="BH226" s="143">
        <f>IF(U226="sníž. přenesená",N226,0)</f>
        <v>0</v>
      </c>
      <c r="BI226" s="143">
        <f>IF(U226="nulová",N226,0)</f>
        <v>0</v>
      </c>
      <c r="BJ226" s="16" t="s">
        <v>20</v>
      </c>
      <c r="BK226" s="143">
        <f>ROUND(L226*K226,2)</f>
        <v>4999.39</v>
      </c>
      <c r="BL226" s="16" t="s">
        <v>136</v>
      </c>
      <c r="BM226" s="16" t="s">
        <v>344</v>
      </c>
    </row>
    <row r="227" spans="2:51" s="10" customFormat="1" ht="22.5" customHeight="1">
      <c r="B227" s="144"/>
      <c r="C227" s="145"/>
      <c r="D227" s="145"/>
      <c r="E227" s="146" t="s">
        <v>3</v>
      </c>
      <c r="F227" s="238" t="s">
        <v>345</v>
      </c>
      <c r="G227" s="239"/>
      <c r="H227" s="239"/>
      <c r="I227" s="239"/>
      <c r="J227" s="145"/>
      <c r="K227" s="147" t="s">
        <v>3</v>
      </c>
      <c r="L227" s="145"/>
      <c r="M227" s="145"/>
      <c r="N227" s="145"/>
      <c r="O227" s="145"/>
      <c r="P227" s="145"/>
      <c r="Q227" s="145"/>
      <c r="R227" s="148"/>
      <c r="T227" s="149"/>
      <c r="U227" s="145"/>
      <c r="V227" s="145"/>
      <c r="W227" s="145"/>
      <c r="X227" s="145"/>
      <c r="Y227" s="145"/>
      <c r="Z227" s="145"/>
      <c r="AA227" s="150"/>
      <c r="AT227" s="151" t="s">
        <v>140</v>
      </c>
      <c r="AU227" s="151" t="s">
        <v>98</v>
      </c>
      <c r="AV227" s="10" t="s">
        <v>20</v>
      </c>
      <c r="AW227" s="10" t="s">
        <v>35</v>
      </c>
      <c r="AX227" s="10" t="s">
        <v>79</v>
      </c>
      <c r="AY227" s="151" t="s">
        <v>131</v>
      </c>
    </row>
    <row r="228" spans="2:51" s="11" customFormat="1" ht="22.5" customHeight="1">
      <c r="B228" s="152"/>
      <c r="C228" s="153"/>
      <c r="D228" s="153"/>
      <c r="E228" s="154" t="s">
        <v>3</v>
      </c>
      <c r="F228" s="240" t="s">
        <v>346</v>
      </c>
      <c r="G228" s="241"/>
      <c r="H228" s="241"/>
      <c r="I228" s="241"/>
      <c r="J228" s="153"/>
      <c r="K228" s="155">
        <v>143.788</v>
      </c>
      <c r="L228" s="153"/>
      <c r="M228" s="153"/>
      <c r="N228" s="153"/>
      <c r="O228" s="153"/>
      <c r="P228" s="153"/>
      <c r="Q228" s="153"/>
      <c r="R228" s="156"/>
      <c r="T228" s="157"/>
      <c r="U228" s="153"/>
      <c r="V228" s="153"/>
      <c r="W228" s="153"/>
      <c r="X228" s="153"/>
      <c r="Y228" s="153"/>
      <c r="Z228" s="153"/>
      <c r="AA228" s="158"/>
      <c r="AT228" s="159" t="s">
        <v>140</v>
      </c>
      <c r="AU228" s="159" t="s">
        <v>98</v>
      </c>
      <c r="AV228" s="11" t="s">
        <v>98</v>
      </c>
      <c r="AW228" s="11" t="s">
        <v>35</v>
      </c>
      <c r="AX228" s="11" t="s">
        <v>79</v>
      </c>
      <c r="AY228" s="159" t="s">
        <v>131</v>
      </c>
    </row>
    <row r="229" spans="2:51" s="10" customFormat="1" ht="22.5" customHeight="1">
      <c r="B229" s="144"/>
      <c r="C229" s="145"/>
      <c r="D229" s="145"/>
      <c r="E229" s="146" t="s">
        <v>3</v>
      </c>
      <c r="F229" s="244" t="s">
        <v>251</v>
      </c>
      <c r="G229" s="239"/>
      <c r="H229" s="239"/>
      <c r="I229" s="239"/>
      <c r="J229" s="145"/>
      <c r="K229" s="147" t="s">
        <v>3</v>
      </c>
      <c r="L229" s="145"/>
      <c r="M229" s="145"/>
      <c r="N229" s="145"/>
      <c r="O229" s="145"/>
      <c r="P229" s="145"/>
      <c r="Q229" s="145"/>
      <c r="R229" s="148"/>
      <c r="T229" s="149"/>
      <c r="U229" s="145"/>
      <c r="V229" s="145"/>
      <c r="W229" s="145"/>
      <c r="X229" s="145"/>
      <c r="Y229" s="145"/>
      <c r="Z229" s="145"/>
      <c r="AA229" s="150"/>
      <c r="AT229" s="151" t="s">
        <v>140</v>
      </c>
      <c r="AU229" s="151" t="s">
        <v>98</v>
      </c>
      <c r="AV229" s="10" t="s">
        <v>20</v>
      </c>
      <c r="AW229" s="10" t="s">
        <v>35</v>
      </c>
      <c r="AX229" s="10" t="s">
        <v>79</v>
      </c>
      <c r="AY229" s="151" t="s">
        <v>131</v>
      </c>
    </row>
    <row r="230" spans="2:51" s="11" customFormat="1" ht="22.5" customHeight="1">
      <c r="B230" s="152"/>
      <c r="C230" s="153"/>
      <c r="D230" s="153"/>
      <c r="E230" s="154" t="s">
        <v>3</v>
      </c>
      <c r="F230" s="240" t="s">
        <v>347</v>
      </c>
      <c r="G230" s="241"/>
      <c r="H230" s="241"/>
      <c r="I230" s="241"/>
      <c r="J230" s="153"/>
      <c r="K230" s="155">
        <v>65.457</v>
      </c>
      <c r="L230" s="153"/>
      <c r="M230" s="153"/>
      <c r="N230" s="153"/>
      <c r="O230" s="153"/>
      <c r="P230" s="153"/>
      <c r="Q230" s="153"/>
      <c r="R230" s="156"/>
      <c r="T230" s="157"/>
      <c r="U230" s="153"/>
      <c r="V230" s="153"/>
      <c r="W230" s="153"/>
      <c r="X230" s="153"/>
      <c r="Y230" s="153"/>
      <c r="Z230" s="153"/>
      <c r="AA230" s="158"/>
      <c r="AT230" s="159" t="s">
        <v>140</v>
      </c>
      <c r="AU230" s="159" t="s">
        <v>98</v>
      </c>
      <c r="AV230" s="11" t="s">
        <v>98</v>
      </c>
      <c r="AW230" s="11" t="s">
        <v>35</v>
      </c>
      <c r="AX230" s="11" t="s">
        <v>79</v>
      </c>
      <c r="AY230" s="159" t="s">
        <v>131</v>
      </c>
    </row>
    <row r="231" spans="2:51" s="10" customFormat="1" ht="22.5" customHeight="1">
      <c r="B231" s="144"/>
      <c r="C231" s="145"/>
      <c r="D231" s="145"/>
      <c r="E231" s="146" t="s">
        <v>3</v>
      </c>
      <c r="F231" s="244" t="s">
        <v>348</v>
      </c>
      <c r="G231" s="239"/>
      <c r="H231" s="239"/>
      <c r="I231" s="239"/>
      <c r="J231" s="145"/>
      <c r="K231" s="147" t="s">
        <v>3</v>
      </c>
      <c r="L231" s="145"/>
      <c r="M231" s="145"/>
      <c r="N231" s="145"/>
      <c r="O231" s="145"/>
      <c r="P231" s="145"/>
      <c r="Q231" s="145"/>
      <c r="R231" s="148"/>
      <c r="T231" s="149"/>
      <c r="U231" s="145"/>
      <c r="V231" s="145"/>
      <c r="W231" s="145"/>
      <c r="X231" s="145"/>
      <c r="Y231" s="145"/>
      <c r="Z231" s="145"/>
      <c r="AA231" s="150"/>
      <c r="AT231" s="151" t="s">
        <v>140</v>
      </c>
      <c r="AU231" s="151" t="s">
        <v>98</v>
      </c>
      <c r="AV231" s="10" t="s">
        <v>20</v>
      </c>
      <c r="AW231" s="10" t="s">
        <v>35</v>
      </c>
      <c r="AX231" s="10" t="s">
        <v>79</v>
      </c>
      <c r="AY231" s="151" t="s">
        <v>131</v>
      </c>
    </row>
    <row r="232" spans="2:51" s="11" customFormat="1" ht="22.5" customHeight="1">
      <c r="B232" s="152"/>
      <c r="C232" s="153"/>
      <c r="D232" s="153"/>
      <c r="E232" s="154" t="s">
        <v>3</v>
      </c>
      <c r="F232" s="240" t="s">
        <v>349</v>
      </c>
      <c r="G232" s="241"/>
      <c r="H232" s="241"/>
      <c r="I232" s="241"/>
      <c r="J232" s="153"/>
      <c r="K232" s="155">
        <v>76.598</v>
      </c>
      <c r="L232" s="153"/>
      <c r="M232" s="153"/>
      <c r="N232" s="153"/>
      <c r="O232" s="153"/>
      <c r="P232" s="153"/>
      <c r="Q232" s="153"/>
      <c r="R232" s="156"/>
      <c r="T232" s="157"/>
      <c r="U232" s="153"/>
      <c r="V232" s="153"/>
      <c r="W232" s="153"/>
      <c r="X232" s="153"/>
      <c r="Y232" s="153"/>
      <c r="Z232" s="153"/>
      <c r="AA232" s="158"/>
      <c r="AT232" s="159" t="s">
        <v>140</v>
      </c>
      <c r="AU232" s="159" t="s">
        <v>98</v>
      </c>
      <c r="AV232" s="11" t="s">
        <v>98</v>
      </c>
      <c r="AW232" s="11" t="s">
        <v>35</v>
      </c>
      <c r="AX232" s="11" t="s">
        <v>79</v>
      </c>
      <c r="AY232" s="159" t="s">
        <v>131</v>
      </c>
    </row>
    <row r="233" spans="2:51" s="12" customFormat="1" ht="22.5" customHeight="1">
      <c r="B233" s="160"/>
      <c r="C233" s="161"/>
      <c r="D233" s="161"/>
      <c r="E233" s="162" t="s">
        <v>3</v>
      </c>
      <c r="F233" s="242" t="s">
        <v>142</v>
      </c>
      <c r="G233" s="243"/>
      <c r="H233" s="243"/>
      <c r="I233" s="243"/>
      <c r="J233" s="161"/>
      <c r="K233" s="163">
        <v>285.843</v>
      </c>
      <c r="L233" s="161"/>
      <c r="M233" s="161"/>
      <c r="N233" s="161"/>
      <c r="O233" s="161"/>
      <c r="P233" s="161"/>
      <c r="Q233" s="161"/>
      <c r="R233" s="164"/>
      <c r="T233" s="165"/>
      <c r="U233" s="161"/>
      <c r="V233" s="161"/>
      <c r="W233" s="161"/>
      <c r="X233" s="161"/>
      <c r="Y233" s="161"/>
      <c r="Z233" s="161"/>
      <c r="AA233" s="166"/>
      <c r="AT233" s="167" t="s">
        <v>140</v>
      </c>
      <c r="AU233" s="167" t="s">
        <v>98</v>
      </c>
      <c r="AV233" s="12" t="s">
        <v>136</v>
      </c>
      <c r="AW233" s="12" t="s">
        <v>35</v>
      </c>
      <c r="AX233" s="12" t="s">
        <v>20</v>
      </c>
      <c r="AY233" s="167" t="s">
        <v>131</v>
      </c>
    </row>
    <row r="234" spans="2:65" s="1" customFormat="1" ht="31.5" customHeight="1">
      <c r="B234" s="134"/>
      <c r="C234" s="135" t="s">
        <v>8</v>
      </c>
      <c r="D234" s="135" t="s">
        <v>132</v>
      </c>
      <c r="E234" s="136" t="s">
        <v>255</v>
      </c>
      <c r="F234" s="235" t="s">
        <v>256</v>
      </c>
      <c r="G234" s="236"/>
      <c r="H234" s="236"/>
      <c r="I234" s="236"/>
      <c r="J234" s="137" t="s">
        <v>156</v>
      </c>
      <c r="K234" s="138">
        <v>857.529</v>
      </c>
      <c r="L234" s="237">
        <v>11.66</v>
      </c>
      <c r="M234" s="236"/>
      <c r="N234" s="237">
        <f>ROUND(L234*K234,2)</f>
        <v>9998.79</v>
      </c>
      <c r="O234" s="236"/>
      <c r="P234" s="236"/>
      <c r="Q234" s="236"/>
      <c r="R234" s="139"/>
      <c r="T234" s="140" t="s">
        <v>3</v>
      </c>
      <c r="U234" s="39" t="s">
        <v>44</v>
      </c>
      <c r="V234" s="141">
        <v>0.019</v>
      </c>
      <c r="W234" s="141">
        <f>V234*K234</f>
        <v>16.293051</v>
      </c>
      <c r="X234" s="141">
        <v>0</v>
      </c>
      <c r="Y234" s="141">
        <f>X234*K234</f>
        <v>0</v>
      </c>
      <c r="Z234" s="141">
        <v>0</v>
      </c>
      <c r="AA234" s="142">
        <f>Z234*K234</f>
        <v>0</v>
      </c>
      <c r="AR234" s="16" t="s">
        <v>136</v>
      </c>
      <c r="AT234" s="16" t="s">
        <v>132</v>
      </c>
      <c r="AU234" s="16" t="s">
        <v>98</v>
      </c>
      <c r="AY234" s="16" t="s">
        <v>131</v>
      </c>
      <c r="BE234" s="143">
        <f>IF(U234="základní",N234,0)</f>
        <v>9998.79</v>
      </c>
      <c r="BF234" s="143">
        <f>IF(U234="snížená",N234,0)</f>
        <v>0</v>
      </c>
      <c r="BG234" s="143">
        <f>IF(U234="zákl. přenesená",N234,0)</f>
        <v>0</v>
      </c>
      <c r="BH234" s="143">
        <f>IF(U234="sníž. přenesená",N234,0)</f>
        <v>0</v>
      </c>
      <c r="BI234" s="143">
        <f>IF(U234="nulová",N234,0)</f>
        <v>0</v>
      </c>
      <c r="BJ234" s="16" t="s">
        <v>20</v>
      </c>
      <c r="BK234" s="143">
        <f>ROUND(L234*K234,2)</f>
        <v>9998.79</v>
      </c>
      <c r="BL234" s="16" t="s">
        <v>136</v>
      </c>
      <c r="BM234" s="16" t="s">
        <v>350</v>
      </c>
    </row>
    <row r="235" spans="2:51" s="10" customFormat="1" ht="22.5" customHeight="1">
      <c r="B235" s="144"/>
      <c r="C235" s="145"/>
      <c r="D235" s="145"/>
      <c r="E235" s="146" t="s">
        <v>3</v>
      </c>
      <c r="F235" s="238" t="s">
        <v>345</v>
      </c>
      <c r="G235" s="239"/>
      <c r="H235" s="239"/>
      <c r="I235" s="239"/>
      <c r="J235" s="145"/>
      <c r="K235" s="147" t="s">
        <v>3</v>
      </c>
      <c r="L235" s="145"/>
      <c r="M235" s="145"/>
      <c r="N235" s="145"/>
      <c r="O235" s="145"/>
      <c r="P235" s="145"/>
      <c r="Q235" s="145"/>
      <c r="R235" s="148"/>
      <c r="T235" s="149"/>
      <c r="U235" s="145"/>
      <c r="V235" s="145"/>
      <c r="W235" s="145"/>
      <c r="X235" s="145"/>
      <c r="Y235" s="145"/>
      <c r="Z235" s="145"/>
      <c r="AA235" s="150"/>
      <c r="AT235" s="151" t="s">
        <v>140</v>
      </c>
      <c r="AU235" s="151" t="s">
        <v>98</v>
      </c>
      <c r="AV235" s="10" t="s">
        <v>20</v>
      </c>
      <c r="AW235" s="10" t="s">
        <v>35</v>
      </c>
      <c r="AX235" s="10" t="s">
        <v>79</v>
      </c>
      <c r="AY235" s="151" t="s">
        <v>131</v>
      </c>
    </row>
    <row r="236" spans="2:51" s="11" customFormat="1" ht="22.5" customHeight="1">
      <c r="B236" s="152"/>
      <c r="C236" s="153"/>
      <c r="D236" s="153"/>
      <c r="E236" s="154" t="s">
        <v>3</v>
      </c>
      <c r="F236" s="240" t="s">
        <v>351</v>
      </c>
      <c r="G236" s="241"/>
      <c r="H236" s="241"/>
      <c r="I236" s="241"/>
      <c r="J236" s="153"/>
      <c r="K236" s="155">
        <v>431.364</v>
      </c>
      <c r="L236" s="153"/>
      <c r="M236" s="153"/>
      <c r="N236" s="153"/>
      <c r="O236" s="153"/>
      <c r="P236" s="153"/>
      <c r="Q236" s="153"/>
      <c r="R236" s="156"/>
      <c r="T236" s="157"/>
      <c r="U236" s="153"/>
      <c r="V236" s="153"/>
      <c r="W236" s="153"/>
      <c r="X236" s="153"/>
      <c r="Y236" s="153"/>
      <c r="Z236" s="153"/>
      <c r="AA236" s="158"/>
      <c r="AT236" s="159" t="s">
        <v>140</v>
      </c>
      <c r="AU236" s="159" t="s">
        <v>98</v>
      </c>
      <c r="AV236" s="11" t="s">
        <v>98</v>
      </c>
      <c r="AW236" s="11" t="s">
        <v>35</v>
      </c>
      <c r="AX236" s="11" t="s">
        <v>79</v>
      </c>
      <c r="AY236" s="159" t="s">
        <v>131</v>
      </c>
    </row>
    <row r="237" spans="2:51" s="10" customFormat="1" ht="22.5" customHeight="1">
      <c r="B237" s="144"/>
      <c r="C237" s="145"/>
      <c r="D237" s="145"/>
      <c r="E237" s="146" t="s">
        <v>3</v>
      </c>
      <c r="F237" s="244" t="s">
        <v>251</v>
      </c>
      <c r="G237" s="239"/>
      <c r="H237" s="239"/>
      <c r="I237" s="239"/>
      <c r="J237" s="145"/>
      <c r="K237" s="147" t="s">
        <v>3</v>
      </c>
      <c r="L237" s="145"/>
      <c r="M237" s="145"/>
      <c r="N237" s="145"/>
      <c r="O237" s="145"/>
      <c r="P237" s="145"/>
      <c r="Q237" s="145"/>
      <c r="R237" s="148"/>
      <c r="T237" s="149"/>
      <c r="U237" s="145"/>
      <c r="V237" s="145"/>
      <c r="W237" s="145"/>
      <c r="X237" s="145"/>
      <c r="Y237" s="145"/>
      <c r="Z237" s="145"/>
      <c r="AA237" s="150"/>
      <c r="AT237" s="151" t="s">
        <v>140</v>
      </c>
      <c r="AU237" s="151" t="s">
        <v>98</v>
      </c>
      <c r="AV237" s="10" t="s">
        <v>20</v>
      </c>
      <c r="AW237" s="10" t="s">
        <v>35</v>
      </c>
      <c r="AX237" s="10" t="s">
        <v>79</v>
      </c>
      <c r="AY237" s="151" t="s">
        <v>131</v>
      </c>
    </row>
    <row r="238" spans="2:51" s="11" customFormat="1" ht="22.5" customHeight="1">
      <c r="B238" s="152"/>
      <c r="C238" s="153"/>
      <c r="D238" s="153"/>
      <c r="E238" s="154" t="s">
        <v>3</v>
      </c>
      <c r="F238" s="240" t="s">
        <v>352</v>
      </c>
      <c r="G238" s="241"/>
      <c r="H238" s="241"/>
      <c r="I238" s="241"/>
      <c r="J238" s="153"/>
      <c r="K238" s="155">
        <v>196.371</v>
      </c>
      <c r="L238" s="153"/>
      <c r="M238" s="153"/>
      <c r="N238" s="153"/>
      <c r="O238" s="153"/>
      <c r="P238" s="153"/>
      <c r="Q238" s="153"/>
      <c r="R238" s="156"/>
      <c r="T238" s="157"/>
      <c r="U238" s="153"/>
      <c r="V238" s="153"/>
      <c r="W238" s="153"/>
      <c r="X238" s="153"/>
      <c r="Y238" s="153"/>
      <c r="Z238" s="153"/>
      <c r="AA238" s="158"/>
      <c r="AT238" s="159" t="s">
        <v>140</v>
      </c>
      <c r="AU238" s="159" t="s">
        <v>98</v>
      </c>
      <c r="AV238" s="11" t="s">
        <v>98</v>
      </c>
      <c r="AW238" s="11" t="s">
        <v>35</v>
      </c>
      <c r="AX238" s="11" t="s">
        <v>79</v>
      </c>
      <c r="AY238" s="159" t="s">
        <v>131</v>
      </c>
    </row>
    <row r="239" spans="2:51" s="10" customFormat="1" ht="22.5" customHeight="1">
      <c r="B239" s="144"/>
      <c r="C239" s="145"/>
      <c r="D239" s="145"/>
      <c r="E239" s="146" t="s">
        <v>3</v>
      </c>
      <c r="F239" s="244" t="s">
        <v>348</v>
      </c>
      <c r="G239" s="239"/>
      <c r="H239" s="239"/>
      <c r="I239" s="239"/>
      <c r="J239" s="145"/>
      <c r="K239" s="147" t="s">
        <v>3</v>
      </c>
      <c r="L239" s="145"/>
      <c r="M239" s="145"/>
      <c r="N239" s="145"/>
      <c r="O239" s="145"/>
      <c r="P239" s="145"/>
      <c r="Q239" s="145"/>
      <c r="R239" s="148"/>
      <c r="T239" s="149"/>
      <c r="U239" s="145"/>
      <c r="V239" s="145"/>
      <c r="W239" s="145"/>
      <c r="X239" s="145"/>
      <c r="Y239" s="145"/>
      <c r="Z239" s="145"/>
      <c r="AA239" s="150"/>
      <c r="AT239" s="151" t="s">
        <v>140</v>
      </c>
      <c r="AU239" s="151" t="s">
        <v>98</v>
      </c>
      <c r="AV239" s="10" t="s">
        <v>20</v>
      </c>
      <c r="AW239" s="10" t="s">
        <v>35</v>
      </c>
      <c r="AX239" s="10" t="s">
        <v>79</v>
      </c>
      <c r="AY239" s="151" t="s">
        <v>131</v>
      </c>
    </row>
    <row r="240" spans="2:51" s="11" customFormat="1" ht="22.5" customHeight="1">
      <c r="B240" s="152"/>
      <c r="C240" s="153"/>
      <c r="D240" s="153"/>
      <c r="E240" s="154" t="s">
        <v>3</v>
      </c>
      <c r="F240" s="240" t="s">
        <v>353</v>
      </c>
      <c r="G240" s="241"/>
      <c r="H240" s="241"/>
      <c r="I240" s="241"/>
      <c r="J240" s="153"/>
      <c r="K240" s="155">
        <v>229.794</v>
      </c>
      <c r="L240" s="153"/>
      <c r="M240" s="153"/>
      <c r="N240" s="153"/>
      <c r="O240" s="153"/>
      <c r="P240" s="153"/>
      <c r="Q240" s="153"/>
      <c r="R240" s="156"/>
      <c r="T240" s="157"/>
      <c r="U240" s="153"/>
      <c r="V240" s="153"/>
      <c r="W240" s="153"/>
      <c r="X240" s="153"/>
      <c r="Y240" s="153"/>
      <c r="Z240" s="153"/>
      <c r="AA240" s="158"/>
      <c r="AT240" s="159" t="s">
        <v>140</v>
      </c>
      <c r="AU240" s="159" t="s">
        <v>98</v>
      </c>
      <c r="AV240" s="11" t="s">
        <v>98</v>
      </c>
      <c r="AW240" s="11" t="s">
        <v>35</v>
      </c>
      <c r="AX240" s="11" t="s">
        <v>79</v>
      </c>
      <c r="AY240" s="159" t="s">
        <v>131</v>
      </c>
    </row>
    <row r="241" spans="2:51" s="12" customFormat="1" ht="22.5" customHeight="1">
      <c r="B241" s="160"/>
      <c r="C241" s="161"/>
      <c r="D241" s="161"/>
      <c r="E241" s="162" t="s">
        <v>3</v>
      </c>
      <c r="F241" s="242" t="s">
        <v>142</v>
      </c>
      <c r="G241" s="243"/>
      <c r="H241" s="243"/>
      <c r="I241" s="243"/>
      <c r="J241" s="161"/>
      <c r="K241" s="163">
        <v>857.529</v>
      </c>
      <c r="L241" s="161"/>
      <c r="M241" s="161"/>
      <c r="N241" s="161"/>
      <c r="O241" s="161"/>
      <c r="P241" s="161"/>
      <c r="Q241" s="161"/>
      <c r="R241" s="164"/>
      <c r="T241" s="172"/>
      <c r="U241" s="173"/>
      <c r="V241" s="173"/>
      <c r="W241" s="173"/>
      <c r="X241" s="173"/>
      <c r="Y241" s="173"/>
      <c r="Z241" s="173"/>
      <c r="AA241" s="174"/>
      <c r="AT241" s="167" t="s">
        <v>140</v>
      </c>
      <c r="AU241" s="167" t="s">
        <v>98</v>
      </c>
      <c r="AV241" s="12" t="s">
        <v>136</v>
      </c>
      <c r="AW241" s="12" t="s">
        <v>35</v>
      </c>
      <c r="AX241" s="12" t="s">
        <v>20</v>
      </c>
      <c r="AY241" s="167" t="s">
        <v>131</v>
      </c>
    </row>
    <row r="242" spans="2:18" s="1" customFormat="1" ht="6.75" customHeight="1"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6"/>
    </row>
  </sheetData>
  <sheetProtection/>
  <mergeCells count="225">
    <mergeCell ref="N213:Q213"/>
    <mergeCell ref="N214:Q214"/>
    <mergeCell ref="N225:Q225"/>
    <mergeCell ref="H1:K1"/>
    <mergeCell ref="S2:AC2"/>
    <mergeCell ref="F239:I239"/>
    <mergeCell ref="N234:Q234"/>
    <mergeCell ref="F235:I235"/>
    <mergeCell ref="F236:I236"/>
    <mergeCell ref="F237:I237"/>
    <mergeCell ref="F240:I240"/>
    <mergeCell ref="F241:I241"/>
    <mergeCell ref="N118:Q118"/>
    <mergeCell ref="N119:Q119"/>
    <mergeCell ref="N120:Q120"/>
    <mergeCell ref="N121:Q121"/>
    <mergeCell ref="N138:Q138"/>
    <mergeCell ref="N173:Q173"/>
    <mergeCell ref="N174:Q174"/>
    <mergeCell ref="L234:M234"/>
    <mergeCell ref="F238:I238"/>
    <mergeCell ref="F229:I229"/>
    <mergeCell ref="F230:I230"/>
    <mergeCell ref="F231:I231"/>
    <mergeCell ref="F232:I232"/>
    <mergeCell ref="F233:I233"/>
    <mergeCell ref="F234:I234"/>
    <mergeCell ref="F224:I224"/>
    <mergeCell ref="F226:I226"/>
    <mergeCell ref="L226:M226"/>
    <mergeCell ref="N226:Q226"/>
    <mergeCell ref="F227:I227"/>
    <mergeCell ref="F228:I228"/>
    <mergeCell ref="F220:I220"/>
    <mergeCell ref="F221:I221"/>
    <mergeCell ref="L221:M221"/>
    <mergeCell ref="N221:Q221"/>
    <mergeCell ref="F222:I222"/>
    <mergeCell ref="F223:I223"/>
    <mergeCell ref="L215:M215"/>
    <mergeCell ref="N215:Q215"/>
    <mergeCell ref="F216:I216"/>
    <mergeCell ref="F217:I217"/>
    <mergeCell ref="F218:I218"/>
    <mergeCell ref="F219:I219"/>
    <mergeCell ref="F208:I208"/>
    <mergeCell ref="F209:I209"/>
    <mergeCell ref="F210:I210"/>
    <mergeCell ref="F211:I211"/>
    <mergeCell ref="F212:I212"/>
    <mergeCell ref="F215:I215"/>
    <mergeCell ref="F204:I204"/>
    <mergeCell ref="F205:I205"/>
    <mergeCell ref="F206:I206"/>
    <mergeCell ref="F207:I207"/>
    <mergeCell ref="L207:M207"/>
    <mergeCell ref="N207:Q207"/>
    <mergeCell ref="L199:M199"/>
    <mergeCell ref="N199:Q199"/>
    <mergeCell ref="F200:I200"/>
    <mergeCell ref="F201:I201"/>
    <mergeCell ref="F202:I202"/>
    <mergeCell ref="F203:I203"/>
    <mergeCell ref="L203:M203"/>
    <mergeCell ref="N203:Q203"/>
    <mergeCell ref="F194:I194"/>
    <mergeCell ref="F195:I195"/>
    <mergeCell ref="F196:I196"/>
    <mergeCell ref="F197:I197"/>
    <mergeCell ref="F198:I198"/>
    <mergeCell ref="F199:I199"/>
    <mergeCell ref="F190:I190"/>
    <mergeCell ref="F191:I191"/>
    <mergeCell ref="F192:I192"/>
    <mergeCell ref="F193:I193"/>
    <mergeCell ref="L193:M193"/>
    <mergeCell ref="N193:Q193"/>
    <mergeCell ref="F186:I186"/>
    <mergeCell ref="F187:I187"/>
    <mergeCell ref="L187:M187"/>
    <mergeCell ref="N187:Q187"/>
    <mergeCell ref="F188:I188"/>
    <mergeCell ref="F189:I189"/>
    <mergeCell ref="F180:I180"/>
    <mergeCell ref="F181:I181"/>
    <mergeCell ref="F182:I182"/>
    <mergeCell ref="F183:I183"/>
    <mergeCell ref="F184:I184"/>
    <mergeCell ref="F185:I185"/>
    <mergeCell ref="N175:Q175"/>
    <mergeCell ref="F176:I176"/>
    <mergeCell ref="F177:I177"/>
    <mergeCell ref="F178:I178"/>
    <mergeCell ref="F179:I179"/>
    <mergeCell ref="L179:M179"/>
    <mergeCell ref="N179:Q179"/>
    <mergeCell ref="F169:I169"/>
    <mergeCell ref="F170:I170"/>
    <mergeCell ref="F171:I171"/>
    <mergeCell ref="F172:I172"/>
    <mergeCell ref="F175:I175"/>
    <mergeCell ref="L175:M175"/>
    <mergeCell ref="F165:I165"/>
    <mergeCell ref="F166:I166"/>
    <mergeCell ref="F167:I167"/>
    <mergeCell ref="L167:M167"/>
    <mergeCell ref="N167:Q167"/>
    <mergeCell ref="F168:I168"/>
    <mergeCell ref="F161:I161"/>
    <mergeCell ref="F162:I162"/>
    <mergeCell ref="F163:I163"/>
    <mergeCell ref="L163:M163"/>
    <mergeCell ref="N163:Q163"/>
    <mergeCell ref="F164:I164"/>
    <mergeCell ref="F157:I157"/>
    <mergeCell ref="L157:M157"/>
    <mergeCell ref="N157:Q157"/>
    <mergeCell ref="F158:I158"/>
    <mergeCell ref="F159:I159"/>
    <mergeCell ref="F160:I160"/>
    <mergeCell ref="N151:Q151"/>
    <mergeCell ref="F152:I152"/>
    <mergeCell ref="F153:I153"/>
    <mergeCell ref="F154:I154"/>
    <mergeCell ref="F155:I155"/>
    <mergeCell ref="F156:I156"/>
    <mergeCell ref="F147:I147"/>
    <mergeCell ref="F148:I148"/>
    <mergeCell ref="F149:I149"/>
    <mergeCell ref="F150:I150"/>
    <mergeCell ref="F151:I151"/>
    <mergeCell ref="L151:M151"/>
    <mergeCell ref="F143:I143"/>
    <mergeCell ref="L143:M143"/>
    <mergeCell ref="N143:Q143"/>
    <mergeCell ref="F144:I144"/>
    <mergeCell ref="F145:I145"/>
    <mergeCell ref="F146:I146"/>
    <mergeCell ref="F139:I139"/>
    <mergeCell ref="L139:M139"/>
    <mergeCell ref="N139:Q139"/>
    <mergeCell ref="F140:I140"/>
    <mergeCell ref="F141:I141"/>
    <mergeCell ref="F142:I142"/>
    <mergeCell ref="F134:I134"/>
    <mergeCell ref="L134:M134"/>
    <mergeCell ref="N134:Q134"/>
    <mergeCell ref="F135:I135"/>
    <mergeCell ref="F136:I136"/>
    <mergeCell ref="F137:I137"/>
    <mergeCell ref="F130:I130"/>
    <mergeCell ref="L130:M130"/>
    <mergeCell ref="N130:Q130"/>
    <mergeCell ref="F131:I131"/>
    <mergeCell ref="F132:I132"/>
    <mergeCell ref="F133:I133"/>
    <mergeCell ref="F126:I126"/>
    <mergeCell ref="L126:M126"/>
    <mergeCell ref="N126:Q126"/>
    <mergeCell ref="F127:I127"/>
    <mergeCell ref="F128:I128"/>
    <mergeCell ref="F129:I129"/>
    <mergeCell ref="F122:I122"/>
    <mergeCell ref="L122:M122"/>
    <mergeCell ref="N122:Q122"/>
    <mergeCell ref="F123:I123"/>
    <mergeCell ref="F124:I124"/>
    <mergeCell ref="F125:I125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95:Q95"/>
    <mergeCell ref="N96:Q96"/>
    <mergeCell ref="N97:Q97"/>
    <mergeCell ref="N99:Q99"/>
    <mergeCell ref="L101:Q101"/>
    <mergeCell ref="C107:Q107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7"/>
  <sheetViews>
    <sheetView showGridLines="0" zoomScalePageLayoutView="0" workbookViewId="0" topLeftCell="A1">
      <pane ySplit="1" topLeftCell="A106" activePane="bottomLeft" state="frozen"/>
      <selection pane="topLeft" activeCell="A1" sqref="A1"/>
      <selection pane="bottomLeft" activeCell="T127" sqref="T127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183"/>
      <c r="B1" s="180"/>
      <c r="C1" s="180"/>
      <c r="D1" s="181" t="s">
        <v>1</v>
      </c>
      <c r="E1" s="180"/>
      <c r="F1" s="182" t="s">
        <v>379</v>
      </c>
      <c r="G1" s="182"/>
      <c r="H1" s="250" t="s">
        <v>380</v>
      </c>
      <c r="I1" s="250"/>
      <c r="J1" s="250"/>
      <c r="K1" s="250"/>
      <c r="L1" s="182" t="s">
        <v>381</v>
      </c>
      <c r="M1" s="180"/>
      <c r="N1" s="180"/>
      <c r="O1" s="181" t="s">
        <v>97</v>
      </c>
      <c r="P1" s="180"/>
      <c r="Q1" s="180"/>
      <c r="R1" s="180"/>
      <c r="S1" s="182" t="s">
        <v>382</v>
      </c>
      <c r="T1" s="182"/>
      <c r="U1" s="183"/>
      <c r="V1" s="18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218" t="s">
        <v>5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T2" s="16" t="s">
        <v>92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98</v>
      </c>
    </row>
    <row r="4" spans="2:46" ht="36.75" customHeight="1">
      <c r="B4" s="20"/>
      <c r="C4" s="184" t="s">
        <v>99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7" t="s">
        <v>15</v>
      </c>
      <c r="E6" s="21"/>
      <c r="F6" s="219" t="str">
        <f>'Rekapitulace stavby'!K6</f>
        <v>PD-III/1822 Soběkury-oprava</v>
      </c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21"/>
      <c r="R6" s="22"/>
    </row>
    <row r="7" spans="2:18" s="1" customFormat="1" ht="32.25" customHeight="1">
      <c r="B7" s="30"/>
      <c r="C7" s="31"/>
      <c r="D7" s="26" t="s">
        <v>100</v>
      </c>
      <c r="E7" s="31"/>
      <c r="F7" s="187" t="s">
        <v>354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31"/>
      <c r="R7" s="32"/>
    </row>
    <row r="8" spans="2:18" s="1" customFormat="1" ht="14.25" customHeight="1">
      <c r="B8" s="30"/>
      <c r="C8" s="31"/>
      <c r="D8" s="27" t="s">
        <v>18</v>
      </c>
      <c r="E8" s="31"/>
      <c r="F8" s="25" t="s">
        <v>3</v>
      </c>
      <c r="G8" s="31"/>
      <c r="H8" s="31"/>
      <c r="I8" s="31"/>
      <c r="J8" s="31"/>
      <c r="K8" s="31"/>
      <c r="L8" s="31"/>
      <c r="M8" s="27" t="s">
        <v>19</v>
      </c>
      <c r="N8" s="31"/>
      <c r="O8" s="25" t="s">
        <v>3</v>
      </c>
      <c r="P8" s="31"/>
      <c r="Q8" s="31"/>
      <c r="R8" s="32"/>
    </row>
    <row r="9" spans="2:18" s="1" customFormat="1" ht="14.25" customHeight="1">
      <c r="B9" s="30"/>
      <c r="C9" s="31"/>
      <c r="D9" s="27" t="s">
        <v>21</v>
      </c>
      <c r="E9" s="31"/>
      <c r="F9" s="25" t="s">
        <v>22</v>
      </c>
      <c r="G9" s="31"/>
      <c r="H9" s="31"/>
      <c r="I9" s="31"/>
      <c r="J9" s="31"/>
      <c r="K9" s="31"/>
      <c r="L9" s="31"/>
      <c r="M9" s="27" t="s">
        <v>23</v>
      </c>
      <c r="N9" s="31"/>
      <c r="O9" s="220" t="str">
        <f>'Rekapitulace stavby'!AN8</f>
        <v>18.9.2016</v>
      </c>
      <c r="P9" s="197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7" t="s">
        <v>27</v>
      </c>
      <c r="E11" s="31"/>
      <c r="F11" s="31"/>
      <c r="G11" s="31"/>
      <c r="H11" s="31"/>
      <c r="I11" s="31"/>
      <c r="J11" s="31"/>
      <c r="K11" s="31"/>
      <c r="L11" s="31"/>
      <c r="M11" s="27" t="s">
        <v>28</v>
      </c>
      <c r="N11" s="31"/>
      <c r="O11" s="186" t="s">
        <v>3</v>
      </c>
      <c r="P11" s="197"/>
      <c r="Q11" s="31"/>
      <c r="R11" s="32"/>
    </row>
    <row r="12" spans="2:18" s="1" customFormat="1" ht="18" customHeight="1">
      <c r="B12" s="30"/>
      <c r="C12" s="31"/>
      <c r="D12" s="31"/>
      <c r="E12" s="25" t="s">
        <v>29</v>
      </c>
      <c r="F12" s="31"/>
      <c r="G12" s="31"/>
      <c r="H12" s="31"/>
      <c r="I12" s="31"/>
      <c r="J12" s="31"/>
      <c r="K12" s="31"/>
      <c r="L12" s="31"/>
      <c r="M12" s="27" t="s">
        <v>30</v>
      </c>
      <c r="N12" s="31"/>
      <c r="O12" s="186" t="s">
        <v>3</v>
      </c>
      <c r="P12" s="197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7" t="s">
        <v>31</v>
      </c>
      <c r="E14" s="31"/>
      <c r="F14" s="31"/>
      <c r="G14" s="31"/>
      <c r="H14" s="31"/>
      <c r="I14" s="31"/>
      <c r="J14" s="31"/>
      <c r="K14" s="31"/>
      <c r="L14" s="31"/>
      <c r="M14" s="27" t="s">
        <v>28</v>
      </c>
      <c r="N14" s="31"/>
      <c r="O14" s="186">
        <f>IF('Rekapitulace stavby'!AN13="","",'Rekapitulace stavby'!AN13)</f>
      </c>
      <c r="P14" s="197"/>
      <c r="Q14" s="31"/>
      <c r="R14" s="32"/>
    </row>
    <row r="15" spans="2:18" s="1" customFormat="1" ht="18" customHeight="1">
      <c r="B15" s="30"/>
      <c r="C15" s="31"/>
      <c r="D15" s="31"/>
      <c r="E15" s="25" t="str">
        <f>IF('Rekapitulace stavby'!E14="","",'Rekapitulace stavby'!E14)</f>
        <v> </v>
      </c>
      <c r="F15" s="31"/>
      <c r="G15" s="31"/>
      <c r="H15" s="31"/>
      <c r="I15" s="31"/>
      <c r="J15" s="31"/>
      <c r="K15" s="31"/>
      <c r="L15" s="31"/>
      <c r="M15" s="27" t="s">
        <v>30</v>
      </c>
      <c r="N15" s="31"/>
      <c r="O15" s="186">
        <f>IF('Rekapitulace stavby'!AN14="","",'Rekapitulace stavby'!AN14)</f>
      </c>
      <c r="P15" s="197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7" t="s">
        <v>33</v>
      </c>
      <c r="E17" s="31"/>
      <c r="F17" s="31"/>
      <c r="G17" s="31"/>
      <c r="H17" s="31"/>
      <c r="I17" s="31"/>
      <c r="J17" s="31"/>
      <c r="K17" s="31"/>
      <c r="L17" s="31"/>
      <c r="M17" s="27" t="s">
        <v>28</v>
      </c>
      <c r="N17" s="31"/>
      <c r="O17" s="186" t="s">
        <v>3</v>
      </c>
      <c r="P17" s="197"/>
      <c r="Q17" s="31"/>
      <c r="R17" s="32"/>
    </row>
    <row r="18" spans="2:18" s="1" customFormat="1" ht="18" customHeight="1">
      <c r="B18" s="30"/>
      <c r="C18" s="31"/>
      <c r="D18" s="31"/>
      <c r="E18" s="25" t="s">
        <v>34</v>
      </c>
      <c r="F18" s="31"/>
      <c r="G18" s="31"/>
      <c r="H18" s="31"/>
      <c r="I18" s="31"/>
      <c r="J18" s="31"/>
      <c r="K18" s="31"/>
      <c r="L18" s="31"/>
      <c r="M18" s="27" t="s">
        <v>30</v>
      </c>
      <c r="N18" s="31"/>
      <c r="O18" s="186" t="s">
        <v>3</v>
      </c>
      <c r="P18" s="197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7" t="s">
        <v>36</v>
      </c>
      <c r="E20" s="31"/>
      <c r="F20" s="31"/>
      <c r="G20" s="31"/>
      <c r="H20" s="31"/>
      <c r="I20" s="31"/>
      <c r="J20" s="31"/>
      <c r="K20" s="31"/>
      <c r="L20" s="31"/>
      <c r="M20" s="27" t="s">
        <v>28</v>
      </c>
      <c r="N20" s="31"/>
      <c r="O20" s="186" t="s">
        <v>37</v>
      </c>
      <c r="P20" s="197"/>
      <c r="Q20" s="31"/>
      <c r="R20" s="32"/>
    </row>
    <row r="21" spans="2:18" s="1" customFormat="1" ht="18" customHeight="1">
      <c r="B21" s="30"/>
      <c r="C21" s="31"/>
      <c r="D21" s="31"/>
      <c r="E21" s="25" t="s">
        <v>38</v>
      </c>
      <c r="F21" s="31"/>
      <c r="G21" s="31"/>
      <c r="H21" s="31"/>
      <c r="I21" s="31"/>
      <c r="J21" s="31"/>
      <c r="K21" s="31"/>
      <c r="L21" s="31"/>
      <c r="M21" s="27" t="s">
        <v>30</v>
      </c>
      <c r="N21" s="31"/>
      <c r="O21" s="186" t="s">
        <v>3</v>
      </c>
      <c r="P21" s="197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7" t="s">
        <v>39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88" t="s">
        <v>3</v>
      </c>
      <c r="F24" s="197"/>
      <c r="G24" s="197"/>
      <c r="H24" s="197"/>
      <c r="I24" s="197"/>
      <c r="J24" s="197"/>
      <c r="K24" s="197"/>
      <c r="L24" s="197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99" t="s">
        <v>102</v>
      </c>
      <c r="E27" s="31"/>
      <c r="F27" s="31"/>
      <c r="G27" s="31"/>
      <c r="H27" s="31"/>
      <c r="I27" s="31"/>
      <c r="J27" s="31"/>
      <c r="K27" s="31"/>
      <c r="L27" s="31"/>
      <c r="M27" s="189">
        <f>N88</f>
        <v>252000</v>
      </c>
      <c r="N27" s="197"/>
      <c r="O27" s="197"/>
      <c r="P27" s="197"/>
      <c r="Q27" s="31"/>
      <c r="R27" s="32"/>
    </row>
    <row r="28" spans="2:18" s="1" customFormat="1" ht="14.25" customHeight="1">
      <c r="B28" s="30"/>
      <c r="C28" s="31"/>
      <c r="D28" s="29" t="s">
        <v>103</v>
      </c>
      <c r="E28" s="31"/>
      <c r="F28" s="31"/>
      <c r="G28" s="31"/>
      <c r="H28" s="31"/>
      <c r="I28" s="31"/>
      <c r="J28" s="31"/>
      <c r="K28" s="31"/>
      <c r="L28" s="31"/>
      <c r="M28" s="189">
        <f>N92</f>
        <v>0</v>
      </c>
      <c r="N28" s="197"/>
      <c r="O28" s="197"/>
      <c r="P28" s="197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00" t="s">
        <v>42</v>
      </c>
      <c r="E30" s="31"/>
      <c r="F30" s="31"/>
      <c r="G30" s="31"/>
      <c r="H30" s="31"/>
      <c r="I30" s="31"/>
      <c r="J30" s="31"/>
      <c r="K30" s="31"/>
      <c r="L30" s="31"/>
      <c r="M30" s="221">
        <f>ROUND(M27+M28,2)</f>
        <v>252000</v>
      </c>
      <c r="N30" s="197"/>
      <c r="O30" s="197"/>
      <c r="P30" s="197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43</v>
      </c>
      <c r="E32" s="37" t="s">
        <v>44</v>
      </c>
      <c r="F32" s="38">
        <v>0.21</v>
      </c>
      <c r="G32" s="101" t="s">
        <v>45</v>
      </c>
      <c r="H32" s="222">
        <f>ROUND((SUM(BE92:BE93)+SUM(BE111:BE126)),2)</f>
        <v>252000</v>
      </c>
      <c r="I32" s="197"/>
      <c r="J32" s="197"/>
      <c r="K32" s="31"/>
      <c r="L32" s="31"/>
      <c r="M32" s="222">
        <f>ROUND(ROUND((SUM(BE92:BE93)+SUM(BE111:BE126)),2)*F32,2)</f>
        <v>52920</v>
      </c>
      <c r="N32" s="197"/>
      <c r="O32" s="197"/>
      <c r="P32" s="197"/>
      <c r="Q32" s="31"/>
      <c r="R32" s="32"/>
    </row>
    <row r="33" spans="2:18" s="1" customFormat="1" ht="14.25" customHeight="1">
      <c r="B33" s="30"/>
      <c r="C33" s="31"/>
      <c r="D33" s="31"/>
      <c r="E33" s="37" t="s">
        <v>46</v>
      </c>
      <c r="F33" s="38">
        <v>0.15</v>
      </c>
      <c r="G33" s="101" t="s">
        <v>45</v>
      </c>
      <c r="H33" s="222">
        <f>ROUND((SUM(BF92:BF93)+SUM(BF111:BF126)),2)</f>
        <v>0</v>
      </c>
      <c r="I33" s="197"/>
      <c r="J33" s="197"/>
      <c r="K33" s="31"/>
      <c r="L33" s="31"/>
      <c r="M33" s="222">
        <f>ROUND(ROUND((SUM(BF92:BF93)+SUM(BF111:BF126)),2)*F33,2)</f>
        <v>0</v>
      </c>
      <c r="N33" s="197"/>
      <c r="O33" s="197"/>
      <c r="P33" s="197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47</v>
      </c>
      <c r="F34" s="38">
        <v>0.21</v>
      </c>
      <c r="G34" s="101" t="s">
        <v>45</v>
      </c>
      <c r="H34" s="222">
        <f>ROUND((SUM(BG92:BG93)+SUM(BG111:BG126)),2)</f>
        <v>0</v>
      </c>
      <c r="I34" s="197"/>
      <c r="J34" s="197"/>
      <c r="K34" s="31"/>
      <c r="L34" s="31"/>
      <c r="M34" s="222">
        <v>0</v>
      </c>
      <c r="N34" s="197"/>
      <c r="O34" s="197"/>
      <c r="P34" s="197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48</v>
      </c>
      <c r="F35" s="38">
        <v>0.15</v>
      </c>
      <c r="G35" s="101" t="s">
        <v>45</v>
      </c>
      <c r="H35" s="222">
        <f>ROUND((SUM(BH92:BH93)+SUM(BH111:BH126)),2)</f>
        <v>0</v>
      </c>
      <c r="I35" s="197"/>
      <c r="J35" s="197"/>
      <c r="K35" s="31"/>
      <c r="L35" s="31"/>
      <c r="M35" s="222">
        <v>0</v>
      </c>
      <c r="N35" s="197"/>
      <c r="O35" s="197"/>
      <c r="P35" s="197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49</v>
      </c>
      <c r="F36" s="38">
        <v>0</v>
      </c>
      <c r="G36" s="101" t="s">
        <v>45</v>
      </c>
      <c r="H36" s="222">
        <f>ROUND((SUM(BI92:BI93)+SUM(BI111:BI126)),2)</f>
        <v>0</v>
      </c>
      <c r="I36" s="197"/>
      <c r="J36" s="197"/>
      <c r="K36" s="31"/>
      <c r="L36" s="31"/>
      <c r="M36" s="222">
        <v>0</v>
      </c>
      <c r="N36" s="197"/>
      <c r="O36" s="197"/>
      <c r="P36" s="197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98"/>
      <c r="D38" s="102" t="s">
        <v>50</v>
      </c>
      <c r="E38" s="70"/>
      <c r="F38" s="70"/>
      <c r="G38" s="103" t="s">
        <v>51</v>
      </c>
      <c r="H38" s="104" t="s">
        <v>52</v>
      </c>
      <c r="I38" s="70"/>
      <c r="J38" s="70"/>
      <c r="K38" s="70"/>
      <c r="L38" s="223">
        <f>SUM(M30:M36)</f>
        <v>304920</v>
      </c>
      <c r="M38" s="207"/>
      <c r="N38" s="207"/>
      <c r="O38" s="207"/>
      <c r="P38" s="209"/>
      <c r="Q38" s="98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0"/>
      <c r="C50" s="31"/>
      <c r="D50" s="45" t="s">
        <v>53</v>
      </c>
      <c r="E50" s="46"/>
      <c r="F50" s="46"/>
      <c r="G50" s="46"/>
      <c r="H50" s="47"/>
      <c r="I50" s="31"/>
      <c r="J50" s="45" t="s">
        <v>54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20"/>
      <c r="C51" s="21"/>
      <c r="D51" s="48"/>
      <c r="E51" s="21"/>
      <c r="F51" s="21"/>
      <c r="G51" s="21"/>
      <c r="H51" s="49"/>
      <c r="I51" s="21"/>
      <c r="J51" s="48"/>
      <c r="K51" s="21"/>
      <c r="L51" s="21"/>
      <c r="M51" s="21"/>
      <c r="N51" s="21"/>
      <c r="O51" s="21"/>
      <c r="P51" s="49"/>
      <c r="Q51" s="21"/>
      <c r="R51" s="22"/>
    </row>
    <row r="52" spans="2:18" ht="13.5">
      <c r="B52" s="20"/>
      <c r="C52" s="21"/>
      <c r="D52" s="48"/>
      <c r="E52" s="21"/>
      <c r="F52" s="21"/>
      <c r="G52" s="21"/>
      <c r="H52" s="49"/>
      <c r="I52" s="21"/>
      <c r="J52" s="48"/>
      <c r="K52" s="21"/>
      <c r="L52" s="21"/>
      <c r="M52" s="21"/>
      <c r="N52" s="21"/>
      <c r="O52" s="21"/>
      <c r="P52" s="49"/>
      <c r="Q52" s="21"/>
      <c r="R52" s="22"/>
    </row>
    <row r="53" spans="2:18" ht="13.5">
      <c r="B53" s="20"/>
      <c r="C53" s="21"/>
      <c r="D53" s="48"/>
      <c r="E53" s="21"/>
      <c r="F53" s="21"/>
      <c r="G53" s="21"/>
      <c r="H53" s="49"/>
      <c r="I53" s="21"/>
      <c r="J53" s="48"/>
      <c r="K53" s="21"/>
      <c r="L53" s="21"/>
      <c r="M53" s="21"/>
      <c r="N53" s="21"/>
      <c r="O53" s="21"/>
      <c r="P53" s="49"/>
      <c r="Q53" s="21"/>
      <c r="R53" s="22"/>
    </row>
    <row r="54" spans="2:18" ht="13.5">
      <c r="B54" s="20"/>
      <c r="C54" s="21"/>
      <c r="D54" s="48"/>
      <c r="E54" s="21"/>
      <c r="F54" s="21"/>
      <c r="G54" s="21"/>
      <c r="H54" s="49"/>
      <c r="I54" s="21"/>
      <c r="J54" s="48"/>
      <c r="K54" s="21"/>
      <c r="L54" s="21"/>
      <c r="M54" s="21"/>
      <c r="N54" s="21"/>
      <c r="O54" s="21"/>
      <c r="P54" s="49"/>
      <c r="Q54" s="21"/>
      <c r="R54" s="22"/>
    </row>
    <row r="55" spans="2:18" ht="13.5">
      <c r="B55" s="20"/>
      <c r="C55" s="21"/>
      <c r="D55" s="48"/>
      <c r="E55" s="21"/>
      <c r="F55" s="21"/>
      <c r="G55" s="21"/>
      <c r="H55" s="49"/>
      <c r="I55" s="21"/>
      <c r="J55" s="48"/>
      <c r="K55" s="21"/>
      <c r="L55" s="21"/>
      <c r="M55" s="21"/>
      <c r="N55" s="21"/>
      <c r="O55" s="21"/>
      <c r="P55" s="49"/>
      <c r="Q55" s="21"/>
      <c r="R55" s="22"/>
    </row>
    <row r="56" spans="2:18" ht="13.5">
      <c r="B56" s="20"/>
      <c r="C56" s="21"/>
      <c r="D56" s="48"/>
      <c r="E56" s="21"/>
      <c r="F56" s="21"/>
      <c r="G56" s="21"/>
      <c r="H56" s="49"/>
      <c r="I56" s="21"/>
      <c r="J56" s="48"/>
      <c r="K56" s="21"/>
      <c r="L56" s="21"/>
      <c r="M56" s="21"/>
      <c r="N56" s="21"/>
      <c r="O56" s="21"/>
      <c r="P56" s="49"/>
      <c r="Q56" s="21"/>
      <c r="R56" s="22"/>
    </row>
    <row r="57" spans="2:18" ht="13.5">
      <c r="B57" s="20"/>
      <c r="C57" s="21"/>
      <c r="D57" s="48"/>
      <c r="E57" s="21"/>
      <c r="F57" s="21"/>
      <c r="G57" s="21"/>
      <c r="H57" s="49"/>
      <c r="I57" s="21"/>
      <c r="J57" s="48"/>
      <c r="K57" s="21"/>
      <c r="L57" s="21"/>
      <c r="M57" s="21"/>
      <c r="N57" s="21"/>
      <c r="O57" s="21"/>
      <c r="P57" s="49"/>
      <c r="Q57" s="21"/>
      <c r="R57" s="22"/>
    </row>
    <row r="58" spans="2:18" ht="13.5">
      <c r="B58" s="20"/>
      <c r="C58" s="21"/>
      <c r="D58" s="48"/>
      <c r="E58" s="21"/>
      <c r="F58" s="21"/>
      <c r="G58" s="21"/>
      <c r="H58" s="49"/>
      <c r="I58" s="21"/>
      <c r="J58" s="48"/>
      <c r="K58" s="21"/>
      <c r="L58" s="21"/>
      <c r="M58" s="21"/>
      <c r="N58" s="21"/>
      <c r="O58" s="21"/>
      <c r="P58" s="49"/>
      <c r="Q58" s="21"/>
      <c r="R58" s="22"/>
    </row>
    <row r="59" spans="2:18" s="1" customFormat="1" ht="15">
      <c r="B59" s="30"/>
      <c r="C59" s="31"/>
      <c r="D59" s="50" t="s">
        <v>55</v>
      </c>
      <c r="E59" s="51"/>
      <c r="F59" s="51"/>
      <c r="G59" s="52" t="s">
        <v>56</v>
      </c>
      <c r="H59" s="53"/>
      <c r="I59" s="31"/>
      <c r="J59" s="50" t="s">
        <v>55</v>
      </c>
      <c r="K59" s="51"/>
      <c r="L59" s="51"/>
      <c r="M59" s="51"/>
      <c r="N59" s="52" t="s">
        <v>56</v>
      </c>
      <c r="O59" s="51"/>
      <c r="P59" s="53"/>
      <c r="Q59" s="31"/>
      <c r="R59" s="32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0"/>
      <c r="C61" s="31"/>
      <c r="D61" s="45" t="s">
        <v>57</v>
      </c>
      <c r="E61" s="46"/>
      <c r="F61" s="46"/>
      <c r="G61" s="46"/>
      <c r="H61" s="47"/>
      <c r="I61" s="31"/>
      <c r="J61" s="45" t="s">
        <v>58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20"/>
      <c r="C62" s="21"/>
      <c r="D62" s="48"/>
      <c r="E62" s="21"/>
      <c r="F62" s="21"/>
      <c r="G62" s="21"/>
      <c r="H62" s="49"/>
      <c r="I62" s="21"/>
      <c r="J62" s="48"/>
      <c r="K62" s="21"/>
      <c r="L62" s="21"/>
      <c r="M62" s="21"/>
      <c r="N62" s="21"/>
      <c r="O62" s="21"/>
      <c r="P62" s="49"/>
      <c r="Q62" s="21"/>
      <c r="R62" s="22"/>
    </row>
    <row r="63" spans="2:18" ht="13.5">
      <c r="B63" s="20"/>
      <c r="C63" s="21"/>
      <c r="D63" s="48"/>
      <c r="E63" s="21"/>
      <c r="F63" s="21"/>
      <c r="G63" s="21"/>
      <c r="H63" s="49"/>
      <c r="I63" s="21"/>
      <c r="J63" s="48"/>
      <c r="K63" s="21"/>
      <c r="L63" s="21"/>
      <c r="M63" s="21"/>
      <c r="N63" s="21"/>
      <c r="O63" s="21"/>
      <c r="P63" s="49"/>
      <c r="Q63" s="21"/>
      <c r="R63" s="22"/>
    </row>
    <row r="64" spans="2:18" ht="13.5">
      <c r="B64" s="20"/>
      <c r="C64" s="21"/>
      <c r="D64" s="48"/>
      <c r="E64" s="21"/>
      <c r="F64" s="21"/>
      <c r="G64" s="21"/>
      <c r="H64" s="49"/>
      <c r="I64" s="21"/>
      <c r="J64" s="48"/>
      <c r="K64" s="21"/>
      <c r="L64" s="21"/>
      <c r="M64" s="21"/>
      <c r="N64" s="21"/>
      <c r="O64" s="21"/>
      <c r="P64" s="49"/>
      <c r="Q64" s="21"/>
      <c r="R64" s="22"/>
    </row>
    <row r="65" spans="2:18" ht="13.5">
      <c r="B65" s="20"/>
      <c r="C65" s="21"/>
      <c r="D65" s="48"/>
      <c r="E65" s="21"/>
      <c r="F65" s="21"/>
      <c r="G65" s="21"/>
      <c r="H65" s="49"/>
      <c r="I65" s="21"/>
      <c r="J65" s="48"/>
      <c r="K65" s="21"/>
      <c r="L65" s="21"/>
      <c r="M65" s="21"/>
      <c r="N65" s="21"/>
      <c r="O65" s="21"/>
      <c r="P65" s="49"/>
      <c r="Q65" s="21"/>
      <c r="R65" s="22"/>
    </row>
    <row r="66" spans="2:18" ht="13.5">
      <c r="B66" s="20"/>
      <c r="C66" s="21"/>
      <c r="D66" s="48"/>
      <c r="E66" s="21"/>
      <c r="F66" s="21"/>
      <c r="G66" s="21"/>
      <c r="H66" s="49"/>
      <c r="I66" s="21"/>
      <c r="J66" s="48"/>
      <c r="K66" s="21"/>
      <c r="L66" s="21"/>
      <c r="M66" s="21"/>
      <c r="N66" s="21"/>
      <c r="O66" s="21"/>
      <c r="P66" s="49"/>
      <c r="Q66" s="21"/>
      <c r="R66" s="22"/>
    </row>
    <row r="67" spans="2:18" ht="13.5">
      <c r="B67" s="20"/>
      <c r="C67" s="21"/>
      <c r="D67" s="48"/>
      <c r="E67" s="21"/>
      <c r="F67" s="21"/>
      <c r="G67" s="21"/>
      <c r="H67" s="49"/>
      <c r="I67" s="21"/>
      <c r="J67" s="48"/>
      <c r="K67" s="21"/>
      <c r="L67" s="21"/>
      <c r="M67" s="21"/>
      <c r="N67" s="21"/>
      <c r="O67" s="21"/>
      <c r="P67" s="49"/>
      <c r="Q67" s="21"/>
      <c r="R67" s="22"/>
    </row>
    <row r="68" spans="2:18" ht="13.5">
      <c r="B68" s="20"/>
      <c r="C68" s="21"/>
      <c r="D68" s="48"/>
      <c r="E68" s="21"/>
      <c r="F68" s="21"/>
      <c r="G68" s="21"/>
      <c r="H68" s="49"/>
      <c r="I68" s="21"/>
      <c r="J68" s="48"/>
      <c r="K68" s="21"/>
      <c r="L68" s="21"/>
      <c r="M68" s="21"/>
      <c r="N68" s="21"/>
      <c r="O68" s="21"/>
      <c r="P68" s="49"/>
      <c r="Q68" s="21"/>
      <c r="R68" s="22"/>
    </row>
    <row r="69" spans="2:18" ht="13.5">
      <c r="B69" s="20"/>
      <c r="C69" s="21"/>
      <c r="D69" s="48"/>
      <c r="E69" s="21"/>
      <c r="F69" s="21"/>
      <c r="G69" s="21"/>
      <c r="H69" s="49"/>
      <c r="I69" s="21"/>
      <c r="J69" s="48"/>
      <c r="K69" s="21"/>
      <c r="L69" s="21"/>
      <c r="M69" s="21"/>
      <c r="N69" s="21"/>
      <c r="O69" s="21"/>
      <c r="P69" s="49"/>
      <c r="Q69" s="21"/>
      <c r="R69" s="22"/>
    </row>
    <row r="70" spans="2:18" s="1" customFormat="1" ht="15">
      <c r="B70" s="30"/>
      <c r="C70" s="31"/>
      <c r="D70" s="50" t="s">
        <v>55</v>
      </c>
      <c r="E70" s="51"/>
      <c r="F70" s="51"/>
      <c r="G70" s="52" t="s">
        <v>56</v>
      </c>
      <c r="H70" s="53"/>
      <c r="I70" s="31"/>
      <c r="J70" s="50" t="s">
        <v>55</v>
      </c>
      <c r="K70" s="51"/>
      <c r="L70" s="51"/>
      <c r="M70" s="51"/>
      <c r="N70" s="52" t="s">
        <v>56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84" t="s">
        <v>104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7" t="s">
        <v>15</v>
      </c>
      <c r="D78" s="31"/>
      <c r="E78" s="31"/>
      <c r="F78" s="219" t="str">
        <f>F6</f>
        <v>PD-III/1822 Soběkury-oprava</v>
      </c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31"/>
      <c r="R78" s="32"/>
    </row>
    <row r="79" spans="2:18" s="1" customFormat="1" ht="36.75" customHeight="1">
      <c r="B79" s="30"/>
      <c r="C79" s="64" t="s">
        <v>100</v>
      </c>
      <c r="D79" s="31"/>
      <c r="E79" s="31"/>
      <c r="F79" s="200" t="str">
        <f>F7</f>
        <v>VRN - Vedlejší rozpočtové náklady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7" t="s">
        <v>21</v>
      </c>
      <c r="D81" s="31"/>
      <c r="E81" s="31"/>
      <c r="F81" s="25" t="str">
        <f>F9</f>
        <v>Soběkury</v>
      </c>
      <c r="G81" s="31"/>
      <c r="H81" s="31"/>
      <c r="I81" s="31"/>
      <c r="J81" s="31"/>
      <c r="K81" s="27" t="s">
        <v>23</v>
      </c>
      <c r="L81" s="31"/>
      <c r="M81" s="220" t="str">
        <f>IF(O9="","",O9)</f>
        <v>18.9.2016</v>
      </c>
      <c r="N81" s="197"/>
      <c r="O81" s="197"/>
      <c r="P81" s="197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7" t="s">
        <v>27</v>
      </c>
      <c r="D83" s="31"/>
      <c r="E83" s="31"/>
      <c r="F83" s="25" t="str">
        <f>E12</f>
        <v>SÚS Plzeňského kraje, Škroupova 18, 306 13 Plzeň</v>
      </c>
      <c r="G83" s="31"/>
      <c r="H83" s="31"/>
      <c r="I83" s="31"/>
      <c r="J83" s="31"/>
      <c r="K83" s="27" t="s">
        <v>33</v>
      </c>
      <c r="L83" s="31"/>
      <c r="M83" s="186" t="str">
        <f>E18</f>
        <v>U-PROJEKT DOS s.r.o.</v>
      </c>
      <c r="N83" s="197"/>
      <c r="O83" s="197"/>
      <c r="P83" s="197"/>
      <c r="Q83" s="197"/>
      <c r="R83" s="32"/>
    </row>
    <row r="84" spans="2:18" s="1" customFormat="1" ht="14.25" customHeight="1">
      <c r="B84" s="30"/>
      <c r="C84" s="27" t="s">
        <v>31</v>
      </c>
      <c r="D84" s="31"/>
      <c r="E84" s="31"/>
      <c r="F84" s="25" t="str">
        <f>IF(E15="","",E15)</f>
        <v> </v>
      </c>
      <c r="G84" s="31"/>
      <c r="H84" s="31"/>
      <c r="I84" s="31"/>
      <c r="J84" s="31"/>
      <c r="K84" s="27" t="s">
        <v>36</v>
      </c>
      <c r="L84" s="31"/>
      <c r="M84" s="186" t="str">
        <f>E21</f>
        <v>David Šprincl</v>
      </c>
      <c r="N84" s="197"/>
      <c r="O84" s="197"/>
      <c r="P84" s="197"/>
      <c r="Q84" s="197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24" t="s">
        <v>105</v>
      </c>
      <c r="D86" s="225"/>
      <c r="E86" s="225"/>
      <c r="F86" s="225"/>
      <c r="G86" s="225"/>
      <c r="H86" s="98"/>
      <c r="I86" s="98"/>
      <c r="J86" s="98"/>
      <c r="K86" s="98"/>
      <c r="L86" s="98"/>
      <c r="M86" s="98"/>
      <c r="N86" s="224" t="s">
        <v>106</v>
      </c>
      <c r="O86" s="197"/>
      <c r="P86" s="197"/>
      <c r="Q86" s="197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5" t="s">
        <v>107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1">
        <f>N111</f>
        <v>252000</v>
      </c>
      <c r="O88" s="197"/>
      <c r="P88" s="197"/>
      <c r="Q88" s="197"/>
      <c r="R88" s="32"/>
      <c r="AU88" s="16" t="s">
        <v>108</v>
      </c>
    </row>
    <row r="89" spans="2:18" s="6" customFormat="1" ht="24.75" customHeight="1">
      <c r="B89" s="106"/>
      <c r="C89" s="107"/>
      <c r="D89" s="108" t="s">
        <v>354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26">
        <f>N112</f>
        <v>252000</v>
      </c>
      <c r="O89" s="227"/>
      <c r="P89" s="227"/>
      <c r="Q89" s="227"/>
      <c r="R89" s="109"/>
    </row>
    <row r="90" spans="2:18" s="7" customFormat="1" ht="19.5" customHeight="1">
      <c r="B90" s="110"/>
      <c r="C90" s="111"/>
      <c r="D90" s="112" t="s">
        <v>355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28">
        <f>N115</f>
        <v>228000</v>
      </c>
      <c r="O90" s="229"/>
      <c r="P90" s="229"/>
      <c r="Q90" s="229"/>
      <c r="R90" s="113"/>
    </row>
    <row r="91" spans="2:18" s="1" customFormat="1" ht="21.75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spans="2:21" s="1" customFormat="1" ht="29.25" customHeight="1">
      <c r="B92" s="30"/>
      <c r="C92" s="105" t="s">
        <v>116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230">
        <v>0</v>
      </c>
      <c r="O92" s="197"/>
      <c r="P92" s="197"/>
      <c r="Q92" s="197"/>
      <c r="R92" s="32"/>
      <c r="T92" s="114"/>
      <c r="U92" s="115" t="s">
        <v>43</v>
      </c>
    </row>
    <row r="93" spans="2:18" s="1" customFormat="1" ht="18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spans="2:18" s="1" customFormat="1" ht="29.25" customHeight="1">
      <c r="B94" s="30"/>
      <c r="C94" s="97" t="s">
        <v>96</v>
      </c>
      <c r="D94" s="98"/>
      <c r="E94" s="98"/>
      <c r="F94" s="98"/>
      <c r="G94" s="98"/>
      <c r="H94" s="98"/>
      <c r="I94" s="98"/>
      <c r="J94" s="98"/>
      <c r="K94" s="98"/>
      <c r="L94" s="213">
        <f>ROUND(SUM(N88+N92),2)</f>
        <v>252000</v>
      </c>
      <c r="M94" s="225"/>
      <c r="N94" s="225"/>
      <c r="O94" s="225"/>
      <c r="P94" s="225"/>
      <c r="Q94" s="225"/>
      <c r="R94" s="32"/>
    </row>
    <row r="95" spans="2:18" s="1" customFormat="1" ht="6.75" customHeight="1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9" spans="2:18" s="1" customFormat="1" ht="6.75" customHeight="1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9"/>
    </row>
    <row r="100" spans="2:18" s="1" customFormat="1" ht="36.75" customHeight="1">
      <c r="B100" s="30"/>
      <c r="C100" s="184" t="s">
        <v>117</v>
      </c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32"/>
    </row>
    <row r="101" spans="2:18" s="1" customFormat="1" ht="6.75" customHeigh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18" s="1" customFormat="1" ht="30" customHeight="1">
      <c r="B102" s="30"/>
      <c r="C102" s="27" t="s">
        <v>15</v>
      </c>
      <c r="D102" s="31"/>
      <c r="E102" s="31"/>
      <c r="F102" s="219" t="str">
        <f>F6</f>
        <v>PD-III/1822 Soběkury-oprava</v>
      </c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31"/>
      <c r="R102" s="32"/>
    </row>
    <row r="103" spans="2:18" s="1" customFormat="1" ht="36.75" customHeight="1">
      <c r="B103" s="30"/>
      <c r="C103" s="64" t="s">
        <v>100</v>
      </c>
      <c r="D103" s="31"/>
      <c r="E103" s="31"/>
      <c r="F103" s="200" t="str">
        <f>F7</f>
        <v>VRN - Vedlejší rozpočtové náklady</v>
      </c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31"/>
      <c r="R103" s="32"/>
    </row>
    <row r="104" spans="2:18" s="1" customFormat="1" ht="6.75" customHeight="1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1" customFormat="1" ht="18" customHeight="1">
      <c r="B105" s="30"/>
      <c r="C105" s="27" t="s">
        <v>21</v>
      </c>
      <c r="D105" s="31"/>
      <c r="E105" s="31"/>
      <c r="F105" s="25" t="str">
        <f>F9</f>
        <v>Soběkury</v>
      </c>
      <c r="G105" s="31"/>
      <c r="H105" s="31"/>
      <c r="I105" s="31"/>
      <c r="J105" s="31"/>
      <c r="K105" s="27" t="s">
        <v>23</v>
      </c>
      <c r="L105" s="31"/>
      <c r="M105" s="220" t="str">
        <f>IF(O9="","",O9)</f>
        <v>18.9.2016</v>
      </c>
      <c r="N105" s="197"/>
      <c r="O105" s="197"/>
      <c r="P105" s="197"/>
      <c r="Q105" s="31"/>
      <c r="R105" s="32"/>
    </row>
    <row r="106" spans="2:18" s="1" customFormat="1" ht="6.75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18" s="1" customFormat="1" ht="15">
      <c r="B107" s="30"/>
      <c r="C107" s="27" t="s">
        <v>27</v>
      </c>
      <c r="D107" s="31"/>
      <c r="E107" s="31"/>
      <c r="F107" s="25" t="str">
        <f>E12</f>
        <v>SÚS Plzeňského kraje, Škroupova 18, 306 13 Plzeň</v>
      </c>
      <c r="G107" s="31"/>
      <c r="H107" s="31"/>
      <c r="I107" s="31"/>
      <c r="J107" s="31"/>
      <c r="K107" s="27" t="s">
        <v>33</v>
      </c>
      <c r="L107" s="31"/>
      <c r="M107" s="186" t="str">
        <f>E18</f>
        <v>U-PROJEKT DOS s.r.o.</v>
      </c>
      <c r="N107" s="197"/>
      <c r="O107" s="197"/>
      <c r="P107" s="197"/>
      <c r="Q107" s="197"/>
      <c r="R107" s="32"/>
    </row>
    <row r="108" spans="2:18" s="1" customFormat="1" ht="14.25" customHeight="1">
      <c r="B108" s="30"/>
      <c r="C108" s="27" t="s">
        <v>31</v>
      </c>
      <c r="D108" s="31"/>
      <c r="E108" s="31"/>
      <c r="F108" s="25" t="str">
        <f>IF(E15="","",E15)</f>
        <v> </v>
      </c>
      <c r="G108" s="31"/>
      <c r="H108" s="31"/>
      <c r="I108" s="31"/>
      <c r="J108" s="31"/>
      <c r="K108" s="27" t="s">
        <v>36</v>
      </c>
      <c r="L108" s="31"/>
      <c r="M108" s="186" t="str">
        <f>E21</f>
        <v>David Šprincl</v>
      </c>
      <c r="N108" s="197"/>
      <c r="O108" s="197"/>
      <c r="P108" s="197"/>
      <c r="Q108" s="197"/>
      <c r="R108" s="32"/>
    </row>
    <row r="109" spans="2:18" s="1" customFormat="1" ht="9.7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27" s="8" customFormat="1" ht="29.25" customHeight="1">
      <c r="B110" s="116"/>
      <c r="C110" s="117" t="s">
        <v>118</v>
      </c>
      <c r="D110" s="118" t="s">
        <v>119</v>
      </c>
      <c r="E110" s="118" t="s">
        <v>61</v>
      </c>
      <c r="F110" s="231" t="s">
        <v>120</v>
      </c>
      <c r="G110" s="232"/>
      <c r="H110" s="232"/>
      <c r="I110" s="232"/>
      <c r="J110" s="118" t="s">
        <v>121</v>
      </c>
      <c r="K110" s="118" t="s">
        <v>122</v>
      </c>
      <c r="L110" s="233" t="s">
        <v>123</v>
      </c>
      <c r="M110" s="232"/>
      <c r="N110" s="231" t="s">
        <v>106</v>
      </c>
      <c r="O110" s="232"/>
      <c r="P110" s="232"/>
      <c r="Q110" s="234"/>
      <c r="R110" s="119"/>
      <c r="T110" s="71" t="s">
        <v>124</v>
      </c>
      <c r="U110" s="72" t="s">
        <v>43</v>
      </c>
      <c r="V110" s="72" t="s">
        <v>125</v>
      </c>
      <c r="W110" s="72" t="s">
        <v>126</v>
      </c>
      <c r="X110" s="72" t="s">
        <v>127</v>
      </c>
      <c r="Y110" s="72" t="s">
        <v>128</v>
      </c>
      <c r="Z110" s="72" t="s">
        <v>129</v>
      </c>
      <c r="AA110" s="73" t="s">
        <v>130</v>
      </c>
    </row>
    <row r="111" spans="2:63" s="1" customFormat="1" ht="29.25" customHeight="1">
      <c r="B111" s="30"/>
      <c r="C111" s="75" t="s">
        <v>102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251">
        <f>BK111</f>
        <v>252000</v>
      </c>
      <c r="O111" s="252"/>
      <c r="P111" s="252"/>
      <c r="Q111" s="252"/>
      <c r="R111" s="32"/>
      <c r="T111" s="74"/>
      <c r="U111" s="46"/>
      <c r="V111" s="46"/>
      <c r="W111" s="120">
        <f>W112</f>
        <v>0</v>
      </c>
      <c r="X111" s="46"/>
      <c r="Y111" s="120">
        <f>Y112</f>
        <v>0</v>
      </c>
      <c r="Z111" s="46"/>
      <c r="AA111" s="121">
        <f>AA112</f>
        <v>0</v>
      </c>
      <c r="AT111" s="16" t="s">
        <v>78</v>
      </c>
      <c r="AU111" s="16" t="s">
        <v>108</v>
      </c>
      <c r="BK111" s="122">
        <f>BK112</f>
        <v>252000</v>
      </c>
    </row>
    <row r="112" spans="2:63" s="9" customFormat="1" ht="36.75" customHeight="1">
      <c r="B112" s="123"/>
      <c r="C112" s="124"/>
      <c r="D112" s="125" t="s">
        <v>354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256">
        <f>BK112</f>
        <v>252000</v>
      </c>
      <c r="O112" s="257"/>
      <c r="P112" s="257"/>
      <c r="Q112" s="257"/>
      <c r="R112" s="126"/>
      <c r="T112" s="127"/>
      <c r="U112" s="124"/>
      <c r="V112" s="124"/>
      <c r="W112" s="128">
        <f>W113+W114+W115</f>
        <v>0</v>
      </c>
      <c r="X112" s="124"/>
      <c r="Y112" s="128">
        <f>Y113+Y114+Y115</f>
        <v>0</v>
      </c>
      <c r="Z112" s="124"/>
      <c r="AA112" s="129">
        <f>AA113+AA114+AA115</f>
        <v>0</v>
      </c>
      <c r="AR112" s="130" t="s">
        <v>162</v>
      </c>
      <c r="AT112" s="131" t="s">
        <v>78</v>
      </c>
      <c r="AU112" s="131" t="s">
        <v>79</v>
      </c>
      <c r="AY112" s="130" t="s">
        <v>131</v>
      </c>
      <c r="BK112" s="132">
        <f>BK113+BK114+BK115</f>
        <v>252000</v>
      </c>
    </row>
    <row r="113" spans="2:65" s="1" customFormat="1" ht="22.5" customHeight="1">
      <c r="B113" s="134"/>
      <c r="C113" s="135" t="s">
        <v>20</v>
      </c>
      <c r="D113" s="135" t="s">
        <v>132</v>
      </c>
      <c r="E113" s="136" t="s">
        <v>356</v>
      </c>
      <c r="F113" s="235" t="s">
        <v>357</v>
      </c>
      <c r="G113" s="236"/>
      <c r="H113" s="236"/>
      <c r="I113" s="236"/>
      <c r="J113" s="137" t="s">
        <v>358</v>
      </c>
      <c r="K113" s="138">
        <v>1</v>
      </c>
      <c r="L113" s="237">
        <v>24000</v>
      </c>
      <c r="M113" s="236"/>
      <c r="N113" s="237">
        <f>ROUND(L113*K113,2)</f>
        <v>24000</v>
      </c>
      <c r="O113" s="236"/>
      <c r="P113" s="236"/>
      <c r="Q113" s="236"/>
      <c r="R113" s="139"/>
      <c r="T113" s="140" t="s">
        <v>3</v>
      </c>
      <c r="U113" s="39" t="s">
        <v>44</v>
      </c>
      <c r="V113" s="141">
        <v>0</v>
      </c>
      <c r="W113" s="141">
        <f>V113*K113</f>
        <v>0</v>
      </c>
      <c r="X113" s="141">
        <v>0</v>
      </c>
      <c r="Y113" s="141">
        <f>X113*K113</f>
        <v>0</v>
      </c>
      <c r="Z113" s="141">
        <v>0</v>
      </c>
      <c r="AA113" s="142">
        <f>Z113*K113</f>
        <v>0</v>
      </c>
      <c r="AR113" s="16" t="s">
        <v>359</v>
      </c>
      <c r="AT113" s="16" t="s">
        <v>132</v>
      </c>
      <c r="AU113" s="16" t="s">
        <v>20</v>
      </c>
      <c r="AY113" s="16" t="s">
        <v>131</v>
      </c>
      <c r="BE113" s="143">
        <f>IF(U113="základní",N113,0)</f>
        <v>24000</v>
      </c>
      <c r="BF113" s="143">
        <f>IF(U113="snížená",N113,0)</f>
        <v>0</v>
      </c>
      <c r="BG113" s="143">
        <f>IF(U113="zákl. přenesená",N113,0)</f>
        <v>0</v>
      </c>
      <c r="BH113" s="143">
        <f>IF(U113="sníž. přenesená",N113,0)</f>
        <v>0</v>
      </c>
      <c r="BI113" s="143">
        <f>IF(U113="nulová",N113,0)</f>
        <v>0</v>
      </c>
      <c r="BJ113" s="16" t="s">
        <v>20</v>
      </c>
      <c r="BK113" s="143">
        <f>ROUND(L113*K113,2)</f>
        <v>24000</v>
      </c>
      <c r="BL113" s="16" t="s">
        <v>359</v>
      </c>
      <c r="BM113" s="16" t="s">
        <v>360</v>
      </c>
    </row>
    <row r="114" spans="2:51" s="11" customFormat="1" ht="22.5" customHeight="1">
      <c r="B114" s="152"/>
      <c r="C114" s="153"/>
      <c r="D114" s="153"/>
      <c r="E114" s="154" t="s">
        <v>3</v>
      </c>
      <c r="F114" s="255" t="s">
        <v>20</v>
      </c>
      <c r="G114" s="241"/>
      <c r="H114" s="241"/>
      <c r="I114" s="241"/>
      <c r="J114" s="153"/>
      <c r="K114" s="155">
        <v>1</v>
      </c>
      <c r="L114" s="153"/>
      <c r="M114" s="153"/>
      <c r="N114" s="153"/>
      <c r="O114" s="153"/>
      <c r="P114" s="153"/>
      <c r="Q114" s="153"/>
      <c r="R114" s="156"/>
      <c r="T114" s="157"/>
      <c r="U114" s="153"/>
      <c r="V114" s="153"/>
      <c r="W114" s="153"/>
      <c r="X114" s="153"/>
      <c r="Y114" s="153"/>
      <c r="Z114" s="153"/>
      <c r="AA114" s="158"/>
      <c r="AT114" s="159" t="s">
        <v>140</v>
      </c>
      <c r="AU114" s="159" t="s">
        <v>20</v>
      </c>
      <c r="AV114" s="11" t="s">
        <v>98</v>
      </c>
      <c r="AW114" s="11" t="s">
        <v>35</v>
      </c>
      <c r="AX114" s="11" t="s">
        <v>20</v>
      </c>
      <c r="AY114" s="159" t="s">
        <v>131</v>
      </c>
    </row>
    <row r="115" spans="2:63" s="9" customFormat="1" ht="29.25" customHeight="1">
      <c r="B115" s="123"/>
      <c r="C115" s="124"/>
      <c r="D115" s="133" t="s">
        <v>355</v>
      </c>
      <c r="E115" s="133"/>
      <c r="F115" s="133"/>
      <c r="G115" s="133"/>
      <c r="H115" s="133"/>
      <c r="I115" s="133"/>
      <c r="J115" s="133"/>
      <c r="K115" s="133"/>
      <c r="L115" s="133"/>
      <c r="M115" s="133"/>
      <c r="N115" s="248">
        <f>BK115</f>
        <v>228000</v>
      </c>
      <c r="O115" s="249"/>
      <c r="P115" s="249"/>
      <c r="Q115" s="249"/>
      <c r="R115" s="126"/>
      <c r="T115" s="127"/>
      <c r="U115" s="124"/>
      <c r="V115" s="124"/>
      <c r="W115" s="128">
        <f>SUM(W116:W126)</f>
        <v>0</v>
      </c>
      <c r="X115" s="124"/>
      <c r="Y115" s="128">
        <f>SUM(Y116:Y126)</f>
        <v>0</v>
      </c>
      <c r="Z115" s="124"/>
      <c r="AA115" s="129">
        <f>SUM(AA116:AA126)</f>
        <v>0</v>
      </c>
      <c r="AR115" s="130" t="s">
        <v>162</v>
      </c>
      <c r="AT115" s="131" t="s">
        <v>78</v>
      </c>
      <c r="AU115" s="131" t="s">
        <v>20</v>
      </c>
      <c r="AY115" s="130" t="s">
        <v>131</v>
      </c>
      <c r="BK115" s="132">
        <f>SUM(BK116:BK126)</f>
        <v>228000</v>
      </c>
    </row>
    <row r="116" spans="2:65" s="1" customFormat="1" ht="22.5" customHeight="1">
      <c r="B116" s="134"/>
      <c r="C116" s="135" t="s">
        <v>98</v>
      </c>
      <c r="D116" s="135" t="s">
        <v>132</v>
      </c>
      <c r="E116" s="136" t="s">
        <v>361</v>
      </c>
      <c r="F116" s="235" t="s">
        <v>362</v>
      </c>
      <c r="G116" s="236"/>
      <c r="H116" s="236"/>
      <c r="I116" s="236"/>
      <c r="J116" s="137" t="s">
        <v>358</v>
      </c>
      <c r="K116" s="138">
        <v>1</v>
      </c>
      <c r="L116" s="237">
        <v>36000</v>
      </c>
      <c r="M116" s="236"/>
      <c r="N116" s="237">
        <f>ROUND(L116*K116,2)</f>
        <v>36000</v>
      </c>
      <c r="O116" s="236"/>
      <c r="P116" s="236"/>
      <c r="Q116" s="236"/>
      <c r="R116" s="139"/>
      <c r="T116" s="140" t="s">
        <v>3</v>
      </c>
      <c r="U116" s="39" t="s">
        <v>44</v>
      </c>
      <c r="V116" s="141">
        <v>0</v>
      </c>
      <c r="W116" s="141">
        <f>V116*K116</f>
        <v>0</v>
      </c>
      <c r="X116" s="141">
        <v>0</v>
      </c>
      <c r="Y116" s="141">
        <f>X116*K116</f>
        <v>0</v>
      </c>
      <c r="Z116" s="141">
        <v>0</v>
      </c>
      <c r="AA116" s="142">
        <f>Z116*K116</f>
        <v>0</v>
      </c>
      <c r="AR116" s="16" t="s">
        <v>359</v>
      </c>
      <c r="AT116" s="16" t="s">
        <v>132</v>
      </c>
      <c r="AU116" s="16" t="s">
        <v>98</v>
      </c>
      <c r="AY116" s="16" t="s">
        <v>131</v>
      </c>
      <c r="BE116" s="143">
        <f>IF(U116="základní",N116,0)</f>
        <v>36000</v>
      </c>
      <c r="BF116" s="143">
        <f>IF(U116="snížená",N116,0)</f>
        <v>0</v>
      </c>
      <c r="BG116" s="143">
        <f>IF(U116="zákl. přenesená",N116,0)</f>
        <v>0</v>
      </c>
      <c r="BH116" s="143">
        <f>IF(U116="sníž. přenesená",N116,0)</f>
        <v>0</v>
      </c>
      <c r="BI116" s="143">
        <f>IF(U116="nulová",N116,0)</f>
        <v>0</v>
      </c>
      <c r="BJ116" s="16" t="s">
        <v>20</v>
      </c>
      <c r="BK116" s="143">
        <f>ROUND(L116*K116,2)</f>
        <v>36000</v>
      </c>
      <c r="BL116" s="16" t="s">
        <v>359</v>
      </c>
      <c r="BM116" s="16" t="s">
        <v>363</v>
      </c>
    </row>
    <row r="117" spans="2:51" s="11" customFormat="1" ht="22.5" customHeight="1">
      <c r="B117" s="152"/>
      <c r="C117" s="153"/>
      <c r="D117" s="153"/>
      <c r="E117" s="154" t="s">
        <v>3</v>
      </c>
      <c r="F117" s="255" t="s">
        <v>20</v>
      </c>
      <c r="G117" s="241"/>
      <c r="H117" s="241"/>
      <c r="I117" s="241"/>
      <c r="J117" s="153"/>
      <c r="K117" s="155">
        <v>1</v>
      </c>
      <c r="L117" s="153"/>
      <c r="M117" s="153"/>
      <c r="N117" s="153"/>
      <c r="O117" s="153"/>
      <c r="P117" s="153"/>
      <c r="Q117" s="153"/>
      <c r="R117" s="156"/>
      <c r="T117" s="157"/>
      <c r="U117" s="153"/>
      <c r="V117" s="153"/>
      <c r="W117" s="153"/>
      <c r="X117" s="153"/>
      <c r="Y117" s="153"/>
      <c r="Z117" s="153"/>
      <c r="AA117" s="158"/>
      <c r="AT117" s="159" t="s">
        <v>140</v>
      </c>
      <c r="AU117" s="159" t="s">
        <v>98</v>
      </c>
      <c r="AV117" s="11" t="s">
        <v>98</v>
      </c>
      <c r="AW117" s="11" t="s">
        <v>35</v>
      </c>
      <c r="AX117" s="11" t="s">
        <v>20</v>
      </c>
      <c r="AY117" s="159" t="s">
        <v>131</v>
      </c>
    </row>
    <row r="118" spans="2:65" s="1" customFormat="1" ht="22.5" customHeight="1">
      <c r="B118" s="134"/>
      <c r="C118" s="135" t="s">
        <v>137</v>
      </c>
      <c r="D118" s="135" t="s">
        <v>132</v>
      </c>
      <c r="E118" s="136" t="s">
        <v>364</v>
      </c>
      <c r="F118" s="235" t="s">
        <v>365</v>
      </c>
      <c r="G118" s="236"/>
      <c r="H118" s="236"/>
      <c r="I118" s="236"/>
      <c r="J118" s="137" t="s">
        <v>358</v>
      </c>
      <c r="K118" s="138">
        <v>1</v>
      </c>
      <c r="L118" s="237">
        <v>96000</v>
      </c>
      <c r="M118" s="236"/>
      <c r="N118" s="237">
        <f>ROUND(L118*K118,2)</f>
        <v>96000</v>
      </c>
      <c r="O118" s="236"/>
      <c r="P118" s="236"/>
      <c r="Q118" s="236"/>
      <c r="R118" s="139"/>
      <c r="T118" s="140" t="s">
        <v>3</v>
      </c>
      <c r="U118" s="39" t="s">
        <v>44</v>
      </c>
      <c r="V118" s="141">
        <v>0</v>
      </c>
      <c r="W118" s="141">
        <f>V118*K118</f>
        <v>0</v>
      </c>
      <c r="X118" s="141">
        <v>0</v>
      </c>
      <c r="Y118" s="141">
        <f>X118*K118</f>
        <v>0</v>
      </c>
      <c r="Z118" s="141">
        <v>0</v>
      </c>
      <c r="AA118" s="142">
        <f>Z118*K118</f>
        <v>0</v>
      </c>
      <c r="AR118" s="16" t="s">
        <v>359</v>
      </c>
      <c r="AT118" s="16" t="s">
        <v>132</v>
      </c>
      <c r="AU118" s="16" t="s">
        <v>98</v>
      </c>
      <c r="AY118" s="16" t="s">
        <v>131</v>
      </c>
      <c r="BE118" s="143">
        <f>IF(U118="základní",N118,0)</f>
        <v>96000</v>
      </c>
      <c r="BF118" s="143">
        <f>IF(U118="snížená",N118,0)</f>
        <v>0</v>
      </c>
      <c r="BG118" s="143">
        <f>IF(U118="zákl. přenesená",N118,0)</f>
        <v>0</v>
      </c>
      <c r="BH118" s="143">
        <f>IF(U118="sníž. přenesená",N118,0)</f>
        <v>0</v>
      </c>
      <c r="BI118" s="143">
        <f>IF(U118="nulová",N118,0)</f>
        <v>0</v>
      </c>
      <c r="BJ118" s="16" t="s">
        <v>20</v>
      </c>
      <c r="BK118" s="143">
        <f>ROUND(L118*K118,2)</f>
        <v>96000</v>
      </c>
      <c r="BL118" s="16" t="s">
        <v>359</v>
      </c>
      <c r="BM118" s="16" t="s">
        <v>366</v>
      </c>
    </row>
    <row r="119" spans="2:51" s="11" customFormat="1" ht="22.5" customHeight="1">
      <c r="B119" s="152"/>
      <c r="C119" s="153"/>
      <c r="D119" s="153"/>
      <c r="E119" s="154" t="s">
        <v>3</v>
      </c>
      <c r="F119" s="255" t="s">
        <v>20</v>
      </c>
      <c r="G119" s="241"/>
      <c r="H119" s="241"/>
      <c r="I119" s="241"/>
      <c r="J119" s="153"/>
      <c r="K119" s="155">
        <v>1</v>
      </c>
      <c r="L119" s="153"/>
      <c r="M119" s="153"/>
      <c r="N119" s="153"/>
      <c r="O119" s="153"/>
      <c r="P119" s="153"/>
      <c r="Q119" s="153"/>
      <c r="R119" s="156"/>
      <c r="T119" s="157"/>
      <c r="U119" s="153"/>
      <c r="V119" s="153"/>
      <c r="W119" s="153"/>
      <c r="X119" s="153"/>
      <c r="Y119" s="153"/>
      <c r="Z119" s="153"/>
      <c r="AA119" s="158"/>
      <c r="AT119" s="159" t="s">
        <v>140</v>
      </c>
      <c r="AU119" s="159" t="s">
        <v>98</v>
      </c>
      <c r="AV119" s="11" t="s">
        <v>98</v>
      </c>
      <c r="AW119" s="11" t="s">
        <v>35</v>
      </c>
      <c r="AX119" s="11" t="s">
        <v>20</v>
      </c>
      <c r="AY119" s="159" t="s">
        <v>131</v>
      </c>
    </row>
    <row r="120" spans="2:65" s="1" customFormat="1" ht="22.5" customHeight="1">
      <c r="B120" s="134"/>
      <c r="C120" s="135" t="s">
        <v>136</v>
      </c>
      <c r="D120" s="135" t="s">
        <v>132</v>
      </c>
      <c r="E120" s="136" t="s">
        <v>367</v>
      </c>
      <c r="F120" s="235" t="s">
        <v>368</v>
      </c>
      <c r="G120" s="236"/>
      <c r="H120" s="236"/>
      <c r="I120" s="236"/>
      <c r="J120" s="137" t="s">
        <v>165</v>
      </c>
      <c r="K120" s="138">
        <v>4</v>
      </c>
      <c r="L120" s="237">
        <v>3000</v>
      </c>
      <c r="M120" s="236"/>
      <c r="N120" s="237">
        <f>ROUND(L120*K120,2)</f>
        <v>12000</v>
      </c>
      <c r="O120" s="236"/>
      <c r="P120" s="236"/>
      <c r="Q120" s="236"/>
      <c r="R120" s="139"/>
      <c r="T120" s="140" t="s">
        <v>3</v>
      </c>
      <c r="U120" s="39" t="s">
        <v>44</v>
      </c>
      <c r="V120" s="141">
        <v>0</v>
      </c>
      <c r="W120" s="141">
        <f>V120*K120</f>
        <v>0</v>
      </c>
      <c r="X120" s="141">
        <v>0</v>
      </c>
      <c r="Y120" s="141">
        <f>X120*K120</f>
        <v>0</v>
      </c>
      <c r="Z120" s="141">
        <v>0</v>
      </c>
      <c r="AA120" s="142">
        <f>Z120*K120</f>
        <v>0</v>
      </c>
      <c r="AR120" s="16" t="s">
        <v>359</v>
      </c>
      <c r="AT120" s="16" t="s">
        <v>132</v>
      </c>
      <c r="AU120" s="16" t="s">
        <v>98</v>
      </c>
      <c r="AY120" s="16" t="s">
        <v>131</v>
      </c>
      <c r="BE120" s="143">
        <f>IF(U120="základní",N120,0)</f>
        <v>12000</v>
      </c>
      <c r="BF120" s="143">
        <f>IF(U120="snížená",N120,0)</f>
        <v>0</v>
      </c>
      <c r="BG120" s="143">
        <f>IF(U120="zákl. přenesená",N120,0)</f>
        <v>0</v>
      </c>
      <c r="BH120" s="143">
        <f>IF(U120="sníž. přenesená",N120,0)</f>
        <v>0</v>
      </c>
      <c r="BI120" s="143">
        <f>IF(U120="nulová",N120,0)</f>
        <v>0</v>
      </c>
      <c r="BJ120" s="16" t="s">
        <v>20</v>
      </c>
      <c r="BK120" s="143">
        <f>ROUND(L120*K120,2)</f>
        <v>12000</v>
      </c>
      <c r="BL120" s="16" t="s">
        <v>359</v>
      </c>
      <c r="BM120" s="16" t="s">
        <v>369</v>
      </c>
    </row>
    <row r="121" spans="2:51" s="11" customFormat="1" ht="22.5" customHeight="1">
      <c r="B121" s="152"/>
      <c r="C121" s="153"/>
      <c r="D121" s="153"/>
      <c r="E121" s="154" t="s">
        <v>3</v>
      </c>
      <c r="F121" s="255" t="s">
        <v>136</v>
      </c>
      <c r="G121" s="241"/>
      <c r="H121" s="241"/>
      <c r="I121" s="241"/>
      <c r="J121" s="153"/>
      <c r="K121" s="155">
        <v>4</v>
      </c>
      <c r="L121" s="153"/>
      <c r="M121" s="153"/>
      <c r="N121" s="153"/>
      <c r="O121" s="153"/>
      <c r="P121" s="153"/>
      <c r="Q121" s="153"/>
      <c r="R121" s="156"/>
      <c r="T121" s="157"/>
      <c r="U121" s="153"/>
      <c r="V121" s="153"/>
      <c r="W121" s="153"/>
      <c r="X121" s="153"/>
      <c r="Y121" s="153"/>
      <c r="Z121" s="153"/>
      <c r="AA121" s="158"/>
      <c r="AT121" s="159" t="s">
        <v>140</v>
      </c>
      <c r="AU121" s="159" t="s">
        <v>98</v>
      </c>
      <c r="AV121" s="11" t="s">
        <v>98</v>
      </c>
      <c r="AW121" s="11" t="s">
        <v>35</v>
      </c>
      <c r="AX121" s="11" t="s">
        <v>79</v>
      </c>
      <c r="AY121" s="159" t="s">
        <v>131</v>
      </c>
    </row>
    <row r="122" spans="2:51" s="12" customFormat="1" ht="22.5" customHeight="1">
      <c r="B122" s="160"/>
      <c r="C122" s="161"/>
      <c r="D122" s="161"/>
      <c r="E122" s="162" t="s">
        <v>3</v>
      </c>
      <c r="F122" s="242" t="s">
        <v>142</v>
      </c>
      <c r="G122" s="243"/>
      <c r="H122" s="243"/>
      <c r="I122" s="243"/>
      <c r="J122" s="161"/>
      <c r="K122" s="163">
        <v>4</v>
      </c>
      <c r="L122" s="161"/>
      <c r="M122" s="161"/>
      <c r="N122" s="161"/>
      <c r="O122" s="161"/>
      <c r="P122" s="161"/>
      <c r="Q122" s="161"/>
      <c r="R122" s="164"/>
      <c r="T122" s="165"/>
      <c r="U122" s="161"/>
      <c r="V122" s="161"/>
      <c r="W122" s="161"/>
      <c r="X122" s="161"/>
      <c r="Y122" s="161"/>
      <c r="Z122" s="161"/>
      <c r="AA122" s="166"/>
      <c r="AT122" s="167" t="s">
        <v>140</v>
      </c>
      <c r="AU122" s="167" t="s">
        <v>98</v>
      </c>
      <c r="AV122" s="12" t="s">
        <v>136</v>
      </c>
      <c r="AW122" s="12" t="s">
        <v>35</v>
      </c>
      <c r="AX122" s="12" t="s">
        <v>20</v>
      </c>
      <c r="AY122" s="167" t="s">
        <v>131</v>
      </c>
    </row>
    <row r="123" spans="2:65" s="1" customFormat="1" ht="22.5" customHeight="1">
      <c r="B123" s="134"/>
      <c r="C123" s="135" t="s">
        <v>162</v>
      </c>
      <c r="D123" s="135" t="s">
        <v>132</v>
      </c>
      <c r="E123" s="136" t="s">
        <v>370</v>
      </c>
      <c r="F123" s="235" t="s">
        <v>371</v>
      </c>
      <c r="G123" s="236"/>
      <c r="H123" s="236"/>
      <c r="I123" s="236"/>
      <c r="J123" s="137" t="s">
        <v>358</v>
      </c>
      <c r="K123" s="138">
        <v>1</v>
      </c>
      <c r="L123" s="237">
        <v>24000</v>
      </c>
      <c r="M123" s="236"/>
      <c r="N123" s="237">
        <f>ROUND(L123*K123,2)</f>
        <v>24000</v>
      </c>
      <c r="O123" s="236"/>
      <c r="P123" s="236"/>
      <c r="Q123" s="236"/>
      <c r="R123" s="139"/>
      <c r="T123" s="140" t="s">
        <v>3</v>
      </c>
      <c r="U123" s="39" t="s">
        <v>44</v>
      </c>
      <c r="V123" s="141">
        <v>0</v>
      </c>
      <c r="W123" s="141">
        <f>V123*K123</f>
        <v>0</v>
      </c>
      <c r="X123" s="141">
        <v>0</v>
      </c>
      <c r="Y123" s="141">
        <f>X123*K123</f>
        <v>0</v>
      </c>
      <c r="Z123" s="141">
        <v>0</v>
      </c>
      <c r="AA123" s="142">
        <f>Z123*K123</f>
        <v>0</v>
      </c>
      <c r="AR123" s="16" t="s">
        <v>359</v>
      </c>
      <c r="AT123" s="16" t="s">
        <v>132</v>
      </c>
      <c r="AU123" s="16" t="s">
        <v>98</v>
      </c>
      <c r="AY123" s="16" t="s">
        <v>131</v>
      </c>
      <c r="BE123" s="143">
        <f>IF(U123="základní",N123,0)</f>
        <v>24000</v>
      </c>
      <c r="BF123" s="143">
        <f>IF(U123="snížená",N123,0)</f>
        <v>0</v>
      </c>
      <c r="BG123" s="143">
        <f>IF(U123="zákl. přenesená",N123,0)</f>
        <v>0</v>
      </c>
      <c r="BH123" s="143">
        <f>IF(U123="sníž. přenesená",N123,0)</f>
        <v>0</v>
      </c>
      <c r="BI123" s="143">
        <f>IF(U123="nulová",N123,0)</f>
        <v>0</v>
      </c>
      <c r="BJ123" s="16" t="s">
        <v>20</v>
      </c>
      <c r="BK123" s="143">
        <f>ROUND(L123*K123,2)</f>
        <v>24000</v>
      </c>
      <c r="BL123" s="16" t="s">
        <v>359</v>
      </c>
      <c r="BM123" s="16" t="s">
        <v>372</v>
      </c>
    </row>
    <row r="124" spans="2:51" s="11" customFormat="1" ht="22.5" customHeight="1">
      <c r="B124" s="152"/>
      <c r="C124" s="153"/>
      <c r="D124" s="153"/>
      <c r="E124" s="154" t="s">
        <v>3</v>
      </c>
      <c r="F124" s="255" t="s">
        <v>20</v>
      </c>
      <c r="G124" s="241"/>
      <c r="H124" s="241"/>
      <c r="I124" s="241"/>
      <c r="J124" s="153"/>
      <c r="K124" s="155">
        <v>1</v>
      </c>
      <c r="L124" s="153"/>
      <c r="M124" s="153"/>
      <c r="N124" s="153"/>
      <c r="O124" s="153"/>
      <c r="P124" s="153"/>
      <c r="Q124" s="153"/>
      <c r="R124" s="156"/>
      <c r="T124" s="157"/>
      <c r="U124" s="153"/>
      <c r="V124" s="153"/>
      <c r="W124" s="153"/>
      <c r="X124" s="153"/>
      <c r="Y124" s="153"/>
      <c r="Z124" s="153"/>
      <c r="AA124" s="158"/>
      <c r="AT124" s="159" t="s">
        <v>140</v>
      </c>
      <c r="AU124" s="159" t="s">
        <v>98</v>
      </c>
      <c r="AV124" s="11" t="s">
        <v>98</v>
      </c>
      <c r="AW124" s="11" t="s">
        <v>35</v>
      </c>
      <c r="AX124" s="11" t="s">
        <v>20</v>
      </c>
      <c r="AY124" s="159" t="s">
        <v>131</v>
      </c>
    </row>
    <row r="125" spans="2:65" s="1" customFormat="1" ht="22.5" customHeight="1">
      <c r="B125" s="134"/>
      <c r="C125" s="135" t="s">
        <v>170</v>
      </c>
      <c r="D125" s="135" t="s">
        <v>132</v>
      </c>
      <c r="E125" s="136" t="s">
        <v>373</v>
      </c>
      <c r="F125" s="235" t="s">
        <v>374</v>
      </c>
      <c r="G125" s="236"/>
      <c r="H125" s="236"/>
      <c r="I125" s="236"/>
      <c r="J125" s="137" t="s">
        <v>358</v>
      </c>
      <c r="K125" s="138">
        <v>1</v>
      </c>
      <c r="L125" s="237">
        <v>60000</v>
      </c>
      <c r="M125" s="236"/>
      <c r="N125" s="237">
        <f>ROUND(L125*K125,2)</f>
        <v>60000</v>
      </c>
      <c r="O125" s="236"/>
      <c r="P125" s="236"/>
      <c r="Q125" s="236"/>
      <c r="R125" s="139"/>
      <c r="T125" s="140" t="s">
        <v>3</v>
      </c>
      <c r="U125" s="39" t="s">
        <v>44</v>
      </c>
      <c r="V125" s="141">
        <v>0</v>
      </c>
      <c r="W125" s="141">
        <f>V125*K125</f>
        <v>0</v>
      </c>
      <c r="X125" s="141">
        <v>0</v>
      </c>
      <c r="Y125" s="141">
        <f>X125*K125</f>
        <v>0</v>
      </c>
      <c r="Z125" s="141">
        <v>0</v>
      </c>
      <c r="AA125" s="142">
        <f>Z125*K125</f>
        <v>0</v>
      </c>
      <c r="AR125" s="16" t="s">
        <v>359</v>
      </c>
      <c r="AT125" s="16" t="s">
        <v>132</v>
      </c>
      <c r="AU125" s="16" t="s">
        <v>98</v>
      </c>
      <c r="AY125" s="16" t="s">
        <v>131</v>
      </c>
      <c r="BE125" s="143">
        <f>IF(U125="základní",N125,0)</f>
        <v>60000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16" t="s">
        <v>20</v>
      </c>
      <c r="BK125" s="143">
        <f>ROUND(L125*K125,2)</f>
        <v>60000</v>
      </c>
      <c r="BL125" s="16" t="s">
        <v>359</v>
      </c>
      <c r="BM125" s="16" t="s">
        <v>375</v>
      </c>
    </row>
    <row r="126" spans="2:51" s="11" customFormat="1" ht="22.5" customHeight="1">
      <c r="B126" s="152"/>
      <c r="C126" s="153"/>
      <c r="D126" s="153"/>
      <c r="E126" s="154" t="s">
        <v>3</v>
      </c>
      <c r="F126" s="255" t="s">
        <v>20</v>
      </c>
      <c r="G126" s="241"/>
      <c r="H126" s="241"/>
      <c r="I126" s="241"/>
      <c r="J126" s="153"/>
      <c r="K126" s="155">
        <v>1</v>
      </c>
      <c r="L126" s="153"/>
      <c r="M126" s="153"/>
      <c r="N126" s="153"/>
      <c r="O126" s="153"/>
      <c r="P126" s="153"/>
      <c r="Q126" s="153"/>
      <c r="R126" s="156"/>
      <c r="T126" s="175"/>
      <c r="U126" s="176"/>
      <c r="V126" s="176"/>
      <c r="W126" s="176"/>
      <c r="X126" s="176"/>
      <c r="Y126" s="176"/>
      <c r="Z126" s="176"/>
      <c r="AA126" s="177"/>
      <c r="AT126" s="159" t="s">
        <v>140</v>
      </c>
      <c r="AU126" s="159" t="s">
        <v>98</v>
      </c>
      <c r="AV126" s="11" t="s">
        <v>98</v>
      </c>
      <c r="AW126" s="11" t="s">
        <v>35</v>
      </c>
      <c r="AX126" s="11" t="s">
        <v>20</v>
      </c>
      <c r="AY126" s="159" t="s">
        <v>131</v>
      </c>
    </row>
    <row r="127" spans="2:18" s="1" customFormat="1" ht="6.75" customHeight="1"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6"/>
    </row>
  </sheetData>
  <sheetProtection/>
  <mergeCells count="80">
    <mergeCell ref="H1:K1"/>
    <mergeCell ref="S2:AC2"/>
    <mergeCell ref="F125:I125"/>
    <mergeCell ref="L125:M125"/>
    <mergeCell ref="N125:Q125"/>
    <mergeCell ref="F126:I126"/>
    <mergeCell ref="N111:Q111"/>
    <mergeCell ref="N112:Q112"/>
    <mergeCell ref="N115:Q115"/>
    <mergeCell ref="F121:I121"/>
    <mergeCell ref="F122:I122"/>
    <mergeCell ref="F123:I123"/>
    <mergeCell ref="L123:M123"/>
    <mergeCell ref="N123:Q123"/>
    <mergeCell ref="F124:I124"/>
    <mergeCell ref="F117:I117"/>
    <mergeCell ref="F118:I118"/>
    <mergeCell ref="L118:M118"/>
    <mergeCell ref="N118:Q118"/>
    <mergeCell ref="F119:I119"/>
    <mergeCell ref="F120:I120"/>
    <mergeCell ref="L120:M120"/>
    <mergeCell ref="N120:Q120"/>
    <mergeCell ref="F113:I113"/>
    <mergeCell ref="L113:M113"/>
    <mergeCell ref="N113:Q113"/>
    <mergeCell ref="F114:I114"/>
    <mergeCell ref="F116:I116"/>
    <mergeCell ref="L116:M116"/>
    <mergeCell ref="N116:Q116"/>
    <mergeCell ref="F103:P103"/>
    <mergeCell ref="M105:P105"/>
    <mergeCell ref="M107:Q107"/>
    <mergeCell ref="M108:Q108"/>
    <mergeCell ref="F110:I110"/>
    <mergeCell ref="L110:M110"/>
    <mergeCell ref="N110:Q110"/>
    <mergeCell ref="N89:Q89"/>
    <mergeCell ref="N90:Q90"/>
    <mergeCell ref="N92:Q92"/>
    <mergeCell ref="L94:Q94"/>
    <mergeCell ref="C100:Q100"/>
    <mergeCell ref="F102:P102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David-PC\David</dc:creator>
  <cp:keywords/>
  <dc:description/>
  <cp:lastModifiedBy>martinek</cp:lastModifiedBy>
  <dcterms:created xsi:type="dcterms:W3CDTF">2016-10-02T08:44:01Z</dcterms:created>
  <dcterms:modified xsi:type="dcterms:W3CDTF">2018-02-21T10:14:51Z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