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Rekapitulace stavby" sheetId="1" r:id="rId1"/>
    <sheet name="SO 02 - Zajištění bezbari..." sheetId="2" r:id="rId2"/>
    <sheet name="Pokyny pro vyplnění" sheetId="3" r:id="rId3"/>
  </sheets>
  <definedNames>
    <definedName name="_xlnm._FilterDatabase" localSheetId="1" hidden="1">'SO 02 - Zajištění bezbari...'!$C$97:$K$97</definedName>
    <definedName name="_xlnm.Print_Titles" localSheetId="0">'Rekapitulace stavby'!$49:$49</definedName>
    <definedName name="_xlnm.Print_Titles" localSheetId="1">'SO 02 - Zajištění bezbari...'!$97:$97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'SO 02 - Zajištění bezbari...'!$C$4:$J$36,'SO 02 - Zajištění bezbari...'!$C$42:$J$79,'SO 02 - Zajištění bezbari...'!$C$85:$K$469</definedName>
  </definedNames>
  <calcPr fullCalcOnLoad="1"/>
</workbook>
</file>

<file path=xl/sharedStrings.xml><?xml version="1.0" encoding="utf-8"?>
<sst xmlns="http://schemas.openxmlformats.org/spreadsheetml/2006/main" count="4053" uniqueCount="940">
  <si>
    <t>Export VZ</t>
  </si>
  <si>
    <t>List obsahuje:</t>
  </si>
  <si>
    <t>3.0</t>
  </si>
  <si>
    <t/>
  </si>
  <si>
    <t>False</t>
  </si>
  <si>
    <t>{d1b66fb1-fb4c-4889-a301-da2a2aac0fed}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</si>
  <si>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</si>
  <si>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</si>
  <si>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</si>
  <si>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</si>
  <si>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</si>
  <si>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</si>
  <si>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</si>
  <si>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</si>
  <si>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</si>
  <si>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2017/13/V1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</si>
  <si>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</si>
  <si>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</si>
  <si>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Muzeum Kašperské Hory - III. etapa - stavební úpravy</t>
  </si>
  <si>
    <t>0,1</t>
  </si>
  <si>
    <t>KSO:</t>
  </si>
  <si>
    <t>CC-CZ:</t>
  </si>
  <si>
    <t>1</t>
  </si>
  <si>
    <t>Místo:</t>
  </si>
  <si>
    <t>Kašperské Hory</t>
  </si>
  <si>
    <t>Datum:</t>
  </si>
  <si>
    <t>26. 9. 2017</t>
  </si>
  <si>
    <t>10</t>
  </si>
  <si>
    <t>100</t>
  </si>
  <si>
    <t>Zadavatel:</t>
  </si>
  <si>
    <t>IČ:</t>
  </si>
  <si>
    <t>Muzeum Šumavy Sušice</t>
  </si>
  <si>
    <t>DIČ:</t>
  </si>
  <si>
    <t>Uchazeč:</t>
  </si>
  <si>
    <t>Vyplň údaj</t>
  </si>
  <si>
    <t>Projektant:</t>
  </si>
  <si>
    <t>Šumavaplan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</si>
  <si>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</si>
  <si>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</si>
  <si>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</si>
  <si>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</si>
  <si>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</si>
  <si>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</si>
  <si>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</si>
  <si>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</si>
  <si>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</si>
  <si>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</si>
  <si>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</si>
  <si>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</si>
  <si>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</si>
  <si>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</si>
  <si>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</si>
  <si>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</si>
  <si>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</si>
  <si>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</si>
  <si>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</si>
  <si>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</si>
  <si>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</si>
  <si>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</si>
  <si>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</si>
  <si>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</si>
  <si>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</si>
  <si>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</si>
  <si>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</si>
  <si>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</si>
  <si>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</si>
  <si>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</si>
  <si>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</si>
  <si>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</si>
  <si>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</si>
  <si>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</si>
  <si>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</si>
  <si>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</si>
  <si>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</si>
  <si>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</si>
  <si>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</si>
  <si>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</si>
  <si>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02</t>
  </si>
  <si>
    <t>Zajištění bezbariérového přístupu do jednotlivých podlaží.</t>
  </si>
  <si>
    <t>STA</t>
  </si>
  <si>
    <t>{7e9ee5c6-233a-4d95-9dc6-b3bac540d9d8}</t>
  </si>
  <si>
    <t>2</t>
  </si>
  <si>
    <t>KRYCÍ LIST SOUPISU</t>
  </si>
  <si>
    <t>Objekt:</t>
  </si>
  <si>
    <t>SO 02 - Zajištění bezbariérového přístupu do jednotlivých podlaží.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</si>
  <si>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</si>
  <si>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</si>
  <si>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</si>
  <si>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</si>
  <si>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</si>
  <si>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</si>
  <si>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</si>
  <si>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</si>
  <si>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</si>
  <si>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</si>
  <si>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61 - Úprava povrchů vnitřních</t>
  </si>
  <si>
    <t xml:space="preserve">    63 - Podlahy a podlahové konstrukce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</si>
  <si>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</si>
  <si>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</si>
  <si>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</si>
  <si>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</si>
  <si>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</si>
  <si>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</si>
  <si>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</si>
  <si>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763 - Konstrukce suché výstavby</t>
  </si>
  <si>
    <t xml:space="preserve">    771 - Podlahy z dlaždic</t>
  </si>
  <si>
    <t xml:space="preserve">    776 - Podlahy povlakové</t>
  </si>
  <si>
    <t xml:space="preserve">    784 - Dokončovací práce - malby a tapety</t>
  </si>
  <si>
    <t xml:space="preserve">    SUB - Subdodávky</t>
  </si>
  <si>
    <t>M - Práce a dodávky M</t>
  </si>
  <si>
    <t xml:space="preserve">    211-M - Elektromontáže silnoproud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</si>
  <si>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</si>
  <si>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</si>
  <si>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</si>
  <si>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</si>
  <si>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</si>
  <si>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</si>
  <si>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</si>
  <si>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</si>
  <si>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</si>
  <si>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</si>
  <si>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</si>
  <si>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</si>
  <si>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</si>
  <si>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</si>
  <si>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</si>
  <si>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</si>
  <si>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</si>
  <si>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</si>
  <si>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</si>
  <si>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31</t>
  </si>
  <si>
    <t>K</t>
  </si>
  <si>
    <t>139711101</t>
  </si>
  <si>
    <t>Vykopávky v uzavřených prostorách v hornině tř. 1 až 4</t>
  </si>
  <si>
    <t>m3</t>
  </si>
  <si>
    <t>4</t>
  </si>
  <si>
    <t>-1333323567</t>
  </si>
  <si>
    <t>PP</t>
  </si>
  <si>
    <t>Vykopávka v uzavřených prostorách s naložením výkopku na dopravní prostředek v hornině tř. 1 až 4</t>
  </si>
  <si>
    <t>VV</t>
  </si>
  <si>
    <t>"1.PP" 2,3*2,3*1,0</t>
  </si>
  <si>
    <t>63</t>
  </si>
  <si>
    <t>162201102</t>
  </si>
  <si>
    <t>Vodorovné přemístění do 50 m výkopku/sypaniny z horniny tř. 1 až 4</t>
  </si>
  <si>
    <t>905374557</t>
  </si>
  <si>
    <t>Vodorovné přemístění výkopku nebo sypaniny po suchu na obvyklém dopravním prostředku, bez naložení výkopku, avšak se složením bez rozhrnutí z horniny tř. 1 až 4 na vzdálenost přes 20 do 50 m</t>
  </si>
  <si>
    <t>5,29-1,025</t>
  </si>
  <si>
    <t>Součet</t>
  </si>
  <si>
    <t>64</t>
  </si>
  <si>
    <t>162701105</t>
  </si>
  <si>
    <t>Vodorovné přemístění do 10000 m výkopku/sypaniny z horniny tř. 1 až 4</t>
  </si>
  <si>
    <t>933966859</t>
  </si>
  <si>
    <t>Vodorovné přemístění výkopku nebo sypaniny po suchu na obvyklém dopravním prostředku, bez naložení výkopku, avšak se složením bez rozhrnutí z horniny tř. 1 až 4 na vzdálenost přes 9 000 do 10 000 m</t>
  </si>
  <si>
    <t>68</t>
  </si>
  <si>
    <t>174101101</t>
  </si>
  <si>
    <t>Zásyp jam, šachet rýh nebo kolem objektů sypaninou se zhutněním</t>
  </si>
  <si>
    <t>1541577341</t>
  </si>
  <si>
    <t>Zásyp sypaninou z jakékoliv horniny s uložením výkopku ve vrstvách se zhutněním jam, šachet, rýh nebo kolem objektů v těchto vykopávkách</t>
  </si>
  <si>
    <t>"1.PP" (2,3+1,8)*0,5*0,5</t>
  </si>
  <si>
    <t>Zakládání</t>
  </si>
  <si>
    <t>69</t>
  </si>
  <si>
    <t>002 201</t>
  </si>
  <si>
    <t>Kotvení ŽB konstrukcí do stávajících základů pomocí trnů R12 dl. 600 mm navrtaných do stávajícího základu do hloubky min. 300 mm pomocí speciálního lepidla pro chemické kotvy</t>
  </si>
  <si>
    <t>ks</t>
  </si>
  <si>
    <t>-606114964</t>
  </si>
  <si>
    <t>Vlepení výztuže DN 14 do stávající desky u dobetonovávek na chemické kotvy, vč. dodání výztuže cca 4 ks/m2</t>
  </si>
  <si>
    <t>"ŽB zákl. deska" 25</t>
  </si>
  <si>
    <t>"ŽB stěny" 12</t>
  </si>
  <si>
    <t>111</t>
  </si>
  <si>
    <t>002 202</t>
  </si>
  <si>
    <t>Dodávka a montáž nerezového těsnícího plechu pro pracovní spáru mezi deskou a stěnou ŽB vany</t>
  </si>
  <si>
    <t>m</t>
  </si>
  <si>
    <t>-1758612147</t>
  </si>
  <si>
    <t>"1.PP" (2,6+2,2)*2</t>
  </si>
  <si>
    <t>112</t>
  </si>
  <si>
    <t>002 203</t>
  </si>
  <si>
    <t>Dodávka a montáž bentonitového pásku pro utěsnění pracovní spáry mezi deskou a stěnou ŽB vany</t>
  </si>
  <si>
    <t>-866838717</t>
  </si>
  <si>
    <t>32</t>
  </si>
  <si>
    <t>271532212</t>
  </si>
  <si>
    <t>Násyp pod základové konstrukce se zhutněním z hrubého kameniva frakce 16 až 32 mm</t>
  </si>
  <si>
    <t>-428630192</t>
  </si>
  <si>
    <t>Násyp pod základové konstrukce se zhutněním a urovnáním povrchu z kameniva hrubého, frakce 16 - 32 mm</t>
  </si>
  <si>
    <t>"1.PP" (1,5*1,5*1,3)</t>
  </si>
  <si>
    <t>273321411</t>
  </si>
  <si>
    <t>Základové desky ze ŽB tř. C 20/25 XC2</t>
  </si>
  <si>
    <t>1518892469</t>
  </si>
  <si>
    <t>Základy z betonu železového (bez výztuže) desky z betonu bez zvláštních nároků na vliv prostředí (X0, XC) tř. C 20/25</t>
  </si>
  <si>
    <t>"1.PP" (2,3*2,3*0,4)</t>
  </si>
  <si>
    <t>109</t>
  </si>
  <si>
    <t>273321511</t>
  </si>
  <si>
    <t>Základové desky ze ŽB tř. C 25/30 XC2</t>
  </si>
  <si>
    <t>-1277091150</t>
  </si>
  <si>
    <t>"1.PP" (2,6*2,2*0,4)</t>
  </si>
  <si>
    <t>22</t>
  </si>
  <si>
    <t>273351215</t>
  </si>
  <si>
    <t>Zřízení bednění stěn základových desek</t>
  </si>
  <si>
    <t>m2</t>
  </si>
  <si>
    <t>-1358702714</t>
  </si>
  <si>
    <t>Bednění základových stěn desek svislé nebo šikmé (odkloněné), půdorysně přímé nebo zalomené ve volných nebo zapažených jámách, rýhách, šachtách, včetně případných vzpěr zřízení</t>
  </si>
  <si>
    <t>"1.PP" (2,3+2,3)*0,4+(2,6+2,2)*2*0,4</t>
  </si>
  <si>
    <t>23</t>
  </si>
  <si>
    <t>273351216</t>
  </si>
  <si>
    <t>Odstranění bednění stěn základových desek</t>
  </si>
  <si>
    <t>2058726399</t>
  </si>
  <si>
    <t>Bednění základových stěn desek svislé nebo šikmé (odkloněné), půdorysně přímé nebo zalomené ve volných nebo zapažených jámách, rýhách, šachtách, včetně případných vzpěr odstranění</t>
  </si>
  <si>
    <t>24</t>
  </si>
  <si>
    <t>273361821</t>
  </si>
  <si>
    <t>Výztuž základových desek betonářskou ocelí 10 505 (R)</t>
  </si>
  <si>
    <t>t</t>
  </si>
  <si>
    <t>2012696381</t>
  </si>
  <si>
    <t>Výztuž základů desek z betonářské oceli 10 505 (R) nebo BSt 500</t>
  </si>
  <si>
    <t>"1.PP" 4,404*0,15</t>
  </si>
  <si>
    <t>25</t>
  </si>
  <si>
    <t>279321346</t>
  </si>
  <si>
    <t>Základová zeď ze ŽB tř. C 20/25 XC2 bez výztuže</t>
  </si>
  <si>
    <t>915746034</t>
  </si>
  <si>
    <t>Základové zdi z betonu železového (bez výztuže) bez zvláštních nároků na vliv prostředí (X0, XC) tř. C 20/25</t>
  </si>
  <si>
    <t>"1.PP" (1,8+1,7)*0,3*1,5</t>
  </si>
  <si>
    <t>110</t>
  </si>
  <si>
    <t>279321347</t>
  </si>
  <si>
    <t>Základová zeď ze ŽB tř. C 25/30 XC2 bez výztuže</t>
  </si>
  <si>
    <t>-1554588122</t>
  </si>
  <si>
    <t>"1.PP" (2,6+2,2)*2*0,3*1,5</t>
  </si>
  <si>
    <t>28</t>
  </si>
  <si>
    <t>279351105</t>
  </si>
  <si>
    <t>Zřízení bednění základových zdí oboustranné</t>
  </si>
  <si>
    <t>-1366365494</t>
  </si>
  <si>
    <t>Bednění základových zdí svislé nebo šikmé (odkloněné), půdorysně přímé nebo zalomené ve volných nebo zapažených jámách, rýhách, šachtách, včetně případných vzpěr, oboustranné za každou stranu zřízení</t>
  </si>
  <si>
    <t>"1.PP" (1,8+1,7)*2*1,5+(2,6+2,2)*2*2*1,5</t>
  </si>
  <si>
    <t>29</t>
  </si>
  <si>
    <t>279351106</t>
  </si>
  <si>
    <t>Odstranění bednění základových zdí oboustranné</t>
  </si>
  <si>
    <t>2146220391</t>
  </si>
  <si>
    <t>Bednění základových zdí svislé nebo šikmé (odkloněné), půdorysně přímé nebo zalomené ve volných nebo zapažených jámách, rýhách, šachtách, včetně případných vzpěr, oboustranné za každou stranu odstranění</t>
  </si>
  <si>
    <t>30</t>
  </si>
  <si>
    <t>279361821</t>
  </si>
  <si>
    <t>Výztuž základových zdí nosných betonářskou ocelí 10 505</t>
  </si>
  <si>
    <t>-53325010</t>
  </si>
  <si>
    <t>Výztuž základových zdí nosných svislých nebo odkloněných od svislice, rovinných nebo oblých, deskových nebo žebrových, včetně výztuže jejich žeber z betonářské oceli 10 505 (R) nebo BSt 500</t>
  </si>
  <si>
    <t>"1.PP" 5,895*0,1</t>
  </si>
  <si>
    <t>3</t>
  </si>
  <si>
    <t>Svislé a kompletní konstrukce</t>
  </si>
  <si>
    <t>33</t>
  </si>
  <si>
    <t>311231116</t>
  </si>
  <si>
    <t>Zdivo nosné z cihel dl 290 mm pevnosti P 7 až 15 na MC 10</t>
  </si>
  <si>
    <t>-1957192388</t>
  </si>
  <si>
    <t>Zdivo z cihel pálených nosné z cihel plných dl. 290 mm P 7 až 15, na maltu MC-5 nebo MC-10</t>
  </si>
  <si>
    <t>"1.NP" (2,0*0,3*3,5)+(0,6*0,8*2,4)</t>
  </si>
  <si>
    <t>"2.NP" (2,0*0,3*3,5)+(0,7*0,8*2,4)</t>
  </si>
  <si>
    <t>"3.NP" (2,3*0,3*3,5)+(0,4*0,7*2,4)</t>
  </si>
  <si>
    <t>34</t>
  </si>
  <si>
    <t>311238114</t>
  </si>
  <si>
    <t>Zdivo nosné vnitřní tl 240 mm pevnosti P 15 na MVC</t>
  </si>
  <si>
    <t>237853407</t>
  </si>
  <si>
    <t>Zdivo nosné jednovrstvé z cihel děrovaných vnitřní klasické, spojené na pero a drážku na maltu MVC, pevnost cihel P15, tl. zdiva 240 mm</t>
  </si>
  <si>
    <t>"1.NP" 1,6*3,6</t>
  </si>
  <si>
    <t>35</t>
  </si>
  <si>
    <t>311238116</t>
  </si>
  <si>
    <t>Zdivo nosné vnitřní tl 300 mm pevnosti P 15 na MVC</t>
  </si>
  <si>
    <t>-1180808026</t>
  </si>
  <si>
    <t>Zdivo nosné jednovrstvé z cihel děrovaných vnitřní klasické, spojené na pero a drážku na maltu MVC, pevnost cihel P15, tl. zdiva 300 mm</t>
  </si>
  <si>
    <t>"1.NP" (2,6+1,6)*3,5</t>
  </si>
  <si>
    <t>"2.NP" (2,6+1,6)*3,5</t>
  </si>
  <si>
    <t>"3.NP" (2,6+1,6)*3,5</t>
  </si>
  <si>
    <t>"podkroví" (3,2+1,6+3,2)*3,8</t>
  </si>
  <si>
    <t>36</t>
  </si>
  <si>
    <t>311238216</t>
  </si>
  <si>
    <t>Zdivo nosné vnější tl 400 mm pevnosti P 15 na MC</t>
  </si>
  <si>
    <t>1441404184</t>
  </si>
  <si>
    <t>Zdivo nosné jednovrstvé z cihel děrovaných vnější klasické, spojené na pero a drážku na maltu MC, pevnost cihel P15, tl. zdiva 400 mm</t>
  </si>
  <si>
    <t>"2.NP" 1,6*3,5</t>
  </si>
  <si>
    <t>"3.NP" 1,6*3,5</t>
  </si>
  <si>
    <t>38</t>
  </si>
  <si>
    <t>317231616</t>
  </si>
  <si>
    <t>Zdivo klenbových pásů z cihel plných dl 290 mm pevnosti P 15 na MVC 10</t>
  </si>
  <si>
    <t>1136494353</t>
  </si>
  <si>
    <t>Klenbové pásy z cihel pálených na připravenou skruž při jakékoliv vzdálenosti podpěr plných dl. 290 mm P 7,5 až P 15, na maltu MC-5 nebo MC-10</t>
  </si>
  <si>
    <t>"1.NP" (1,5*0,9*0,15*1,3)</t>
  </si>
  <si>
    <t>"2.NP" (1,5*0,9*0,15*1,3)</t>
  </si>
  <si>
    <t>"3.NP" (1,5*0,9*0,15*1,3)</t>
  </si>
  <si>
    <t>107</t>
  </si>
  <si>
    <t>317234410</t>
  </si>
  <si>
    <t>Vyzdívka mezi nosníky z cihel pálených na MC</t>
  </si>
  <si>
    <t>104090969</t>
  </si>
  <si>
    <t>Vyzdívka mezi nosníky cihlami pálenými na maltu cementovou</t>
  </si>
  <si>
    <t>1,6*0,3*0,15*7</t>
  </si>
  <si>
    <t>2,0*0,8*0,2*3</t>
  </si>
  <si>
    <t>39</t>
  </si>
  <si>
    <t>317351101</t>
  </si>
  <si>
    <t>Zřízení bednění v do 4 m klenbových pásů válcových</t>
  </si>
  <si>
    <t>-1914994864</t>
  </si>
  <si>
    <t>Bednění klenbových pásů, říms nebo překladů klenbových pásů válcových včetně podpěrné konstrukce do výše 4 m zřízení</t>
  </si>
  <si>
    <t>"1.NP" (1,5*0,9*1,3)</t>
  </si>
  <si>
    <t>"2.NP" (1,5*0,9*1,3)</t>
  </si>
  <si>
    <t>"3.NP" (1,5*0,9*1,3)</t>
  </si>
  <si>
    <t>40</t>
  </si>
  <si>
    <t>317351102</t>
  </si>
  <si>
    <t>Odstranění bednění v do 4 m klenbových pásů válcových</t>
  </si>
  <si>
    <t>1116217197</t>
  </si>
  <si>
    <t>Bednění klenbových pásů, říms nebo překladů klenbových pásů válcových včetně podpěrné konstrukce do výše 4 m odstranění</t>
  </si>
  <si>
    <t>70</t>
  </si>
  <si>
    <t>317941123</t>
  </si>
  <si>
    <t>Osazování ocelových válcovaných nosníků na zdivu I, IE, U, UE nebo L do č 22</t>
  </si>
  <si>
    <t>-266823611</t>
  </si>
  <si>
    <t>Osazování ocelových válcovaných nosníků na zdivu I nebo IE nebo U nebo UE nebo L č. 14 až 22 nebo výšky do 220 mm</t>
  </si>
  <si>
    <t>"U 140" 1,6*0,016*18</t>
  </si>
  <si>
    <t>71</t>
  </si>
  <si>
    <t>M</t>
  </si>
  <si>
    <t>133806250</t>
  </si>
  <si>
    <t>tyč ocelová I, značka oceli S 235 JR, označení průřezu 140</t>
  </si>
  <si>
    <t>8</t>
  </si>
  <si>
    <t>-84843596</t>
  </si>
  <si>
    <t>tyče ocelové střední průřezu I do 160 mm značka oceli  S 235 JR  (11 375) označení průřezu    140</t>
  </si>
  <si>
    <t>P</t>
  </si>
  <si>
    <t>Poznámka k položce:
Hmotnost: 14,4 kg/m</t>
  </si>
  <si>
    <t>0,461*1,08</t>
  </si>
  <si>
    <t>54</t>
  </si>
  <si>
    <t>317944323</t>
  </si>
  <si>
    <t>Válcované nosníky č.14 až 22 dodatečně osazované do připravených otvorů</t>
  </si>
  <si>
    <t>-286486604</t>
  </si>
  <si>
    <t>Válcované nosníky dodatečně osazované do připravených otvorů bez zazdění hlav č. 14 až 22</t>
  </si>
  <si>
    <t>"IPE 180" 2,0*0,0188*7</t>
  </si>
  <si>
    <t>"IPE 160" 2,0*0,0153*9</t>
  </si>
  <si>
    <t>105</t>
  </si>
  <si>
    <t>342241162</t>
  </si>
  <si>
    <t>Příčky tl 140 mm z cihel plných dl 290 mm pevnosti P 15 na MC</t>
  </si>
  <si>
    <t>-483179721</t>
  </si>
  <si>
    <t>"nad 1.PP" 2,5*2*0,9</t>
  </si>
  <si>
    <t>"nad 1.NP" (3,0+2,0)*0,5</t>
  </si>
  <si>
    <t>83</t>
  </si>
  <si>
    <t>349231821</t>
  </si>
  <si>
    <t>Přizdívka ostění s ozubem z cihel tl do 300 mm</t>
  </si>
  <si>
    <t>1525579502</t>
  </si>
  <si>
    <t>Přizdívka z cihel ostění s ozubem ve vybouraných otvorech, s vysekáním kapes pro zavázaní přes 150 do 300 mm</t>
  </si>
  <si>
    <t>"2.NP" 0,8*2,4</t>
  </si>
  <si>
    <t>"3.NP" 0,6*2,4</t>
  </si>
  <si>
    <t>Vodorovné konstrukce</t>
  </si>
  <si>
    <t>56</t>
  </si>
  <si>
    <t>411238211</t>
  </si>
  <si>
    <t>Zazdívka otvorů pl do 1 m2 v klenbách cihlami tl do 150 mm</t>
  </si>
  <si>
    <t>-274266042</t>
  </si>
  <si>
    <t>Zazdívka otvorů v klenbách cihlami pálenými včetně bednění a odbednění plochy přes 0,25 m2 do 1 m2, tl. do 150 mm</t>
  </si>
  <si>
    <t>43</t>
  </si>
  <si>
    <t>411321414</t>
  </si>
  <si>
    <t>Stropy deskové ze ŽB tř. C 25/30 XC2</t>
  </si>
  <si>
    <t>-1976483978</t>
  </si>
  <si>
    <t>"nad výtah šachtou" 3,2*2,2*0,2</t>
  </si>
  <si>
    <t>"dobetonování" (2,6+2,2)*0,15*0,2*3+(3,2+2,2+3,2)*0,15*0,2</t>
  </si>
  <si>
    <t>44</t>
  </si>
  <si>
    <t>411351101</t>
  </si>
  <si>
    <t>Zřízení bednění stropů deskových</t>
  </si>
  <si>
    <t>430658443</t>
  </si>
  <si>
    <t>Bednění stropů, kleneb nebo skořepin bez podpěrné konstrukce stropů deskových, balkonových nebo plošných konzol plné, rovné, popř. s náběhy zřízení</t>
  </si>
  <si>
    <t>"nad výtah šachtou" (3,2*2,2)+(3,2+2,2+3,2)*0,2</t>
  </si>
  <si>
    <t>"dobetonování" (2,6+2,2)*0,15*3+(3,2+2,2+3,2)*0,15</t>
  </si>
  <si>
    <t>75</t>
  </si>
  <si>
    <t>411351102</t>
  </si>
  <si>
    <t>Odstranění bednění stropů deskových</t>
  </si>
  <si>
    <t>-1000269212</t>
  </si>
  <si>
    <t>Bednění stropů, kleneb nebo skořepin bez podpěrné konstrukce stropů deskových, balkonových nebo plošných konzol plné, rovné, popř. s náběhy odstranění</t>
  </si>
  <si>
    <t>76</t>
  </si>
  <si>
    <t>411353101</t>
  </si>
  <si>
    <t>Zřízení bednění stropů klenbových tvaru válce</t>
  </si>
  <si>
    <t>-2126551847</t>
  </si>
  <si>
    <t>Bednění stropů, kleneb nebo skořepin bez podpěrné konstrukce stropů kleneb poloměru přes 1000 mm tvaru válce zřízení</t>
  </si>
  <si>
    <t>"1.PP" 4,5*2,8</t>
  </si>
  <si>
    <t>"1.NP" 5,5*3,9</t>
  </si>
  <si>
    <t>77</t>
  </si>
  <si>
    <t>411353102</t>
  </si>
  <si>
    <t>Odstranění bednění stropů klenbových tvaru válce</t>
  </si>
  <si>
    <t>270115204</t>
  </si>
  <si>
    <t>Bednění stropů, kleneb nebo skořepin bez podpěrné konstrukce stropů kleneb poloměru přes 1000 mm tvaru válce odstranění</t>
  </si>
  <si>
    <t>46</t>
  </si>
  <si>
    <t>411354171</t>
  </si>
  <si>
    <t>Zřízení podpěrné konstrukce stropů v do 4 m pro zatížení do 5 kPa</t>
  </si>
  <si>
    <t>-740598546</t>
  </si>
  <si>
    <t>Podpěrná konstrukce stropů výšky do 4 m se zesílením dna bednění na výměru m2 půdorysu pro zatížení betonovou směsí a výztuží do 5 kPa zřízení</t>
  </si>
  <si>
    <t>47</t>
  </si>
  <si>
    <t>411354172</t>
  </si>
  <si>
    <t>Odstranění podpěrné konstrukce stropů v do 4 m pro zatížení do 5 kPa</t>
  </si>
  <si>
    <t>391581111</t>
  </si>
  <si>
    <t>Podpěrná konstrukce stropů výšky do 4 m se zesílením dna bednění na výměru m2 půdorysu pro zatížení betonovou směsí a výztuží do 5 kPa odstranění</t>
  </si>
  <si>
    <t>48</t>
  </si>
  <si>
    <t>411361821</t>
  </si>
  <si>
    <t>Výztuž stropů betonářskou ocelí 10 505</t>
  </si>
  <si>
    <t>-598864770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</si>
  <si>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</si>
  <si>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"nad výtah šachtou" 3,2*2,2*0,2*0,1</t>
  </si>
  <si>
    <t>"dobetonování" (2,6+2,2)*0,15*0,2*3*0,1+(3,2+2,2+3,2)*0,15*0,2*0,1</t>
  </si>
  <si>
    <t>49</t>
  </si>
  <si>
    <t>417321515</t>
  </si>
  <si>
    <t>Ztužující pásy a věnce ze ŽB tř. C 25/30</t>
  </si>
  <si>
    <t>1639580359</t>
  </si>
  <si>
    <t>(2,5+2,2)*2*0,3*0,25*3</t>
  </si>
  <si>
    <t>(2,6+2,2+2,6)*0,3*0,25*3</t>
  </si>
  <si>
    <t>2,2*0,4*0,25*3</t>
  </si>
  <si>
    <t>(3,2+2,2+3,2)*0,3*0,25</t>
  </si>
  <si>
    <t>50</t>
  </si>
  <si>
    <t>417351115</t>
  </si>
  <si>
    <t>Zřízení bednění ztužujících věnců</t>
  </si>
  <si>
    <t>441326890</t>
  </si>
  <si>
    <t>Bednění bočnic ztužujících pásů a věnců včetně vzpěr zřízení</t>
  </si>
  <si>
    <t>(2,5+2,2)*2*2*0,25*3</t>
  </si>
  <si>
    <t>(2,6+2,2+2,6)*2*0,25*3</t>
  </si>
  <si>
    <t>2,2*2*0,25*3</t>
  </si>
  <si>
    <t>(3,2+2,2+3,2)*2*0,25</t>
  </si>
  <si>
    <t>51</t>
  </si>
  <si>
    <t>417351116</t>
  </si>
  <si>
    <t>Odstranění bednění ztužujících věnců</t>
  </si>
  <si>
    <t>-1541042916</t>
  </si>
  <si>
    <t>Bednění bočnic ztužujících pásů a věnců včetně vzpěr odstranění</t>
  </si>
  <si>
    <t>52</t>
  </si>
  <si>
    <t>417361821</t>
  </si>
  <si>
    <t>Výztuž ztužujících pásů a věnců betonářskou ocelí 10 505</t>
  </si>
  <si>
    <t>-832624932</t>
  </si>
  <si>
    <t>Výztuž ztužujících pásů a věnců z betonářské oceli 10 505 (R) nebo BSt 500</t>
  </si>
  <si>
    <t>(2,5+2,2)*2*4*0,00089*3</t>
  </si>
  <si>
    <t>(2,5+2,2)*2*5*1,2*0,000395*3</t>
  </si>
  <si>
    <t>(2,6+2,2+2,6)*4*0,00089*3</t>
  </si>
  <si>
    <t>(2,6+2,2+2,6)*5*1,2*0,000395*3</t>
  </si>
  <si>
    <t>2,2*4*0,00089*3</t>
  </si>
  <si>
    <t>2,2*5*1,4*0,000395*3</t>
  </si>
  <si>
    <t>(3,2+2,2+3,2)*4*0,00089</t>
  </si>
  <si>
    <t>(3,2+2,2+3,2)*5*1,2*0,000395</t>
  </si>
  <si>
    <t>61</t>
  </si>
  <si>
    <t>Úprava povrchů vnitřních</t>
  </si>
  <si>
    <t>82</t>
  </si>
  <si>
    <t>611321143</t>
  </si>
  <si>
    <t>Vápenocementová omítka štuková dvouvrstvá vnitřních kleneb nebo skořepin nanášená ručně</t>
  </si>
  <si>
    <t>-1194111908</t>
  </si>
  <si>
    <t>Omítka vápenocementová vnitřních ploch nanášená ručně dvouvrstvá, tloušťky jádrové omítky do 10 mm štuková vodorovných konstrukcí kleneb nebo skořepin</t>
  </si>
  <si>
    <t>58</t>
  </si>
  <si>
    <t>611325421</t>
  </si>
  <si>
    <t>Oprava vnitřní vápenocementové štukové omítky stropů v rozsahu plochy do 10%</t>
  </si>
  <si>
    <t>320728373</t>
  </si>
  <si>
    <t>Oprava vápenocementové nebo vápenné omítky vnitřních ploch štukové dvouvrstvé, tloušťky do 20 mm stropů, v rozsahu opravované plochy do 10%</t>
  </si>
  <si>
    <t>"2.NP" 4,0*2,5</t>
  </si>
  <si>
    <t>"3.NP" 4,0*2,5</t>
  </si>
  <si>
    <t>57</t>
  </si>
  <si>
    <t>612325422</t>
  </si>
  <si>
    <t>Oprava vnitřní vápenocementové štukové omítky stěn v rozsahu plochy do 30%</t>
  </si>
  <si>
    <t>-1578335</t>
  </si>
  <si>
    <t>Oprava vápenocementové nebo vápenné omítky vnitřních ploch štukové dvouvrstvé, tloušťky do 20 mm stěn, v rozsahu opravované plochy přes 10 do 30%</t>
  </si>
  <si>
    <t>"1.NP" (1,5+3,0+2,0)*3,5</t>
  </si>
  <si>
    <t>"2.NP" (1,5+3,0+5,0)*3,5</t>
  </si>
  <si>
    <t>"3.NP" (1,5+3,0+5,0)*3,5</t>
  </si>
  <si>
    <t>53</t>
  </si>
  <si>
    <t>617321141</t>
  </si>
  <si>
    <t>Vápenocementová omítka štuková dvouvrstvá světlíků nebo výtahových šachet nanášená ručně</t>
  </si>
  <si>
    <t>-844683024</t>
  </si>
  <si>
    <t>Omítka vápenocementová vnitřních ploch nanášená ručně dvouvrstvá, tloušťky jádrové omítky do 10 mm štuková uzavřených nebo omezených prostor světlíků nebo výtahových šachet</t>
  </si>
  <si>
    <t>"uvnitř" (2,0+1,6)*2*14,3+(3,0+1,6)*2*3,4</t>
  </si>
  <si>
    <t>"venku" (1,8+1,8)*2,1+(2,5+2,6+0,7)*3,5+(2,7+2,6+0,7+0,3+0,9+0,3)*3,5+(2,7+2,5+0,5)*3,3+(3,2+2,2+3,2)*3,5</t>
  </si>
  <si>
    <t>Podlahy a podlahové konstrukce</t>
  </si>
  <si>
    <t>59</t>
  </si>
  <si>
    <t>631312141</t>
  </si>
  <si>
    <t>Doplnění rýh v dosavadních mazaninách betonem prostým</t>
  </si>
  <si>
    <t>1364801977</t>
  </si>
  <si>
    <t>Doplnění dosavadních mazanin prostým betonem s dodáním hmot, bez potěru, plochy jednotlivě rýh v dosavadních mazaninách</t>
  </si>
  <si>
    <t>"dobetonování" (2,6+2,2)*0,3*0,1*3+(3,2+2,2+3,2)*0,3*0,1</t>
  </si>
  <si>
    <t>94</t>
  </si>
  <si>
    <t>Lešení a stavební výtahy</t>
  </si>
  <si>
    <t>78</t>
  </si>
  <si>
    <t>949101111</t>
  </si>
  <si>
    <t>Lešení pomocné pro objekty pozemních staveb s lešeňovou podlahou v do 1,9 m zatížení do 150 kg/m2</t>
  </si>
  <si>
    <t>-1411111748</t>
  </si>
  <si>
    <t>Lešení pomocné pracovní pro objekty pozemních staveb pro zatížení do 150 kg/m2, o výšce lešeňové podlahy do 1,9 m</t>
  </si>
  <si>
    <t>7,0*4</t>
  </si>
  <si>
    <t>79</t>
  </si>
  <si>
    <t>949311111</t>
  </si>
  <si>
    <t>Montáž lešení trubkového do šachet o půdorysné ploše do 6 m2 v do 10 m</t>
  </si>
  <si>
    <t>1005708730</t>
  </si>
  <si>
    <t>Montáž lešení trubkového do šachet (výtahových, potrubních) o půdorysné ploše do 6 m2, výšky do 10 m</t>
  </si>
  <si>
    <t>80</t>
  </si>
  <si>
    <t>949311211</t>
  </si>
  <si>
    <t>Příplatek k lešení trubkovému do šachet do 6 m2 v do 30 m za první a ZKD den použití</t>
  </si>
  <si>
    <t>780785797</t>
  </si>
  <si>
    <t>Montáž lešení trubkového do šachet (výtahových, potrubních) Příplatek za první a každý další den použití lešení k ceně -1111, -1112 nebo -1113</t>
  </si>
  <si>
    <t>14*30</t>
  </si>
  <si>
    <t>81</t>
  </si>
  <si>
    <t>949311811</t>
  </si>
  <si>
    <t>Demontáž lešení trubkového do šachet o půdorysné ploše do 6 m2 v do 10 m</t>
  </si>
  <si>
    <t>203972637</t>
  </si>
  <si>
    <t>Demontáž lešení trubkového do šachet (výtahových, potrubních) o půdorysné ploše do 6 m2, výšky do 10 m</t>
  </si>
  <si>
    <t>95</t>
  </si>
  <si>
    <t>Různé dokončovací konstrukce a práce pozemních staveb</t>
  </si>
  <si>
    <t>113</t>
  </si>
  <si>
    <t>095 201</t>
  </si>
  <si>
    <t>Dodávka a montáž ocelové trubky DN 200 vyvedené nad střechu a zakončené ventilační hlavicí vč. oplechování prostupu střešní krytinou</t>
  </si>
  <si>
    <t>-294998939</t>
  </si>
  <si>
    <t>114</t>
  </si>
  <si>
    <t>095 202</t>
  </si>
  <si>
    <t>Dodávka a montáž kotevních bodů výtahu - viz. konstrukční část PD</t>
  </si>
  <si>
    <t>-440048471</t>
  </si>
  <si>
    <t>60</t>
  </si>
  <si>
    <t>952901111</t>
  </si>
  <si>
    <t>Vyčištění budov bytové a občanské výstavby při výšce podlaží do 4 m</t>
  </si>
  <si>
    <t>-589826363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</si>
  <si>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</si>
  <si>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37,7+48,6+51,7+53,9+25,0</t>
  </si>
  <si>
    <t>96</t>
  </si>
  <si>
    <t>Bourání konstrukcí</t>
  </si>
  <si>
    <t>67</t>
  </si>
  <si>
    <t>919735123</t>
  </si>
  <si>
    <t>Řezání stávajícího betonového krytu hl do 150 mm</t>
  </si>
  <si>
    <t>2146377700</t>
  </si>
  <si>
    <t>Řezání stávajícího betonového krytu nebo podkladu hloubky přes 100 do 150 mm</t>
  </si>
  <si>
    <t>"1.PP" 2,3+2,3</t>
  </si>
  <si>
    <t>"1.NP" 2,5+2,2</t>
  </si>
  <si>
    <t>"2.NP" 2,7+2,2</t>
  </si>
  <si>
    <t>"3.NP" 2,7+2,2</t>
  </si>
  <si>
    <t>962023391</t>
  </si>
  <si>
    <t>Bourání zdiva nadzákladového smíšeného na MV nebo MVC</t>
  </si>
  <si>
    <t>-1706857942</t>
  </si>
  <si>
    <t>"1.NP" (2,0*0,3*3,3)+(1,4*0,9*0,3)</t>
  </si>
  <si>
    <t>"2.NP" (2,0*0,3*3,4)+(1,4*0,9*0,3)+(0,7*0,9*2,4)</t>
  </si>
  <si>
    <t>"3.NP" (2,3*0,3*3,3)+(1,4*0,9*0,3)+(0,7*0,6*2,4)</t>
  </si>
  <si>
    <t>6</t>
  </si>
  <si>
    <t>965042131</t>
  </si>
  <si>
    <t>Bourání podkladů pod dlažby nebo mazanin betonových nebo z litého asfaltu tl do 100 mm pl do 4 m2</t>
  </si>
  <si>
    <t>1707758687</t>
  </si>
  <si>
    <t>Bourání podkladů pod dlažby nebo litých celistvých podlah a mazanin betonových nebo z litého asfaltu tl. do 100 mm, plochy do 4 m2</t>
  </si>
  <si>
    <t>"1.NP" 2,5*2,2*0,1</t>
  </si>
  <si>
    <t>"2.NP" 2,7*2,2*0,1</t>
  </si>
  <si>
    <t>"3.NP" 2,7*2,2*0,1</t>
  </si>
  <si>
    <t>5</t>
  </si>
  <si>
    <t>965042231</t>
  </si>
  <si>
    <t>Bourání podkladů pod dlažby nebo mazanin betonových nebo z litého asfaltu tl přes 100 mm pl do 4 m2</t>
  </si>
  <si>
    <t>1682535337</t>
  </si>
  <si>
    <t>Bourání podkladů pod dlažby nebo litých celistvých podlah a mazanin betonových nebo z litého asfaltu tl. přes 100 mm, plochy do 4 m2</t>
  </si>
  <si>
    <t>"1.PP" 2,3*2,3*0,2</t>
  </si>
  <si>
    <t>7</t>
  </si>
  <si>
    <t>965049111</t>
  </si>
  <si>
    <t>Příplatek k bourání betonových mazanin za bourání se svařovanou sítí tl do 100 mm</t>
  </si>
  <si>
    <t>1021102188</t>
  </si>
  <si>
    <t>Bourání podkladů pod dlažby nebo litých celistvých podlah a mazanin Příplatek k cenám za bourání mazanin betonových se svařovanou sítí, tl. do 100 mm</t>
  </si>
  <si>
    <t>965049112</t>
  </si>
  <si>
    <t>Příplatek k bourání betonových mazanin za bourání se svařovanou sítí tl přes 100 mm</t>
  </si>
  <si>
    <t>933758070</t>
  </si>
  <si>
    <t>Bourání podkladů pod dlažby nebo litých celistvých podlah a mazanin Příplatek k cenám za bourání mazanin betonových se svařovanou sítí, tl. přes 100 mm</t>
  </si>
  <si>
    <t>972033641</t>
  </si>
  <si>
    <t>Vybourání otvorů v klenbách z cihel pl do 4 m2 tl do 150 mm</t>
  </si>
  <si>
    <t>-1531221217</t>
  </si>
  <si>
    <t>Vybourání otvorů v klenbách z cihel bez odstranění podlahy a násypu, plochy do 4 m2, tl. do 150 mm</t>
  </si>
  <si>
    <t>"1.PP" (2,5*1,9)</t>
  </si>
  <si>
    <t>"1.NP" (2,5*1,9)</t>
  </si>
  <si>
    <t>73</t>
  </si>
  <si>
    <t>972044631</t>
  </si>
  <si>
    <t>Vybourání otvorů ve stropech nebo klenbách z dutých tvárnic pl do 4 m2 tl do 100 mm</t>
  </si>
  <si>
    <t>-869429296</t>
  </si>
  <si>
    <t>Vybourání otvorů ve stropech nebo klenbách z dutých tvárnic bez odstranění podlahy a násypu, plochy do 4 m2, tl. do 100 mm</t>
  </si>
  <si>
    <t>"nad 2.NP" 2,7*2,2*0,2</t>
  </si>
  <si>
    <t>"nad 3.NP" 2,7*2,2*0,2</t>
  </si>
  <si>
    <t>72</t>
  </si>
  <si>
    <t>972054611</t>
  </si>
  <si>
    <t>Vybourání otvorů v ŽB stropech nebo klenbách pl do 4 m2 tl do 80 mm</t>
  </si>
  <si>
    <t>761495347</t>
  </si>
  <si>
    <t>Vybourání otvorů ve stropech nebo klenbách železobetonových bez odstranění podlahy a násypu, plochy do 4 m2, tl. do 80 mm</t>
  </si>
  <si>
    <t>11</t>
  </si>
  <si>
    <t>974029666</t>
  </si>
  <si>
    <t>Vysekání rýh ve zdivu kamenném pro vtahování nosníků hl do 150 mm v do 250 mm</t>
  </si>
  <si>
    <t>482264573</t>
  </si>
  <si>
    <t>Vysekání rýh ve zdivu kamenném pro vtahování nosníků, před vybouráním otvoru do hl. 150 mm, při výšce nosníku do 250 mm</t>
  </si>
  <si>
    <t>"1.NP" 2,0*5</t>
  </si>
  <si>
    <t>"2.NP" 2,0*4</t>
  </si>
  <si>
    <t>"3.NP" 2,0*3</t>
  </si>
  <si>
    <t>84</t>
  </si>
  <si>
    <t>978021141</t>
  </si>
  <si>
    <t>Otlučení cementových omítek vnitřních stěn o rozsahu do 30 %</t>
  </si>
  <si>
    <t>1263467171</t>
  </si>
  <si>
    <t>Otlučení vnitřních cementových omítek stěn, stropů stěn, v rozsahu do 30 %</t>
  </si>
  <si>
    <t>85</t>
  </si>
  <si>
    <t>978021221</t>
  </si>
  <si>
    <t>Otlučení cementových omítek vnitřních stropů o rozsahu do 10 %</t>
  </si>
  <si>
    <t>-296587570</t>
  </si>
  <si>
    <t>Otlučení vnitřních cementových omítek stěn, stropů stropů, v rozsahu do 10 %</t>
  </si>
  <si>
    <t>997</t>
  </si>
  <si>
    <t>Přesun sutě</t>
  </si>
  <si>
    <t>104</t>
  </si>
  <si>
    <t>997013111</t>
  </si>
  <si>
    <t>Vnitrostaveništní doprava suti a vybouraných hmot pro budovy v do 6 m s použitím mechanizace</t>
  </si>
  <si>
    <t>-14082913</t>
  </si>
  <si>
    <t>Vnitrostaveništní doprava suti a vybouraných hmot vodorovně do 50 m svisle s použitím mechanizace pro budovy a haly výšky do 6 m</t>
  </si>
  <si>
    <t>997013213</t>
  </si>
  <si>
    <t>Vnitrostaveništní doprava suti a vybouraných hmot pro budovy v do 12 m ručně</t>
  </si>
  <si>
    <t>-1752297509</t>
  </si>
  <si>
    <t>Vnitrostaveništní doprava suti a vybouraných hmot vodorovně do 50 m svisle ručně (nošením po schodech) pro budovy a haly výšky přes 9 do 12 m</t>
  </si>
  <si>
    <t>16</t>
  </si>
  <si>
    <t>997013501</t>
  </si>
  <si>
    <t>Odvoz suti na skládku a vybouraných hmot nebo meziskládku do 1 km se složením</t>
  </si>
  <si>
    <t>-216933999</t>
  </si>
  <si>
    <t>Odvoz suti a vybouraných hmot na skládku nebo meziskládku se složením, na vzdálenost do 1 km</t>
  </si>
  <si>
    <t>17</t>
  </si>
  <si>
    <t>997013509</t>
  </si>
  <si>
    <t>Příplatek k odvozu suti a vybouraných hmot na skládku ZKD 1 km přes 1 km</t>
  </si>
  <si>
    <t>-553142795</t>
  </si>
  <si>
    <t>Odvoz suti a vybouraných hmot na skládku nebo meziskládku se složením, na vzdálenost Příplatek k ceně za každý další i započatý 1 km přes 1 km</t>
  </si>
  <si>
    <t>44,388*10</t>
  </si>
  <si>
    <t>18</t>
  </si>
  <si>
    <t>997013801</t>
  </si>
  <si>
    <t>Poplatek za uložení stavebního betonového odpadu na skládce (skládkovné)</t>
  </si>
  <si>
    <t>1664768133</t>
  </si>
  <si>
    <t>Poplatek za uložení stavebního odpadu na skládce (skládkovné) betonového</t>
  </si>
  <si>
    <t>19</t>
  </si>
  <si>
    <t>997013803</t>
  </si>
  <si>
    <t>Poplatek za uložení stavebního odpadu z keramických materiálů na skládce (skládkovné)</t>
  </si>
  <si>
    <t>1547321643</t>
  </si>
  <si>
    <t>Poplatek za uložení stavebního odpadu na skládce (skládkovné) z keramických materiálů</t>
  </si>
  <si>
    <t>92</t>
  </si>
  <si>
    <t>997013812</t>
  </si>
  <si>
    <t>Poplatek za uložení stavebního odpadu z materiálu na bázi sádry na skládce (skládkovné)</t>
  </si>
  <si>
    <t>1666242069</t>
  </si>
  <si>
    <t>Poplatek za uložení stavebního odpadu na skládce (skládkovné) z materiálů na bázi sádry</t>
  </si>
  <si>
    <t>91</t>
  </si>
  <si>
    <t>997013813</t>
  </si>
  <si>
    <t>Poplatek za uložení stavebního odpadu z plastických hmot na skládce (skládkovné)</t>
  </si>
  <si>
    <t>1062395586</t>
  </si>
  <si>
    <t>Poplatek za uložení stavebního odpadu na skládce (skládkovné) z plastických hmot</t>
  </si>
  <si>
    <t>998</t>
  </si>
  <si>
    <t>Přesun hmot</t>
  </si>
  <si>
    <t>998011002</t>
  </si>
  <si>
    <t>Přesun hmot pro budovy zděné v do 12 m</t>
  </si>
  <si>
    <t>-930361721</t>
  </si>
  <si>
    <t>Přesun hmot pro budovy občanské výstavby, bydlení, výrobu a služby s nosnou svislou konstrukcí zděnou z cihel nebo tvárnic vodorovná dopravní vzdálenost do 100 m pro budovy výšky přes 6 do 12 m</t>
  </si>
  <si>
    <t>PSV</t>
  </si>
  <si>
    <t>Práce a dodávky PSV</t>
  </si>
  <si>
    <t>713</t>
  </si>
  <si>
    <t>Izolace tepelné</t>
  </si>
  <si>
    <t>115</t>
  </si>
  <si>
    <t>713111111</t>
  </si>
  <si>
    <t>Montáž izolace tepelné vrchem stropů volně kladenými rohožemi, pásy, dílci, deskami</t>
  </si>
  <si>
    <t>-647878255</t>
  </si>
  <si>
    <t>Montáž tepelné izolace stropů rohožemi, pásy, dílci, deskami, bloky (izolační materiál ve specifikaci) vrchem bez překrytí lepenkou kladenými volně</t>
  </si>
  <si>
    <t>2,8*3,2</t>
  </si>
  <si>
    <t>116</t>
  </si>
  <si>
    <t>713131141</t>
  </si>
  <si>
    <t>Montáž izolace tepelné stěn a základů lepením celoplošně rohoží, pásů, dílců, desek</t>
  </si>
  <si>
    <t>1330568605</t>
  </si>
  <si>
    <t>Montáž tepelné izolace stěn rohožemi, pásy, deskami, dílci, bloky (izolační materiál ve specifikaci) lepením celoplošně</t>
  </si>
  <si>
    <t>(0,9*3,2*2)+(0,9*2,2)</t>
  </si>
  <si>
    <t>118</t>
  </si>
  <si>
    <t>631481550</t>
  </si>
  <si>
    <t>deska minerální izolační 600x1200 mm tl. 120 mm</t>
  </si>
  <si>
    <t>128</t>
  </si>
  <si>
    <t>2138675612</t>
  </si>
  <si>
    <t>plsť minerální a výrobky z ní (desky, skruže, pásy, rohože, vložkové pytle apod.) z minerální plsti - izolace pro suchou výstavbu deska provětrávané fasády, lehké obvodové zdivo rozměr 600x1200 tl.120 mm</t>
  </si>
  <si>
    <t>(8,96+7,74)*1,02</t>
  </si>
  <si>
    <t>119</t>
  </si>
  <si>
    <t>631481560</t>
  </si>
  <si>
    <t>deska minerální izolační 600x1200 mm tl. 140 mm</t>
  </si>
  <si>
    <t>870788937</t>
  </si>
  <si>
    <t>plsť minerální a výrobky z ní (desky, skruže, pásy, rohože, vložkové pytle apod.) z minerální plsti - izolace pro suchou výstavbu deska provětrávané fasády, lehké obvodové zdivo rozměr 600x1200 tl.140 mm</t>
  </si>
  <si>
    <t>120</t>
  </si>
  <si>
    <t>998713102</t>
  </si>
  <si>
    <t>Přesun hmot tonážní tonážní pro izolace tepelné v objektech v do 12 m</t>
  </si>
  <si>
    <t>1237123112</t>
  </si>
  <si>
    <t>Přesun hmot pro izolace tepelné stanovený z hmotnosti přesunovaného materiálu vodorovná dopravní vzdálenost do 50 m v objektech výšky přes 6 m do 12 m</t>
  </si>
  <si>
    <t>763</t>
  </si>
  <si>
    <t>Konstrukce suché výstavby</t>
  </si>
  <si>
    <t>86</t>
  </si>
  <si>
    <t>763111811</t>
  </si>
  <si>
    <t>Demontáž SDK příčky s jednoduchou ocelovou nosnou konstrukcí opláštění jednoduché</t>
  </si>
  <si>
    <t>-1878424650</t>
  </si>
  <si>
    <t>1,3*2,4*3</t>
  </si>
  <si>
    <t>771</t>
  </si>
  <si>
    <t>Podlahy z dlaždic</t>
  </si>
  <si>
    <t>771 201</t>
  </si>
  <si>
    <t>Oprava stávající dlažby u nově budovaného výtahu vč. dodání dlaždic shodných se stávajícími</t>
  </si>
  <si>
    <t>824158759</t>
  </si>
  <si>
    <t>"1.NP" (2,5+3,5+3,0+2,5)*0,5</t>
  </si>
  <si>
    <t>"3.NP" (3,5+3,0+2,0+2,5)*0,5</t>
  </si>
  <si>
    <t>776</t>
  </si>
  <si>
    <t>Podlahy povlakové</t>
  </si>
  <si>
    <t>88</t>
  </si>
  <si>
    <t>776511000</t>
  </si>
  <si>
    <t>Lepení pásů povlakových podlah pryžových</t>
  </si>
  <si>
    <t>700438200</t>
  </si>
  <si>
    <t>Lepení povlakových podlah pryžových pásů</t>
  </si>
  <si>
    <t>87</t>
  </si>
  <si>
    <t>776511810</t>
  </si>
  <si>
    <t>Demontáž povlakových podlah lepených bez podložky</t>
  </si>
  <si>
    <t>557388676</t>
  </si>
  <si>
    <t>Odstranění povlakových podlah lepených bez podložky</t>
  </si>
  <si>
    <t>"2.01" 53,1</t>
  </si>
  <si>
    <t>89</t>
  </si>
  <si>
    <t>776990111</t>
  </si>
  <si>
    <t>Vyrovnání podkladu samonivelační stěrkou tl 3 mm pevnosti 15 Mpa</t>
  </si>
  <si>
    <t>-170285121</t>
  </si>
  <si>
    <t>Vyrovnání podkladní vrstvy samonivelační stěrkou tl. 3 mm, min. pevnosti 15 MPa</t>
  </si>
  <si>
    <t>90</t>
  </si>
  <si>
    <t>776 101</t>
  </si>
  <si>
    <t>PVC</t>
  </si>
  <si>
    <t>-728158344</t>
  </si>
  <si>
    <t>"2.01" 53,1*1,05</t>
  </si>
  <si>
    <t>998776202</t>
  </si>
  <si>
    <t>Přesun hmot procentní pro podlahy povlakové v objektech v do 12 m</t>
  </si>
  <si>
    <t>%</t>
  </si>
  <si>
    <t>-1322410303</t>
  </si>
  <si>
    <t>Přesun hmot pro podlahy povlakové stanovený procentní sazbou z ceny vodorovná dopravní vzdálenost do 50 m v objektech výšky přes 6 do 12 m</t>
  </si>
  <si>
    <t>784</t>
  </si>
  <si>
    <t>Dokončovací práce - malby a tapety</t>
  </si>
  <si>
    <t>108</t>
  </si>
  <si>
    <t>784453601</t>
  </si>
  <si>
    <t>Malby směsi tekuté hlinkové bílé dvojnásobné v místnostech v do 3,8 m</t>
  </si>
  <si>
    <t>743986443</t>
  </si>
  <si>
    <t>Malby z malířských směsí tekutých hlinkových dvojnásobné bílé do 3,80 m v místnostech výšky</t>
  </si>
  <si>
    <t>5,3+41,5+89,3+237,3</t>
  </si>
  <si>
    <t>SUB</t>
  </si>
  <si>
    <t>Subdodávky</t>
  </si>
  <si>
    <t>93</t>
  </si>
  <si>
    <t>SUB 102</t>
  </si>
  <si>
    <t>Dodávka a montáž výtahu</t>
  </si>
  <si>
    <t>303963963</t>
  </si>
  <si>
    <t>Práce a dodávky M</t>
  </si>
  <si>
    <t>211-M</t>
  </si>
  <si>
    <t>Elektromontáže silnoproud</t>
  </si>
  <si>
    <t>211 201</t>
  </si>
  <si>
    <t>Instalační kabel CYKY 5-J 6</t>
  </si>
  <si>
    <t>-1102165768</t>
  </si>
  <si>
    <t>Instalační kabel CYKY 2-OJ 1.5</t>
  </si>
  <si>
    <t>211 202</t>
  </si>
  <si>
    <t>Instalační kabel CY 4</t>
  </si>
  <si>
    <t>743774557</t>
  </si>
  <si>
    <t>97</t>
  </si>
  <si>
    <t>211 203</t>
  </si>
  <si>
    <t>Jistič C/3/32A</t>
  </si>
  <si>
    <t>166243166</t>
  </si>
  <si>
    <t>98</t>
  </si>
  <si>
    <t>211 204</t>
  </si>
  <si>
    <t>Úprava ve stávajícím rozvaděči</t>
  </si>
  <si>
    <t>-348435659</t>
  </si>
  <si>
    <t>99</t>
  </si>
  <si>
    <t>211 205</t>
  </si>
  <si>
    <t>Stavební přípomoci</t>
  </si>
  <si>
    <t>kpl</t>
  </si>
  <si>
    <t>-471421223</t>
  </si>
  <si>
    <t>VRN</t>
  </si>
  <si>
    <t>Vedlejší rozpočtové náklady</t>
  </si>
  <si>
    <t>101</t>
  </si>
  <si>
    <t>VRN 101</t>
  </si>
  <si>
    <t>Zařízení staveniště</t>
  </si>
  <si>
    <t>kč</t>
  </si>
  <si>
    <t>809887217</t>
  </si>
  <si>
    <t>102</t>
  </si>
  <si>
    <t>VRN 102</t>
  </si>
  <si>
    <t>Dílenská dokumentace</t>
  </si>
  <si>
    <t>-2099089780</t>
  </si>
  <si>
    <t>103</t>
  </si>
  <si>
    <t>VRN 103</t>
  </si>
  <si>
    <t>Provoz investora</t>
  </si>
  <si>
    <t>2132014639</t>
  </si>
  <si>
    <t>Dokumentace skutečného provedení v digitální podobě + 3 paré v tištěné podobě</t>
  </si>
  <si>
    <t>106</t>
  </si>
  <si>
    <t>VRN 104</t>
  </si>
  <si>
    <t>Dokumentace skutečného provedení</t>
  </si>
  <si>
    <t>-647482989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</si>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</sst>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4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b/>
      <sz val="8"/>
      <color indexed="55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b/>
      <sz val="8"/>
      <color rgb="FF96969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 applyAlignment="0">
      <protection locked="0"/>
    </xf>
    <xf numFmtId="0" fontId="7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9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3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83" fillId="0" borderId="26" xfId="0" applyFont="1" applyBorder="1" applyAlignment="1">
      <alignment horizontal="center" vertical="center" wrapText="1"/>
    </xf>
    <xf numFmtId="0" fontId="83" fillId="0" borderId="27" xfId="0" applyFont="1" applyBorder="1" applyAlignment="1">
      <alignment horizontal="center" vertical="center" wrapText="1"/>
    </xf>
    <xf numFmtId="0" fontId="83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85" fillId="0" borderId="30" xfId="0" applyNumberFormat="1" applyFont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174" fontId="85" fillId="0" borderId="0" xfId="0" applyNumberFormat="1" applyFont="1" applyBorder="1" applyAlignment="1">
      <alignment vertical="center"/>
    </xf>
    <xf numFmtId="4" fontId="85" fillId="0" borderId="24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88" fillId="0" borderId="31" xfId="0" applyNumberFormat="1" applyFont="1" applyBorder="1" applyAlignment="1">
      <alignment vertical="center"/>
    </xf>
    <xf numFmtId="4" fontId="88" fillId="0" borderId="32" xfId="0" applyNumberFormat="1" applyFont="1" applyBorder="1" applyAlignment="1">
      <alignment vertical="center"/>
    </xf>
    <xf numFmtId="174" fontId="88" fillId="0" borderId="32" xfId="0" applyNumberFormat="1" applyFont="1" applyBorder="1" applyAlignment="1">
      <alignment vertical="center"/>
    </xf>
    <xf numFmtId="4" fontId="88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3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79" fillId="0" borderId="0" xfId="0" applyFont="1" applyBorder="1" applyAlignment="1" applyProtection="1">
      <alignment horizontal="right" vertical="center"/>
      <protection locked="0"/>
    </xf>
    <xf numFmtId="172" fontId="79" fillId="0" borderId="0" xfId="0" applyNumberFormat="1" applyFont="1" applyBorder="1" applyAlignment="1" applyProtection="1">
      <alignment horizontal="right" vertical="center"/>
      <protection locked="0"/>
    </xf>
    <xf numFmtId="0" fontId="0" fillId="35" borderId="18" xfId="0" applyFont="1" applyFill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35" borderId="0" xfId="0" applyFont="1" applyFill="1" applyBorder="1" applyAlignment="1" applyProtection="1">
      <alignment vertical="center"/>
      <protection locked="0"/>
    </xf>
    <xf numFmtId="0" fontId="89" fillId="0" borderId="32" xfId="0" applyFont="1" applyBorder="1" applyAlignment="1" applyProtection="1">
      <alignment vertical="center"/>
      <protection locked="0"/>
    </xf>
    <xf numFmtId="0" fontId="90" fillId="0" borderId="32" xfId="0" applyFont="1" applyBorder="1" applyAlignment="1" applyProtection="1">
      <alignment vertical="center"/>
      <protection locked="0"/>
    </xf>
    <xf numFmtId="0" fontId="83" fillId="0" borderId="0" xfId="0" applyFont="1" applyAlignment="1" applyProtection="1">
      <alignment horizontal="left" vertical="center"/>
      <protection locked="0"/>
    </xf>
    <xf numFmtId="0" fontId="91" fillId="35" borderId="27" xfId="0" applyFont="1" applyFill="1" applyBorder="1" applyAlignment="1" applyProtection="1">
      <alignment horizontal="center" vertical="center" wrapText="1"/>
      <protection locked="0"/>
    </xf>
    <xf numFmtId="0" fontId="92" fillId="0" borderId="0" xfId="0" applyFont="1" applyAlignment="1" applyProtection="1">
      <alignment/>
      <protection locked="0"/>
    </xf>
    <xf numFmtId="4" fontId="0" fillId="23" borderId="3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93" fillId="0" borderId="0" xfId="0" applyFont="1" applyAlignment="1" applyProtection="1">
      <alignment vertical="center"/>
      <protection locked="0"/>
    </xf>
    <xf numFmtId="0" fontId="94" fillId="0" borderId="0" xfId="0" applyFont="1" applyAlignment="1" applyProtection="1">
      <alignment vertical="center"/>
      <protection locked="0"/>
    </xf>
    <xf numFmtId="4" fontId="95" fillId="23" borderId="34" xfId="0" applyNumberFormat="1" applyFont="1" applyFill="1" applyBorder="1" applyAlignment="1" applyProtection="1">
      <alignment vertical="center"/>
      <protection locked="0"/>
    </xf>
    <xf numFmtId="175" fontId="0" fillId="23" borderId="34" xfId="0" applyNumberFormat="1" applyFont="1" applyFill="1" applyBorder="1" applyAlignment="1" applyProtection="1">
      <alignment vertical="center"/>
      <protection locked="0"/>
    </xf>
    <xf numFmtId="0" fontId="63" fillId="33" borderId="0" xfId="36" applyFill="1" applyAlignment="1">
      <alignment/>
    </xf>
    <xf numFmtId="0" fontId="96" fillId="0" borderId="0" xfId="36" applyFont="1" applyAlignment="1">
      <alignment horizontal="center" vertical="center"/>
    </xf>
    <xf numFmtId="0" fontId="80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98" fillId="33" borderId="0" xfId="36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5" xfId="47" applyFont="1" applyBorder="1" applyAlignment="1">
      <alignment vertical="center" wrapText="1"/>
      <protection locked="0"/>
    </xf>
    <xf numFmtId="0" fontId="0" fillId="0" borderId="36" xfId="47" applyFont="1" applyBorder="1" applyAlignment="1">
      <alignment vertical="center" wrapText="1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horizontal="center" vertical="center" wrapText="1"/>
      <protection locked="0"/>
    </xf>
    <xf numFmtId="0" fontId="0" fillId="0" borderId="39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4" fillId="0" borderId="41" xfId="47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5" xfId="47" applyFont="1" applyBorder="1" applyAlignment="1">
      <alignment horizontal="left" vertical="center"/>
      <protection locked="0"/>
    </xf>
    <xf numFmtId="0" fontId="0" fillId="0" borderId="36" xfId="47" applyFont="1" applyBorder="1" applyAlignment="1">
      <alignment horizontal="left" vertical="center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1" xfId="47" applyFont="1" applyBorder="1" applyAlignment="1">
      <alignment horizontal="left" vertical="center"/>
      <protection locked="0"/>
    </xf>
    <xf numFmtId="0" fontId="11" fillId="0" borderId="41" xfId="47" applyFont="1" applyBorder="1" applyAlignment="1">
      <alignment horizontal="center" vertical="center"/>
      <protection locked="0"/>
    </xf>
    <xf numFmtId="0" fontId="6" fillId="0" borderId="41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14" fillId="0" borderId="41" xfId="47" applyFont="1" applyBorder="1" applyAlignment="1">
      <alignment horizontal="left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14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5" xfId="47" applyFont="1" applyBorder="1" applyAlignment="1">
      <alignment horizontal="left" vertical="center" wrapText="1"/>
      <protection locked="0"/>
    </xf>
    <xf numFmtId="0" fontId="0" fillId="0" borderId="36" xfId="47" applyFont="1" applyBorder="1" applyAlignment="1">
      <alignment horizontal="left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6" fillId="0" borderId="38" xfId="47" applyFont="1" applyBorder="1" applyAlignment="1">
      <alignment horizontal="left" vertical="center" wrapText="1"/>
      <protection locked="0"/>
    </xf>
    <xf numFmtId="0" fontId="6" fillId="0" borderId="39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1" xfId="47" applyFont="1" applyBorder="1" applyAlignment="1">
      <alignment vertical="center"/>
      <protection locked="0"/>
    </xf>
    <xf numFmtId="0" fontId="11" fillId="0" borderId="41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1" xfId="47" applyBorder="1" applyAlignment="1">
      <alignment vertical="top"/>
      <protection locked="0"/>
    </xf>
    <xf numFmtId="0" fontId="4" fillId="0" borderId="36" xfId="47" applyFont="1" applyBorder="1" applyAlignment="1">
      <alignment horizontal="left" vertical="center" wrapText="1"/>
      <protection locked="0"/>
    </xf>
    <xf numFmtId="0" fontId="4" fillId="0" borderId="36" xfId="47" applyFont="1" applyBorder="1" applyAlignment="1">
      <alignment horizontal="left" vertical="center"/>
      <protection locked="0"/>
    </xf>
    <xf numFmtId="0" fontId="4" fillId="0" borderId="36" xfId="47" applyFont="1" applyBorder="1" applyAlignment="1">
      <alignment horizontal="center" vertical="center"/>
      <protection locked="0"/>
    </xf>
    <xf numFmtId="0" fontId="11" fillId="0" borderId="41" xfId="47" applyFont="1" applyBorder="1" applyAlignment="1">
      <alignment horizontal="left"/>
      <protection locked="0"/>
    </xf>
    <xf numFmtId="0" fontId="6" fillId="0" borderId="41" xfId="47" applyFont="1" applyBorder="1" applyAlignment="1">
      <alignment/>
      <protection locked="0"/>
    </xf>
    <xf numFmtId="0" fontId="0" fillId="0" borderId="38" xfId="47" applyFont="1" applyBorder="1" applyAlignment="1">
      <alignment vertical="top"/>
      <protection locked="0"/>
    </xf>
    <xf numFmtId="0" fontId="0" fillId="0" borderId="39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33" borderId="0" xfId="0" applyFont="1" applyFill="1" applyAlignment="1" applyProtection="1">
      <alignment/>
      <protection/>
    </xf>
    <xf numFmtId="0" fontId="63" fillId="33" borderId="0" xfId="36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/>
      <protection/>
    </xf>
    <xf numFmtId="0" fontId="81" fillId="0" borderId="0" xfId="0" applyFont="1" applyAlignment="1" applyProtection="1">
      <alignment horizontal="left" vertical="center"/>
      <protection/>
    </xf>
    <xf numFmtId="0" fontId="83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73" fontId="4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4" fontId="84" fillId="0" borderId="0" xfId="0" applyNumberFormat="1" applyFont="1" applyBorder="1" applyAlignment="1" applyProtection="1">
      <alignment vertical="center"/>
      <protection/>
    </xf>
    <xf numFmtId="0" fontId="79" fillId="0" borderId="0" xfId="0" applyFont="1" applyBorder="1" applyAlignment="1" applyProtection="1">
      <alignment horizontal="right" vertical="center"/>
      <protection/>
    </xf>
    <xf numFmtId="0" fontId="79" fillId="0" borderId="0" xfId="0" applyFont="1" applyBorder="1" applyAlignment="1" applyProtection="1">
      <alignment horizontal="left" vertical="center"/>
      <protection/>
    </xf>
    <xf numFmtId="4" fontId="79" fillId="0" borderId="0" xfId="0" applyNumberFormat="1" applyFont="1" applyBorder="1" applyAlignment="1" applyProtection="1">
      <alignment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5" fillId="35" borderId="17" xfId="0" applyFont="1" applyFill="1" applyBorder="1" applyAlignment="1" applyProtection="1">
      <alignment horizontal="left" vertical="center"/>
      <protection/>
    </xf>
    <xf numFmtId="0" fontId="0" fillId="35" borderId="18" xfId="0" applyFont="1" applyFill="1" applyBorder="1" applyAlignment="1" applyProtection="1">
      <alignment vertical="center"/>
      <protection/>
    </xf>
    <xf numFmtId="0" fontId="5" fillId="35" borderId="18" xfId="0" applyFont="1" applyFill="1" applyBorder="1" applyAlignment="1" applyProtection="1">
      <alignment horizontal="right" vertical="center"/>
      <protection/>
    </xf>
    <xf numFmtId="0" fontId="5" fillId="35" borderId="18" xfId="0" applyFont="1" applyFill="1" applyBorder="1" applyAlignment="1" applyProtection="1">
      <alignment horizontal="center" vertical="center"/>
      <protection/>
    </xf>
    <xf numFmtId="4" fontId="5" fillId="35" borderId="18" xfId="0" applyNumberFormat="1" applyFont="1" applyFill="1" applyBorder="1" applyAlignment="1" applyProtection="1">
      <alignment vertical="center"/>
      <protection/>
    </xf>
    <xf numFmtId="0" fontId="0" fillId="35" borderId="44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horizontal="left" vertical="center"/>
      <protection/>
    </xf>
    <xf numFmtId="0" fontId="4" fillId="35" borderId="0" xfId="0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99" fillId="0" borderId="0" xfId="0" applyFont="1" applyBorder="1" applyAlignment="1" applyProtection="1">
      <alignment horizontal="left" vertical="center"/>
      <protection/>
    </xf>
    <xf numFmtId="0" fontId="89" fillId="0" borderId="13" xfId="0" applyFont="1" applyBorder="1" applyAlignment="1" applyProtection="1">
      <alignment vertical="center"/>
      <protection/>
    </xf>
    <xf numFmtId="0" fontId="89" fillId="0" borderId="0" xfId="0" applyFont="1" applyBorder="1" applyAlignment="1" applyProtection="1">
      <alignment vertical="center"/>
      <protection/>
    </xf>
    <xf numFmtId="0" fontId="89" fillId="0" borderId="32" xfId="0" applyFont="1" applyBorder="1" applyAlignment="1" applyProtection="1">
      <alignment horizontal="left" vertical="center"/>
      <protection/>
    </xf>
    <xf numFmtId="0" fontId="89" fillId="0" borderId="32" xfId="0" applyFont="1" applyBorder="1" applyAlignment="1" applyProtection="1">
      <alignment vertical="center"/>
      <protection/>
    </xf>
    <xf numFmtId="4" fontId="89" fillId="0" borderId="32" xfId="0" applyNumberFormat="1" applyFont="1" applyBorder="1" applyAlignment="1" applyProtection="1">
      <alignment vertical="center"/>
      <protection/>
    </xf>
    <xf numFmtId="0" fontId="89" fillId="0" borderId="14" xfId="0" applyFont="1" applyBorder="1" applyAlignment="1" applyProtection="1">
      <alignment vertical="center"/>
      <protection/>
    </xf>
    <xf numFmtId="0" fontId="89" fillId="0" borderId="0" xfId="0" applyFont="1" applyAlignment="1" applyProtection="1">
      <alignment vertical="center"/>
      <protection/>
    </xf>
    <xf numFmtId="0" fontId="90" fillId="0" borderId="13" xfId="0" applyFont="1" applyBorder="1" applyAlignment="1" applyProtection="1">
      <alignment vertical="center"/>
      <protection/>
    </xf>
    <xf numFmtId="0" fontId="90" fillId="0" borderId="0" xfId="0" applyFont="1" applyBorder="1" applyAlignment="1" applyProtection="1">
      <alignment vertical="center"/>
      <protection/>
    </xf>
    <xf numFmtId="0" fontId="90" fillId="0" borderId="32" xfId="0" applyFont="1" applyBorder="1" applyAlignment="1" applyProtection="1">
      <alignment horizontal="left" vertical="center"/>
      <protection/>
    </xf>
    <xf numFmtId="0" fontId="90" fillId="0" borderId="32" xfId="0" applyFont="1" applyBorder="1" applyAlignment="1" applyProtection="1">
      <alignment vertical="center"/>
      <protection/>
    </xf>
    <xf numFmtId="4" fontId="90" fillId="0" borderId="32" xfId="0" applyNumberFormat="1" applyFont="1" applyBorder="1" applyAlignment="1" applyProtection="1">
      <alignment vertical="center"/>
      <protection/>
    </xf>
    <xf numFmtId="0" fontId="90" fillId="0" borderId="14" xfId="0" applyFont="1" applyBorder="1" applyAlignment="1" applyProtection="1">
      <alignment vertical="center"/>
      <protection/>
    </xf>
    <xf numFmtId="0" fontId="9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173" fontId="4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4" fillId="35" borderId="26" xfId="0" applyFont="1" applyFill="1" applyBorder="1" applyAlignment="1" applyProtection="1">
      <alignment horizontal="center" vertical="center" wrapText="1"/>
      <protection/>
    </xf>
    <xf numFmtId="0" fontId="4" fillId="35" borderId="27" xfId="0" applyFont="1" applyFill="1" applyBorder="1" applyAlignment="1" applyProtection="1">
      <alignment horizontal="center" vertical="center" wrapText="1"/>
      <protection/>
    </xf>
    <xf numFmtId="0" fontId="4" fillId="35" borderId="28" xfId="0" applyFont="1" applyFill="1" applyBorder="1" applyAlignment="1" applyProtection="1">
      <alignment horizontal="center" vertical="center" wrapText="1"/>
      <protection/>
    </xf>
    <xf numFmtId="0" fontId="83" fillId="0" borderId="26" xfId="0" applyFont="1" applyBorder="1" applyAlignment="1" applyProtection="1">
      <alignment horizontal="center" vertical="center" wrapText="1"/>
      <protection/>
    </xf>
    <xf numFmtId="0" fontId="83" fillId="0" borderId="27" xfId="0" applyFont="1" applyBorder="1" applyAlignment="1" applyProtection="1">
      <alignment horizontal="center" vertical="center" wrapText="1"/>
      <protection/>
    </xf>
    <xf numFmtId="0" fontId="83" fillId="0" borderId="28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84" fillId="0" borderId="0" xfId="0" applyFont="1" applyAlignment="1" applyProtection="1">
      <alignment horizontal="left" vertical="center"/>
      <protection/>
    </xf>
    <xf numFmtId="4" fontId="84" fillId="0" borderId="0" xfId="0" applyNumberFormat="1" applyFont="1" applyAlignment="1" applyProtection="1">
      <alignment/>
      <protection/>
    </xf>
    <xf numFmtId="0" fontId="0" fillId="0" borderId="29" xfId="0" applyFont="1" applyBorder="1" applyAlignment="1" applyProtection="1">
      <alignment vertical="center"/>
      <protection/>
    </xf>
    <xf numFmtId="174" fontId="100" fillId="0" borderId="22" xfId="0" applyNumberFormat="1" applyFont="1" applyBorder="1" applyAlignment="1" applyProtection="1">
      <alignment/>
      <protection/>
    </xf>
    <xf numFmtId="174" fontId="100" fillId="0" borderId="23" xfId="0" applyNumberFormat="1" applyFont="1" applyBorder="1" applyAlignment="1" applyProtection="1">
      <alignment/>
      <protection/>
    </xf>
    <xf numFmtId="4" fontId="12" fillId="0" borderId="0" xfId="0" applyNumberFormat="1" applyFont="1" applyAlignment="1" applyProtection="1">
      <alignment vertical="center"/>
      <protection/>
    </xf>
    <xf numFmtId="0" fontId="92" fillId="0" borderId="13" xfId="0" applyFont="1" applyBorder="1" applyAlignment="1" applyProtection="1">
      <alignment/>
      <protection/>
    </xf>
    <xf numFmtId="0" fontId="92" fillId="0" borderId="0" xfId="0" applyFont="1" applyAlignment="1" applyProtection="1">
      <alignment/>
      <protection/>
    </xf>
    <xf numFmtId="0" fontId="92" fillId="0" borderId="0" xfId="0" applyFont="1" applyAlignment="1" applyProtection="1">
      <alignment horizontal="left"/>
      <protection/>
    </xf>
    <xf numFmtId="0" fontId="89" fillId="0" borderId="0" xfId="0" applyFont="1" applyAlignment="1" applyProtection="1">
      <alignment horizontal="left"/>
      <protection/>
    </xf>
    <xf numFmtId="4" fontId="89" fillId="0" borderId="0" xfId="0" applyNumberFormat="1" applyFont="1" applyAlignment="1" applyProtection="1">
      <alignment/>
      <protection/>
    </xf>
    <xf numFmtId="0" fontId="92" fillId="0" borderId="30" xfId="0" applyFont="1" applyBorder="1" applyAlignment="1" applyProtection="1">
      <alignment/>
      <protection/>
    </xf>
    <xf numFmtId="0" fontId="92" fillId="0" borderId="0" xfId="0" applyFont="1" applyBorder="1" applyAlignment="1" applyProtection="1">
      <alignment/>
      <protection/>
    </xf>
    <xf numFmtId="174" fontId="92" fillId="0" borderId="0" xfId="0" applyNumberFormat="1" applyFont="1" applyBorder="1" applyAlignment="1" applyProtection="1">
      <alignment/>
      <protection/>
    </xf>
    <xf numFmtId="174" fontId="92" fillId="0" borderId="24" xfId="0" applyNumberFormat="1" applyFont="1" applyBorder="1" applyAlignment="1" applyProtection="1">
      <alignment/>
      <protection/>
    </xf>
    <xf numFmtId="0" fontId="92" fillId="0" borderId="0" xfId="0" applyFont="1" applyAlignment="1" applyProtection="1">
      <alignment horizontal="center"/>
      <protection/>
    </xf>
    <xf numFmtId="4" fontId="92" fillId="0" borderId="0" xfId="0" applyNumberFormat="1" applyFont="1" applyAlignment="1" applyProtection="1">
      <alignment vertical="center"/>
      <protection/>
    </xf>
    <xf numFmtId="0" fontId="92" fillId="0" borderId="0" xfId="0" applyFont="1" applyBorder="1" applyAlignment="1" applyProtection="1">
      <alignment horizontal="left"/>
      <protection/>
    </xf>
    <xf numFmtId="0" fontId="90" fillId="0" borderId="0" xfId="0" applyFont="1" applyBorder="1" applyAlignment="1" applyProtection="1">
      <alignment horizontal="left"/>
      <protection/>
    </xf>
    <xf numFmtId="4" fontId="90" fillId="0" borderId="0" xfId="0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75" fontId="0" fillId="0" borderId="34" xfId="0" applyNumberFormat="1" applyFont="1" applyBorder="1" applyAlignment="1" applyProtection="1">
      <alignment vertical="center"/>
      <protection/>
    </xf>
    <xf numFmtId="4" fontId="0" fillId="0" borderId="34" xfId="0" applyNumberFormat="1" applyFont="1" applyBorder="1" applyAlignment="1" applyProtection="1">
      <alignment vertical="center"/>
      <protection/>
    </xf>
    <xf numFmtId="0" fontId="79" fillId="23" borderId="34" xfId="0" applyFont="1" applyFill="1" applyBorder="1" applyAlignment="1" applyProtection="1">
      <alignment horizontal="left" vertical="center"/>
      <protection/>
    </xf>
    <xf numFmtId="0" fontId="79" fillId="0" borderId="0" xfId="0" applyFont="1" applyBorder="1" applyAlignment="1" applyProtection="1">
      <alignment horizontal="center" vertical="center"/>
      <protection/>
    </xf>
    <xf numFmtId="174" fontId="79" fillId="0" borderId="0" xfId="0" applyNumberFormat="1" applyFont="1" applyBorder="1" applyAlignment="1" applyProtection="1">
      <alignment vertical="center"/>
      <protection/>
    </xf>
    <xf numFmtId="174" fontId="79" fillId="0" borderId="2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1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93" fillId="0" borderId="13" xfId="0" applyFont="1" applyBorder="1" applyAlignment="1" applyProtection="1">
      <alignment vertical="center"/>
      <protection/>
    </xf>
    <xf numFmtId="0" fontId="93" fillId="0" borderId="0" xfId="0" applyFont="1" applyAlignment="1" applyProtection="1">
      <alignment vertical="center"/>
      <protection/>
    </xf>
    <xf numFmtId="0" fontId="101" fillId="0" borderId="0" xfId="0" applyFont="1" applyBorder="1" applyAlignment="1" applyProtection="1">
      <alignment horizontal="left" vertical="center"/>
      <protection/>
    </xf>
    <xf numFmtId="0" fontId="93" fillId="0" borderId="0" xfId="0" applyFont="1" applyBorder="1" applyAlignment="1" applyProtection="1">
      <alignment horizontal="left" vertical="center"/>
      <protection/>
    </xf>
    <xf numFmtId="0" fontId="93" fillId="0" borderId="0" xfId="0" applyFont="1" applyBorder="1" applyAlignment="1" applyProtection="1">
      <alignment horizontal="left" vertical="center" wrapText="1"/>
      <protection/>
    </xf>
    <xf numFmtId="175" fontId="93" fillId="0" borderId="0" xfId="0" applyNumberFormat="1" applyFont="1" applyBorder="1" applyAlignment="1" applyProtection="1">
      <alignment vertical="center"/>
      <protection/>
    </xf>
    <xf numFmtId="0" fontId="93" fillId="0" borderId="30" xfId="0" applyFont="1" applyBorder="1" applyAlignment="1" applyProtection="1">
      <alignment vertical="center"/>
      <protection/>
    </xf>
    <xf numFmtId="0" fontId="93" fillId="0" borderId="0" xfId="0" applyFont="1" applyBorder="1" applyAlignment="1" applyProtection="1">
      <alignment vertical="center"/>
      <protection/>
    </xf>
    <xf numFmtId="0" fontId="93" fillId="0" borderId="24" xfId="0" applyFont="1" applyBorder="1" applyAlignment="1" applyProtection="1">
      <alignment vertical="center"/>
      <protection/>
    </xf>
    <xf numFmtId="0" fontId="93" fillId="0" borderId="0" xfId="0" applyFont="1" applyAlignment="1" applyProtection="1">
      <alignment horizontal="left" vertical="center"/>
      <protection/>
    </xf>
    <xf numFmtId="0" fontId="93" fillId="0" borderId="0" xfId="0" applyFont="1" applyAlignment="1" applyProtection="1">
      <alignment horizontal="left" vertical="center" wrapText="1"/>
      <protection/>
    </xf>
    <xf numFmtId="175" fontId="93" fillId="0" borderId="0" xfId="0" applyNumberFormat="1" applyFont="1" applyAlignment="1" applyProtection="1">
      <alignment vertical="center"/>
      <protection/>
    </xf>
    <xf numFmtId="0" fontId="94" fillId="0" borderId="13" xfId="0" applyFont="1" applyBorder="1" applyAlignment="1" applyProtection="1">
      <alignment vertical="center"/>
      <protection/>
    </xf>
    <xf numFmtId="0" fontId="94" fillId="0" borderId="0" xfId="0" applyFont="1" applyAlignment="1" applyProtection="1">
      <alignment vertical="center"/>
      <protection/>
    </xf>
    <xf numFmtId="0" fontId="94" fillId="0" borderId="0" xfId="0" applyFont="1" applyBorder="1" applyAlignment="1" applyProtection="1">
      <alignment horizontal="left" vertical="center"/>
      <protection/>
    </xf>
    <xf numFmtId="0" fontId="94" fillId="0" borderId="0" xfId="0" applyFont="1" applyBorder="1" applyAlignment="1" applyProtection="1">
      <alignment horizontal="left" vertical="center" wrapText="1"/>
      <protection/>
    </xf>
    <xf numFmtId="175" fontId="94" fillId="0" borderId="0" xfId="0" applyNumberFormat="1" applyFont="1" applyBorder="1" applyAlignment="1" applyProtection="1">
      <alignment vertical="center"/>
      <protection/>
    </xf>
    <xf numFmtId="0" fontId="94" fillId="0" borderId="30" xfId="0" applyFont="1" applyBorder="1" applyAlignment="1" applyProtection="1">
      <alignment vertical="center"/>
      <protection/>
    </xf>
    <xf numFmtId="0" fontId="94" fillId="0" borderId="0" xfId="0" applyFont="1" applyBorder="1" applyAlignment="1" applyProtection="1">
      <alignment vertical="center"/>
      <protection/>
    </xf>
    <xf numFmtId="0" fontId="94" fillId="0" borderId="24" xfId="0" applyFont="1" applyBorder="1" applyAlignment="1" applyProtection="1">
      <alignment vertical="center"/>
      <protection/>
    </xf>
    <xf numFmtId="0" fontId="94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94" fillId="0" borderId="0" xfId="0" applyFont="1" applyAlignment="1" applyProtection="1">
      <alignment horizontal="left" vertical="center" wrapText="1"/>
      <protection/>
    </xf>
    <xf numFmtId="175" fontId="94" fillId="0" borderId="0" xfId="0" applyNumberFormat="1" applyFont="1" applyAlignment="1" applyProtection="1">
      <alignment vertical="center"/>
      <protection/>
    </xf>
    <xf numFmtId="0" fontId="95" fillId="0" borderId="34" xfId="0" applyFont="1" applyBorder="1" applyAlignment="1" applyProtection="1">
      <alignment horizontal="center" vertical="center"/>
      <protection/>
    </xf>
    <xf numFmtId="49" fontId="95" fillId="0" borderId="34" xfId="0" applyNumberFormat="1" applyFont="1" applyBorder="1" applyAlignment="1" applyProtection="1">
      <alignment horizontal="left" vertical="center" wrapText="1"/>
      <protection/>
    </xf>
    <xf numFmtId="0" fontId="95" fillId="0" borderId="34" xfId="0" applyFont="1" applyBorder="1" applyAlignment="1" applyProtection="1">
      <alignment horizontal="left" vertical="center" wrapText="1"/>
      <protection/>
    </xf>
    <xf numFmtId="0" fontId="95" fillId="0" borderId="34" xfId="0" applyFont="1" applyBorder="1" applyAlignment="1" applyProtection="1">
      <alignment horizontal="center" vertical="center" wrapText="1"/>
      <protection/>
    </xf>
    <xf numFmtId="175" fontId="95" fillId="0" borderId="34" xfId="0" applyNumberFormat="1" applyFont="1" applyBorder="1" applyAlignment="1" applyProtection="1">
      <alignment vertical="center"/>
      <protection/>
    </xf>
    <xf numFmtId="4" fontId="95" fillId="0" borderId="34" xfId="0" applyNumberFormat="1" applyFont="1" applyBorder="1" applyAlignment="1" applyProtection="1">
      <alignment vertical="center"/>
      <protection/>
    </xf>
    <xf numFmtId="0" fontId="95" fillId="0" borderId="13" xfId="0" applyFont="1" applyBorder="1" applyAlignment="1" applyProtection="1">
      <alignment vertical="center"/>
      <protection/>
    </xf>
    <xf numFmtId="0" fontId="95" fillId="23" borderId="34" xfId="0" applyFont="1" applyFill="1" applyBorder="1" applyAlignment="1" applyProtection="1">
      <alignment horizontal="left" vertical="center"/>
      <protection/>
    </xf>
    <xf numFmtId="0" fontId="95" fillId="0" borderId="0" xfId="0" applyFont="1" applyBorder="1" applyAlignment="1" applyProtection="1">
      <alignment horizontal="center" vertical="center"/>
      <protection/>
    </xf>
    <xf numFmtId="0" fontId="102" fillId="0" borderId="0" xfId="0" applyFont="1" applyAlignment="1" applyProtection="1">
      <alignment vertical="center" wrapText="1"/>
      <protection/>
    </xf>
    <xf numFmtId="0" fontId="89" fillId="0" borderId="0" xfId="0" applyFont="1" applyBorder="1" applyAlignment="1" applyProtection="1">
      <alignment horizontal="left"/>
      <protection/>
    </xf>
    <xf numFmtId="4" fontId="89" fillId="0" borderId="0" xfId="0" applyNumberFormat="1" applyFont="1" applyBorder="1" applyAlignment="1" applyProtection="1">
      <alignment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0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79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4" fontId="103" fillId="0" borderId="0" xfId="0" applyNumberFormat="1" applyFont="1" applyBorder="1" applyAlignment="1">
      <alignment vertical="center"/>
    </xf>
    <xf numFmtId="0" fontId="85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4" fontId="84" fillId="0" borderId="0" xfId="0" applyNumberFormat="1" applyFont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1" fillId="36" borderId="0" xfId="0" applyFont="1" applyFill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87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horizontal="left" vertical="center" wrapText="1"/>
    </xf>
    <xf numFmtId="4" fontId="84" fillId="0" borderId="0" xfId="0" applyNumberFormat="1" applyFont="1" applyAlignment="1">
      <alignment horizontal="right" vertical="center"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98" fillId="33" borderId="0" xfId="36" applyFont="1" applyFill="1" applyAlignment="1" applyProtection="1">
      <alignment vertical="center"/>
      <protection/>
    </xf>
    <xf numFmtId="0" fontId="81" fillId="36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3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83" fillId="0" borderId="0" xfId="0" applyFont="1" applyAlignment="1" applyProtection="1">
      <alignment horizontal="left" vertical="center" wrapText="1"/>
      <protection/>
    </xf>
    <xf numFmtId="0" fontId="7" fillId="0" borderId="0" xfId="47" applyFont="1" applyBorder="1" applyAlignment="1">
      <alignment horizontal="center" vertical="center" wrapText="1"/>
      <protection locked="0"/>
    </xf>
    <xf numFmtId="0" fontId="11" fillId="0" borderId="41" xfId="47" applyFont="1" applyBorder="1" applyAlignment="1">
      <alignment horizontal="left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0" fontId="7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11" fillId="0" borderId="41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87F9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CC6A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Data\System\Temp\rad87F9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Data\System\Temp\radCC6A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zoomScalePageLayoutView="0" workbookViewId="0" topLeftCell="A1">
      <pane ySplit="1" topLeftCell="A37" activePane="bottomLeft" state="frozen"/>
      <selection pane="topLeft" activeCell="A1" sqref="A1"/>
      <selection pane="bottomLeft" activeCell="AI10" sqref="AI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03" t="s">
        <v>0</v>
      </c>
      <c r="B1" s="104"/>
      <c r="C1" s="104"/>
      <c r="D1" s="105" t="s">
        <v>1</v>
      </c>
      <c r="E1" s="104"/>
      <c r="F1" s="104"/>
      <c r="G1" s="104"/>
      <c r="H1" s="104"/>
      <c r="I1" s="104"/>
      <c r="J1" s="104"/>
      <c r="K1" s="106" t="s">
        <v>757</v>
      </c>
      <c r="L1" s="106"/>
      <c r="M1" s="106"/>
      <c r="N1" s="106"/>
      <c r="O1" s="106"/>
      <c r="P1" s="106"/>
      <c r="Q1" s="106"/>
      <c r="R1" s="106"/>
      <c r="S1" s="106"/>
      <c r="T1" s="104"/>
      <c r="U1" s="104"/>
      <c r="V1" s="104"/>
      <c r="W1" s="106" t="s">
        <v>758</v>
      </c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1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 t="s">
        <v>2</v>
      </c>
      <c r="BB1" s="6" t="s">
        <v>3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8" t="s">
        <v>4</v>
      </c>
      <c r="BU1" s="8" t="s">
        <v>4</v>
      </c>
      <c r="BV1" s="8" t="s">
        <v>5</v>
      </c>
    </row>
    <row r="2" spans="3:72" ht="36.75" customHeight="1">
      <c r="AR2" s="366" t="s">
        <v>6</v>
      </c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S2" s="9" t="s">
        <v>7</v>
      </c>
      <c r="BT2" s="9" t="s">
        <v>8</v>
      </c>
    </row>
    <row r="3" spans="2:72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7</v>
      </c>
      <c r="BT3" s="9" t="s">
        <v>9</v>
      </c>
    </row>
    <row r="4" spans="2:71" ht="36.75" customHeight="1">
      <c r="B4" s="13"/>
      <c r="C4" s="14"/>
      <c r="D4" s="15" t="s">
        <v>10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6"/>
      <c r="AS4" s="17" t="s">
        <v>11</v>
      </c>
      <c r="BE4" s="18" t="s">
        <v>12</v>
      </c>
      <c r="BS4" s="9" t="s">
        <v>13</v>
      </c>
    </row>
    <row r="5" spans="2:71" ht="14.25" customHeight="1">
      <c r="B5" s="13"/>
      <c r="C5" s="14"/>
      <c r="D5" s="19" t="s">
        <v>14</v>
      </c>
      <c r="E5" s="14"/>
      <c r="F5" s="14"/>
      <c r="G5" s="14"/>
      <c r="H5" s="14"/>
      <c r="I5" s="14"/>
      <c r="J5" s="14"/>
      <c r="K5" s="342" t="s">
        <v>15</v>
      </c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14"/>
      <c r="AQ5" s="16"/>
      <c r="BE5" s="338" t="s">
        <v>16</v>
      </c>
      <c r="BS5" s="9" t="s">
        <v>7</v>
      </c>
    </row>
    <row r="6" spans="2:71" ht="36.75" customHeight="1">
      <c r="B6" s="13"/>
      <c r="C6" s="14"/>
      <c r="D6" s="21" t="s">
        <v>17</v>
      </c>
      <c r="E6" s="14"/>
      <c r="F6" s="14"/>
      <c r="G6" s="14"/>
      <c r="H6" s="14"/>
      <c r="I6" s="14"/>
      <c r="J6" s="14"/>
      <c r="K6" s="344" t="s">
        <v>18</v>
      </c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14"/>
      <c r="AQ6" s="16"/>
      <c r="BE6" s="339"/>
      <c r="BS6" s="9" t="s">
        <v>19</v>
      </c>
    </row>
    <row r="7" spans="2:71" ht="14.25" customHeight="1">
      <c r="B7" s="13"/>
      <c r="C7" s="14"/>
      <c r="D7" s="22" t="s">
        <v>20</v>
      </c>
      <c r="E7" s="14"/>
      <c r="F7" s="14"/>
      <c r="G7" s="14"/>
      <c r="H7" s="14"/>
      <c r="I7" s="14"/>
      <c r="J7" s="14"/>
      <c r="K7" s="20" t="s">
        <v>3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2" t="s">
        <v>21</v>
      </c>
      <c r="AL7" s="14"/>
      <c r="AM7" s="14"/>
      <c r="AN7" s="20" t="s">
        <v>3</v>
      </c>
      <c r="AO7" s="14"/>
      <c r="AP7" s="14"/>
      <c r="AQ7" s="16"/>
      <c r="BE7" s="339"/>
      <c r="BS7" s="9" t="s">
        <v>22</v>
      </c>
    </row>
    <row r="8" spans="2:71" ht="14.25" customHeight="1">
      <c r="B8" s="13"/>
      <c r="C8" s="14"/>
      <c r="D8" s="22" t="s">
        <v>23</v>
      </c>
      <c r="E8" s="14"/>
      <c r="F8" s="14"/>
      <c r="G8" s="14"/>
      <c r="H8" s="14"/>
      <c r="I8" s="14"/>
      <c r="J8" s="14"/>
      <c r="K8" s="20" t="s">
        <v>24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2" t="s">
        <v>25</v>
      </c>
      <c r="AL8" s="14"/>
      <c r="AM8" s="14"/>
      <c r="AN8" s="23" t="s">
        <v>26</v>
      </c>
      <c r="AO8" s="14"/>
      <c r="AP8" s="14"/>
      <c r="AQ8" s="16"/>
      <c r="BE8" s="339"/>
      <c r="BS8" s="9" t="s">
        <v>27</v>
      </c>
    </row>
    <row r="9" spans="2:71" ht="14.2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6"/>
      <c r="BE9" s="339"/>
      <c r="BS9" s="9" t="s">
        <v>28</v>
      </c>
    </row>
    <row r="10" spans="2:71" ht="14.25" customHeight="1">
      <c r="B10" s="13"/>
      <c r="C10" s="14"/>
      <c r="D10" s="22" t="s">
        <v>29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2" t="s">
        <v>30</v>
      </c>
      <c r="AL10" s="14"/>
      <c r="AM10" s="14"/>
      <c r="AN10" s="20" t="s">
        <v>3</v>
      </c>
      <c r="AO10" s="14"/>
      <c r="AP10" s="14"/>
      <c r="AQ10" s="16"/>
      <c r="BE10" s="339"/>
      <c r="BS10" s="9" t="s">
        <v>19</v>
      </c>
    </row>
    <row r="11" spans="2:71" ht="18" customHeight="1">
      <c r="B11" s="13"/>
      <c r="C11" s="14"/>
      <c r="D11" s="14"/>
      <c r="E11" s="20" t="s">
        <v>31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2" t="s">
        <v>32</v>
      </c>
      <c r="AL11" s="14"/>
      <c r="AM11" s="14"/>
      <c r="AN11" s="20" t="s">
        <v>3</v>
      </c>
      <c r="AO11" s="14"/>
      <c r="AP11" s="14"/>
      <c r="AQ11" s="16"/>
      <c r="BE11" s="339"/>
      <c r="BS11" s="9" t="s">
        <v>19</v>
      </c>
    </row>
    <row r="12" spans="2:71" ht="6.7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6"/>
      <c r="BE12" s="339"/>
      <c r="BS12" s="9" t="s">
        <v>19</v>
      </c>
    </row>
    <row r="13" spans="2:71" ht="14.25" customHeight="1">
      <c r="B13" s="13"/>
      <c r="C13" s="14"/>
      <c r="D13" s="22" t="s">
        <v>33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2" t="s">
        <v>30</v>
      </c>
      <c r="AL13" s="14"/>
      <c r="AM13" s="14"/>
      <c r="AN13" s="24" t="s">
        <v>34</v>
      </c>
      <c r="AO13" s="14"/>
      <c r="AP13" s="14"/>
      <c r="AQ13" s="16"/>
      <c r="BE13" s="339"/>
      <c r="BS13" s="9" t="s">
        <v>19</v>
      </c>
    </row>
    <row r="14" spans="2:71" ht="15">
      <c r="B14" s="13"/>
      <c r="C14" s="14"/>
      <c r="D14" s="14"/>
      <c r="E14" s="345" t="s">
        <v>34</v>
      </c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22" t="s">
        <v>32</v>
      </c>
      <c r="AL14" s="14"/>
      <c r="AM14" s="14"/>
      <c r="AN14" s="24" t="s">
        <v>34</v>
      </c>
      <c r="AO14" s="14"/>
      <c r="AP14" s="14"/>
      <c r="AQ14" s="16"/>
      <c r="BE14" s="339"/>
      <c r="BS14" s="9" t="s">
        <v>19</v>
      </c>
    </row>
    <row r="15" spans="2:71" ht="6.7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6"/>
      <c r="BE15" s="339"/>
      <c r="BS15" s="9" t="s">
        <v>4</v>
      </c>
    </row>
    <row r="16" spans="2:71" ht="14.25" customHeight="1">
      <c r="B16" s="13"/>
      <c r="C16" s="14"/>
      <c r="D16" s="22" t="s">
        <v>35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2" t="s">
        <v>30</v>
      </c>
      <c r="AL16" s="14"/>
      <c r="AM16" s="14"/>
      <c r="AN16" s="20" t="s">
        <v>3</v>
      </c>
      <c r="AO16" s="14"/>
      <c r="AP16" s="14"/>
      <c r="AQ16" s="16"/>
      <c r="BE16" s="339"/>
      <c r="BS16" s="9" t="s">
        <v>4</v>
      </c>
    </row>
    <row r="17" spans="2:71" ht="18" customHeight="1">
      <c r="B17" s="13"/>
      <c r="C17" s="14"/>
      <c r="D17" s="14"/>
      <c r="E17" s="20" t="s">
        <v>36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22" t="s">
        <v>32</v>
      </c>
      <c r="AL17" s="14"/>
      <c r="AM17" s="14"/>
      <c r="AN17" s="20" t="s">
        <v>3</v>
      </c>
      <c r="AO17" s="14"/>
      <c r="AP17" s="14"/>
      <c r="AQ17" s="16"/>
      <c r="BE17" s="339"/>
      <c r="BS17" s="9" t="s">
        <v>37</v>
      </c>
    </row>
    <row r="18" spans="2:71" ht="6.7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6"/>
      <c r="BE18" s="339"/>
      <c r="BS18" s="9" t="s">
        <v>7</v>
      </c>
    </row>
    <row r="19" spans="2:71" ht="14.25" customHeight="1">
      <c r="B19" s="13"/>
      <c r="C19" s="14"/>
      <c r="D19" s="22" t="s">
        <v>38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6"/>
      <c r="BE19" s="339"/>
      <c r="BS19" s="9" t="s">
        <v>7</v>
      </c>
    </row>
    <row r="20" spans="2:71" ht="22.5" customHeight="1">
      <c r="B20" s="13"/>
      <c r="C20" s="14"/>
      <c r="D20" s="14"/>
      <c r="E20" s="346" t="s">
        <v>3</v>
      </c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14"/>
      <c r="AP20" s="14"/>
      <c r="AQ20" s="16"/>
      <c r="BE20" s="339"/>
      <c r="BS20" s="9" t="s">
        <v>4</v>
      </c>
    </row>
    <row r="21" spans="2:57" ht="6.7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6"/>
      <c r="BE21" s="339"/>
    </row>
    <row r="22" spans="2:57" ht="6.75" customHeight="1">
      <c r="B22" s="13"/>
      <c r="C22" s="1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14"/>
      <c r="AQ22" s="16"/>
      <c r="BE22" s="339"/>
    </row>
    <row r="23" spans="2:57" s="1" customFormat="1" ht="25.5" customHeight="1">
      <c r="B23" s="26"/>
      <c r="C23" s="27"/>
      <c r="D23" s="28" t="s">
        <v>39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47">
        <f>ROUND(AG51,2)</f>
        <v>0</v>
      </c>
      <c r="AL23" s="348"/>
      <c r="AM23" s="348"/>
      <c r="AN23" s="348"/>
      <c r="AO23" s="348"/>
      <c r="AP23" s="27"/>
      <c r="AQ23" s="30"/>
      <c r="BE23" s="340"/>
    </row>
    <row r="24" spans="2:57" s="1" customFormat="1" ht="6.75" customHeight="1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30"/>
      <c r="BE24" s="340"/>
    </row>
    <row r="25" spans="2:57" s="1" customFormat="1" ht="13.5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349" t="s">
        <v>40</v>
      </c>
      <c r="M25" s="350"/>
      <c r="N25" s="350"/>
      <c r="O25" s="350"/>
      <c r="P25" s="27"/>
      <c r="Q25" s="27"/>
      <c r="R25" s="27"/>
      <c r="S25" s="27"/>
      <c r="T25" s="27"/>
      <c r="U25" s="27"/>
      <c r="V25" s="27"/>
      <c r="W25" s="349" t="s">
        <v>41</v>
      </c>
      <c r="X25" s="350"/>
      <c r="Y25" s="350"/>
      <c r="Z25" s="350"/>
      <c r="AA25" s="350"/>
      <c r="AB25" s="350"/>
      <c r="AC25" s="350"/>
      <c r="AD25" s="350"/>
      <c r="AE25" s="350"/>
      <c r="AF25" s="27"/>
      <c r="AG25" s="27"/>
      <c r="AH25" s="27"/>
      <c r="AI25" s="27"/>
      <c r="AJ25" s="27"/>
      <c r="AK25" s="349" t="s">
        <v>42</v>
      </c>
      <c r="AL25" s="350"/>
      <c r="AM25" s="350"/>
      <c r="AN25" s="350"/>
      <c r="AO25" s="350"/>
      <c r="AP25" s="27"/>
      <c r="AQ25" s="30"/>
      <c r="BE25" s="340"/>
    </row>
    <row r="26" spans="2:57" s="2" customFormat="1" ht="14.25" customHeight="1">
      <c r="B26" s="31"/>
      <c r="C26" s="32"/>
      <c r="D26" s="33" t="s">
        <v>43</v>
      </c>
      <c r="E26" s="32"/>
      <c r="F26" s="33" t="s">
        <v>44</v>
      </c>
      <c r="G26" s="32"/>
      <c r="H26" s="32"/>
      <c r="I26" s="32"/>
      <c r="J26" s="32"/>
      <c r="K26" s="32"/>
      <c r="L26" s="351">
        <v>0.21</v>
      </c>
      <c r="M26" s="352"/>
      <c r="N26" s="352"/>
      <c r="O26" s="352"/>
      <c r="P26" s="32"/>
      <c r="Q26" s="32"/>
      <c r="R26" s="32"/>
      <c r="S26" s="32"/>
      <c r="T26" s="32"/>
      <c r="U26" s="32"/>
      <c r="V26" s="32"/>
      <c r="W26" s="353">
        <f>ROUND(AZ51,2)</f>
        <v>0</v>
      </c>
      <c r="X26" s="352"/>
      <c r="Y26" s="352"/>
      <c r="Z26" s="352"/>
      <c r="AA26" s="352"/>
      <c r="AB26" s="352"/>
      <c r="AC26" s="352"/>
      <c r="AD26" s="352"/>
      <c r="AE26" s="352"/>
      <c r="AF26" s="32"/>
      <c r="AG26" s="32"/>
      <c r="AH26" s="32"/>
      <c r="AI26" s="32"/>
      <c r="AJ26" s="32"/>
      <c r="AK26" s="353">
        <f>ROUND(AV51,2)</f>
        <v>0</v>
      </c>
      <c r="AL26" s="352"/>
      <c r="AM26" s="352"/>
      <c r="AN26" s="352"/>
      <c r="AO26" s="352"/>
      <c r="AP26" s="32"/>
      <c r="AQ26" s="34"/>
      <c r="BE26" s="341"/>
    </row>
    <row r="27" spans="2:57" s="2" customFormat="1" ht="14.25" customHeight="1">
      <c r="B27" s="31"/>
      <c r="C27" s="32"/>
      <c r="D27" s="32"/>
      <c r="E27" s="32"/>
      <c r="F27" s="33" t="s">
        <v>45</v>
      </c>
      <c r="G27" s="32"/>
      <c r="H27" s="32"/>
      <c r="I27" s="32"/>
      <c r="J27" s="32"/>
      <c r="K27" s="32"/>
      <c r="L27" s="351">
        <v>0.15</v>
      </c>
      <c r="M27" s="352"/>
      <c r="N27" s="352"/>
      <c r="O27" s="352"/>
      <c r="P27" s="32"/>
      <c r="Q27" s="32"/>
      <c r="R27" s="32"/>
      <c r="S27" s="32"/>
      <c r="T27" s="32"/>
      <c r="U27" s="32"/>
      <c r="V27" s="32"/>
      <c r="W27" s="353">
        <f>ROUND(BA51,2)</f>
        <v>0</v>
      </c>
      <c r="X27" s="352"/>
      <c r="Y27" s="352"/>
      <c r="Z27" s="352"/>
      <c r="AA27" s="352"/>
      <c r="AB27" s="352"/>
      <c r="AC27" s="352"/>
      <c r="AD27" s="352"/>
      <c r="AE27" s="352"/>
      <c r="AF27" s="32"/>
      <c r="AG27" s="32"/>
      <c r="AH27" s="32"/>
      <c r="AI27" s="32"/>
      <c r="AJ27" s="32"/>
      <c r="AK27" s="353">
        <f>ROUND(AW51,2)</f>
        <v>0</v>
      </c>
      <c r="AL27" s="352"/>
      <c r="AM27" s="352"/>
      <c r="AN27" s="352"/>
      <c r="AO27" s="352"/>
      <c r="AP27" s="32"/>
      <c r="AQ27" s="34"/>
      <c r="BE27" s="341"/>
    </row>
    <row r="28" spans="2:57" s="2" customFormat="1" ht="14.25" customHeight="1" hidden="1">
      <c r="B28" s="31"/>
      <c r="C28" s="32"/>
      <c r="D28" s="32"/>
      <c r="E28" s="32"/>
      <c r="F28" s="33" t="s">
        <v>46</v>
      </c>
      <c r="G28" s="32"/>
      <c r="H28" s="32"/>
      <c r="I28" s="32"/>
      <c r="J28" s="32"/>
      <c r="K28" s="32"/>
      <c r="L28" s="351">
        <v>0.21</v>
      </c>
      <c r="M28" s="352"/>
      <c r="N28" s="352"/>
      <c r="O28" s="352"/>
      <c r="P28" s="32"/>
      <c r="Q28" s="32"/>
      <c r="R28" s="32"/>
      <c r="S28" s="32"/>
      <c r="T28" s="32"/>
      <c r="U28" s="32"/>
      <c r="V28" s="32"/>
      <c r="W28" s="353">
        <f>ROUND(BB51,2)</f>
        <v>0</v>
      </c>
      <c r="X28" s="352"/>
      <c r="Y28" s="352"/>
      <c r="Z28" s="352"/>
      <c r="AA28" s="352"/>
      <c r="AB28" s="352"/>
      <c r="AC28" s="352"/>
      <c r="AD28" s="352"/>
      <c r="AE28" s="352"/>
      <c r="AF28" s="32"/>
      <c r="AG28" s="32"/>
      <c r="AH28" s="32"/>
      <c r="AI28" s="32"/>
      <c r="AJ28" s="32"/>
      <c r="AK28" s="353">
        <v>0</v>
      </c>
      <c r="AL28" s="352"/>
      <c r="AM28" s="352"/>
      <c r="AN28" s="352"/>
      <c r="AO28" s="352"/>
      <c r="AP28" s="32"/>
      <c r="AQ28" s="34"/>
      <c r="BE28" s="341"/>
    </row>
    <row r="29" spans="2:57" s="2" customFormat="1" ht="14.25" customHeight="1" hidden="1">
      <c r="B29" s="31"/>
      <c r="C29" s="32"/>
      <c r="D29" s="32"/>
      <c r="E29" s="32"/>
      <c r="F29" s="33" t="s">
        <v>47</v>
      </c>
      <c r="G29" s="32"/>
      <c r="H29" s="32"/>
      <c r="I29" s="32"/>
      <c r="J29" s="32"/>
      <c r="K29" s="32"/>
      <c r="L29" s="351">
        <v>0.15</v>
      </c>
      <c r="M29" s="352"/>
      <c r="N29" s="352"/>
      <c r="O29" s="352"/>
      <c r="P29" s="32"/>
      <c r="Q29" s="32"/>
      <c r="R29" s="32"/>
      <c r="S29" s="32"/>
      <c r="T29" s="32"/>
      <c r="U29" s="32"/>
      <c r="V29" s="32"/>
      <c r="W29" s="353">
        <f>ROUND(BC51,2)</f>
        <v>0</v>
      </c>
      <c r="X29" s="352"/>
      <c r="Y29" s="352"/>
      <c r="Z29" s="352"/>
      <c r="AA29" s="352"/>
      <c r="AB29" s="352"/>
      <c r="AC29" s="352"/>
      <c r="AD29" s="352"/>
      <c r="AE29" s="352"/>
      <c r="AF29" s="32"/>
      <c r="AG29" s="32"/>
      <c r="AH29" s="32"/>
      <c r="AI29" s="32"/>
      <c r="AJ29" s="32"/>
      <c r="AK29" s="353">
        <v>0</v>
      </c>
      <c r="AL29" s="352"/>
      <c r="AM29" s="352"/>
      <c r="AN29" s="352"/>
      <c r="AO29" s="352"/>
      <c r="AP29" s="32"/>
      <c r="AQ29" s="34"/>
      <c r="BE29" s="341"/>
    </row>
    <row r="30" spans="2:57" s="2" customFormat="1" ht="14.25" customHeight="1" hidden="1">
      <c r="B30" s="31"/>
      <c r="C30" s="32"/>
      <c r="D30" s="32"/>
      <c r="E30" s="32"/>
      <c r="F30" s="33" t="s">
        <v>48</v>
      </c>
      <c r="G30" s="32"/>
      <c r="H30" s="32"/>
      <c r="I30" s="32"/>
      <c r="J30" s="32"/>
      <c r="K30" s="32"/>
      <c r="L30" s="351">
        <v>0</v>
      </c>
      <c r="M30" s="352"/>
      <c r="N30" s="352"/>
      <c r="O30" s="352"/>
      <c r="P30" s="32"/>
      <c r="Q30" s="32"/>
      <c r="R30" s="32"/>
      <c r="S30" s="32"/>
      <c r="T30" s="32"/>
      <c r="U30" s="32"/>
      <c r="V30" s="32"/>
      <c r="W30" s="353">
        <f>ROUND(BD51,2)</f>
        <v>0</v>
      </c>
      <c r="X30" s="352"/>
      <c r="Y30" s="352"/>
      <c r="Z30" s="352"/>
      <c r="AA30" s="352"/>
      <c r="AB30" s="352"/>
      <c r="AC30" s="352"/>
      <c r="AD30" s="352"/>
      <c r="AE30" s="352"/>
      <c r="AF30" s="32"/>
      <c r="AG30" s="32"/>
      <c r="AH30" s="32"/>
      <c r="AI30" s="32"/>
      <c r="AJ30" s="32"/>
      <c r="AK30" s="353">
        <v>0</v>
      </c>
      <c r="AL30" s="352"/>
      <c r="AM30" s="352"/>
      <c r="AN30" s="352"/>
      <c r="AO30" s="352"/>
      <c r="AP30" s="32"/>
      <c r="AQ30" s="34"/>
      <c r="BE30" s="341"/>
    </row>
    <row r="31" spans="2:57" s="1" customFormat="1" ht="6.75" customHeight="1"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30"/>
      <c r="BE31" s="340"/>
    </row>
    <row r="32" spans="2:57" s="1" customFormat="1" ht="25.5" customHeight="1">
      <c r="B32" s="26"/>
      <c r="C32" s="35"/>
      <c r="D32" s="36" t="s">
        <v>49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 t="s">
        <v>50</v>
      </c>
      <c r="U32" s="37"/>
      <c r="V32" s="37"/>
      <c r="W32" s="37"/>
      <c r="X32" s="358" t="s">
        <v>51</v>
      </c>
      <c r="Y32" s="359"/>
      <c r="Z32" s="359"/>
      <c r="AA32" s="359"/>
      <c r="AB32" s="359"/>
      <c r="AC32" s="37"/>
      <c r="AD32" s="37"/>
      <c r="AE32" s="37"/>
      <c r="AF32" s="37"/>
      <c r="AG32" s="37"/>
      <c r="AH32" s="37"/>
      <c r="AI32" s="37"/>
      <c r="AJ32" s="37"/>
      <c r="AK32" s="360">
        <f>SUM(AK23:AK30)</f>
        <v>0</v>
      </c>
      <c r="AL32" s="359"/>
      <c r="AM32" s="359"/>
      <c r="AN32" s="359"/>
      <c r="AO32" s="361"/>
      <c r="AP32" s="35"/>
      <c r="AQ32" s="39"/>
      <c r="BE32" s="340"/>
    </row>
    <row r="33" spans="2:43" s="1" customFormat="1" ht="6.75" customHeight="1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30"/>
    </row>
    <row r="34" spans="2:43" s="1" customFormat="1" ht="6.75" customHeight="1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2"/>
    </row>
    <row r="38" spans="2:44" s="1" customFormat="1" ht="6.75" customHeight="1"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26"/>
    </row>
    <row r="39" spans="2:44" s="1" customFormat="1" ht="36.75" customHeight="1">
      <c r="B39" s="26"/>
      <c r="C39" s="45" t="s">
        <v>52</v>
      </c>
      <c r="AR39" s="26"/>
    </row>
    <row r="40" spans="2:44" s="1" customFormat="1" ht="6.75" customHeight="1">
      <c r="B40" s="26"/>
      <c r="AR40" s="26"/>
    </row>
    <row r="41" spans="2:44" s="3" customFormat="1" ht="14.25" customHeight="1">
      <c r="B41" s="46"/>
      <c r="C41" s="47" t="s">
        <v>14</v>
      </c>
      <c r="L41" s="3" t="str">
        <f>K5</f>
        <v>2017/13/V1</v>
      </c>
      <c r="AR41" s="46"/>
    </row>
    <row r="42" spans="2:44" s="4" customFormat="1" ht="36.75" customHeight="1">
      <c r="B42" s="48"/>
      <c r="C42" s="49" t="s">
        <v>17</v>
      </c>
      <c r="L42" s="362" t="str">
        <f>K6</f>
        <v>Muzeum Kašperské Hory - III. etapa - stavební úpravy</v>
      </c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R42" s="48"/>
    </row>
    <row r="43" spans="2:44" s="1" customFormat="1" ht="6.75" customHeight="1">
      <c r="B43" s="26"/>
      <c r="AR43" s="26"/>
    </row>
    <row r="44" spans="2:44" s="1" customFormat="1" ht="15">
      <c r="B44" s="26"/>
      <c r="C44" s="47" t="s">
        <v>23</v>
      </c>
      <c r="L44" s="50" t="str">
        <f>IF(K8="","",K8)</f>
        <v>Kašperské Hory</v>
      </c>
      <c r="AI44" s="47" t="s">
        <v>25</v>
      </c>
      <c r="AM44" s="364" t="str">
        <f>IF(AN8="","",AN8)</f>
        <v>26. 9. 2017</v>
      </c>
      <c r="AN44" s="340"/>
      <c r="AR44" s="26"/>
    </row>
    <row r="45" spans="2:44" s="1" customFormat="1" ht="6.75" customHeight="1">
      <c r="B45" s="26"/>
      <c r="AR45" s="26"/>
    </row>
    <row r="46" spans="2:56" s="1" customFormat="1" ht="15">
      <c r="B46" s="26"/>
      <c r="C46" s="47" t="s">
        <v>29</v>
      </c>
      <c r="L46" s="3" t="str">
        <f>IF(E11="","",E11)</f>
        <v>Muzeum Šumavy Sušice</v>
      </c>
      <c r="AI46" s="47" t="s">
        <v>35</v>
      </c>
      <c r="AM46" s="365" t="str">
        <f>IF(E17="","",E17)</f>
        <v>Šumavaplan s.r.o.</v>
      </c>
      <c r="AN46" s="340"/>
      <c r="AO46" s="340"/>
      <c r="AP46" s="340"/>
      <c r="AR46" s="26"/>
      <c r="AS46" s="354" t="s">
        <v>53</v>
      </c>
      <c r="AT46" s="355"/>
      <c r="AU46" s="51"/>
      <c r="AV46" s="51"/>
      <c r="AW46" s="51"/>
      <c r="AX46" s="51"/>
      <c r="AY46" s="51"/>
      <c r="AZ46" s="51"/>
      <c r="BA46" s="51"/>
      <c r="BB46" s="51"/>
      <c r="BC46" s="51"/>
      <c r="BD46" s="52"/>
    </row>
    <row r="47" spans="2:56" s="1" customFormat="1" ht="15">
      <c r="B47" s="26"/>
      <c r="C47" s="47" t="s">
        <v>33</v>
      </c>
      <c r="L47" s="3">
        <f>IF(E14="Vyplň údaj","",E14)</f>
      </c>
      <c r="AR47" s="26"/>
      <c r="AS47" s="356"/>
      <c r="AT47" s="350"/>
      <c r="AU47" s="27"/>
      <c r="AV47" s="27"/>
      <c r="AW47" s="27"/>
      <c r="AX47" s="27"/>
      <c r="AY47" s="27"/>
      <c r="AZ47" s="27"/>
      <c r="BA47" s="27"/>
      <c r="BB47" s="27"/>
      <c r="BC47" s="27"/>
      <c r="BD47" s="53"/>
    </row>
    <row r="48" spans="2:56" s="1" customFormat="1" ht="10.5" customHeight="1">
      <c r="B48" s="26"/>
      <c r="AR48" s="26"/>
      <c r="AS48" s="356"/>
      <c r="AT48" s="350"/>
      <c r="AU48" s="27"/>
      <c r="AV48" s="27"/>
      <c r="AW48" s="27"/>
      <c r="AX48" s="27"/>
      <c r="AY48" s="27"/>
      <c r="AZ48" s="27"/>
      <c r="BA48" s="27"/>
      <c r="BB48" s="27"/>
      <c r="BC48" s="27"/>
      <c r="BD48" s="53"/>
    </row>
    <row r="49" spans="2:56" s="1" customFormat="1" ht="29.25" customHeight="1">
      <c r="B49" s="26"/>
      <c r="C49" s="367" t="s">
        <v>54</v>
      </c>
      <c r="D49" s="368"/>
      <c r="E49" s="368"/>
      <c r="F49" s="368"/>
      <c r="G49" s="368"/>
      <c r="H49" s="54"/>
      <c r="I49" s="369" t="s">
        <v>55</v>
      </c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70" t="s">
        <v>56</v>
      </c>
      <c r="AH49" s="368"/>
      <c r="AI49" s="368"/>
      <c r="AJ49" s="368"/>
      <c r="AK49" s="368"/>
      <c r="AL49" s="368"/>
      <c r="AM49" s="368"/>
      <c r="AN49" s="369" t="s">
        <v>57</v>
      </c>
      <c r="AO49" s="368"/>
      <c r="AP49" s="368"/>
      <c r="AQ49" s="55" t="s">
        <v>58</v>
      </c>
      <c r="AR49" s="26"/>
      <c r="AS49" s="56" t="s">
        <v>59</v>
      </c>
      <c r="AT49" s="57" t="s">
        <v>60</v>
      </c>
      <c r="AU49" s="57" t="s">
        <v>61</v>
      </c>
      <c r="AV49" s="57" t="s">
        <v>62</v>
      </c>
      <c r="AW49" s="57" t="s">
        <v>63</v>
      </c>
      <c r="AX49" s="57" t="s">
        <v>64</v>
      </c>
      <c r="AY49" s="57" t="s">
        <v>65</v>
      </c>
      <c r="AZ49" s="57" t="s">
        <v>66</v>
      </c>
      <c r="BA49" s="57" t="s">
        <v>67</v>
      </c>
      <c r="BB49" s="57" t="s">
        <v>68</v>
      </c>
      <c r="BC49" s="57" t="s">
        <v>69</v>
      </c>
      <c r="BD49" s="58" t="s">
        <v>70</v>
      </c>
    </row>
    <row r="50" spans="2:56" s="1" customFormat="1" ht="10.5" customHeight="1">
      <c r="B50" s="26"/>
      <c r="AR50" s="26"/>
      <c r="AS50" s="59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2"/>
    </row>
    <row r="51" spans="2:90" s="4" customFormat="1" ht="32.25" customHeight="1">
      <c r="B51" s="48"/>
      <c r="C51" s="60" t="s">
        <v>71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374">
        <f>ROUND(AG52,2)</f>
        <v>0</v>
      </c>
      <c r="AH51" s="374"/>
      <c r="AI51" s="374"/>
      <c r="AJ51" s="374"/>
      <c r="AK51" s="374"/>
      <c r="AL51" s="374"/>
      <c r="AM51" s="374"/>
      <c r="AN51" s="357">
        <f>SUM(AG51,AT51)</f>
        <v>0</v>
      </c>
      <c r="AO51" s="357"/>
      <c r="AP51" s="357"/>
      <c r="AQ51" s="62" t="s">
        <v>3</v>
      </c>
      <c r="AR51" s="48"/>
      <c r="AS51" s="63">
        <f>ROUND(AS52,2)</f>
        <v>0</v>
      </c>
      <c r="AT51" s="64">
        <f>ROUND(SUM(AV51:AW51),2)</f>
        <v>0</v>
      </c>
      <c r="AU51" s="65">
        <f>ROUND(AU52,5)</f>
        <v>0</v>
      </c>
      <c r="AV51" s="64">
        <f>ROUND(AZ51*L26,2)</f>
        <v>0</v>
      </c>
      <c r="AW51" s="64">
        <f>ROUND(BA51*L27,2)</f>
        <v>0</v>
      </c>
      <c r="AX51" s="64">
        <f>ROUND(BB51*L26,2)</f>
        <v>0</v>
      </c>
      <c r="AY51" s="64">
        <f>ROUND(BC51*L27,2)</f>
        <v>0</v>
      </c>
      <c r="AZ51" s="64">
        <f>ROUND(AZ52,2)</f>
        <v>0</v>
      </c>
      <c r="BA51" s="64">
        <f>ROUND(BA52,2)</f>
        <v>0</v>
      </c>
      <c r="BB51" s="64">
        <f>ROUND(BB52,2)</f>
        <v>0</v>
      </c>
      <c r="BC51" s="64">
        <f>ROUND(BC52,2)</f>
        <v>0</v>
      </c>
      <c r="BD51" s="66">
        <f>ROUND(BD52,2)</f>
        <v>0</v>
      </c>
      <c r="BS51" s="49" t="s">
        <v>72</v>
      </c>
      <c r="BT51" s="49" t="s">
        <v>73</v>
      </c>
      <c r="BU51" s="67" t="s">
        <v>74</v>
      </c>
      <c r="BV51" s="49" t="s">
        <v>75</v>
      </c>
      <c r="BW51" s="49" t="s">
        <v>5</v>
      </c>
      <c r="BX51" s="49" t="s">
        <v>76</v>
      </c>
      <c r="CL51" s="49" t="s">
        <v>3</v>
      </c>
    </row>
    <row r="52" spans="1:91" s="5" customFormat="1" ht="27" customHeight="1">
      <c r="A52" s="102" t="s">
        <v>759</v>
      </c>
      <c r="B52" s="68"/>
      <c r="C52" s="69"/>
      <c r="D52" s="373" t="s">
        <v>77</v>
      </c>
      <c r="E52" s="372"/>
      <c r="F52" s="372"/>
      <c r="G52" s="372"/>
      <c r="H52" s="372"/>
      <c r="I52" s="70"/>
      <c r="J52" s="373" t="s">
        <v>78</v>
      </c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1">
        <f>'SO 02 - Zajištění bezbari...'!J27</f>
        <v>0</v>
      </c>
      <c r="AH52" s="372"/>
      <c r="AI52" s="372"/>
      <c r="AJ52" s="372"/>
      <c r="AK52" s="372"/>
      <c r="AL52" s="372"/>
      <c r="AM52" s="372"/>
      <c r="AN52" s="371">
        <f>SUM(AG52,AT52)</f>
        <v>0</v>
      </c>
      <c r="AO52" s="372"/>
      <c r="AP52" s="372"/>
      <c r="AQ52" s="71" t="s">
        <v>79</v>
      </c>
      <c r="AR52" s="68"/>
      <c r="AS52" s="72">
        <v>0</v>
      </c>
      <c r="AT52" s="73">
        <f>ROUND(SUM(AV52:AW52),2)</f>
        <v>0</v>
      </c>
      <c r="AU52" s="74">
        <f>'SO 02 - Zajištění bezbari...'!P98</f>
        <v>0</v>
      </c>
      <c r="AV52" s="73">
        <f>'SO 02 - Zajištění bezbari...'!J30</f>
        <v>0</v>
      </c>
      <c r="AW52" s="73">
        <f>'SO 02 - Zajištění bezbari...'!J31</f>
        <v>0</v>
      </c>
      <c r="AX52" s="73">
        <f>'SO 02 - Zajištění bezbari...'!J32</f>
        <v>0</v>
      </c>
      <c r="AY52" s="73">
        <f>'SO 02 - Zajištění bezbari...'!J33</f>
        <v>0</v>
      </c>
      <c r="AZ52" s="73">
        <f>'SO 02 - Zajištění bezbari...'!F30</f>
        <v>0</v>
      </c>
      <c r="BA52" s="73">
        <f>'SO 02 - Zajištění bezbari...'!F31</f>
        <v>0</v>
      </c>
      <c r="BB52" s="73">
        <f>'SO 02 - Zajištění bezbari...'!F32</f>
        <v>0</v>
      </c>
      <c r="BC52" s="73">
        <f>'SO 02 - Zajištění bezbari...'!F33</f>
        <v>0</v>
      </c>
      <c r="BD52" s="75">
        <f>'SO 02 - Zajištění bezbari...'!F34</f>
        <v>0</v>
      </c>
      <c r="BT52" s="76" t="s">
        <v>22</v>
      </c>
      <c r="BV52" s="76" t="s">
        <v>75</v>
      </c>
      <c r="BW52" s="76" t="s">
        <v>80</v>
      </c>
      <c r="BX52" s="76" t="s">
        <v>5</v>
      </c>
      <c r="CL52" s="76" t="s">
        <v>3</v>
      </c>
      <c r="CM52" s="76" t="s">
        <v>81</v>
      </c>
    </row>
    <row r="53" spans="2:44" s="1" customFormat="1" ht="30" customHeight="1">
      <c r="B53" s="26"/>
      <c r="AR53" s="26"/>
    </row>
    <row r="54" spans="2:44" s="1" customFormat="1" ht="6.75" customHeight="1"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26"/>
    </row>
  </sheetData>
  <sheetProtection password="C402" sheet="1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2 - Zajištění bezbari...'!C2" tooltip="SO 02 - Zajištění bezbari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71"/>
  <sheetViews>
    <sheetView showGridLines="0" tabSelected="1" zoomScalePageLayoutView="0" workbookViewId="0" topLeftCell="A1">
      <pane ySplit="1" topLeftCell="A83" activePane="bottomLeft" state="frozen"/>
      <selection pane="topLeft" activeCell="A1" sqref="A1"/>
      <selection pane="bottomLeft" activeCell="H439" sqref="H439"/>
    </sheetView>
  </sheetViews>
  <sheetFormatPr defaultColWidth="9.33203125" defaultRowHeight="13.5"/>
  <cols>
    <col min="1" max="1" width="8.33203125" style="192" customWidth="1"/>
    <col min="2" max="2" width="1.66796875" style="192" customWidth="1"/>
    <col min="3" max="3" width="4.16015625" style="192" customWidth="1"/>
    <col min="4" max="4" width="4.33203125" style="192" customWidth="1"/>
    <col min="5" max="5" width="17.16015625" style="192" customWidth="1"/>
    <col min="6" max="6" width="75" style="192" customWidth="1"/>
    <col min="7" max="7" width="8.66015625" style="192" customWidth="1"/>
    <col min="8" max="8" width="11.16015625" style="192" customWidth="1"/>
    <col min="9" max="9" width="12.66015625" style="77" customWidth="1"/>
    <col min="10" max="10" width="23.5" style="192" customWidth="1"/>
    <col min="11" max="11" width="15.5" style="192" customWidth="1"/>
    <col min="12" max="12" width="9.33203125" style="192" customWidth="1"/>
    <col min="13" max="18" width="9.33203125" style="192" hidden="1" customWidth="1"/>
    <col min="19" max="19" width="8.16015625" style="192" hidden="1" customWidth="1"/>
    <col min="20" max="20" width="29.66015625" style="192" hidden="1" customWidth="1"/>
    <col min="21" max="21" width="16.33203125" style="192" hidden="1" customWidth="1"/>
    <col min="22" max="22" width="12.33203125" style="192" customWidth="1"/>
    <col min="23" max="23" width="16.33203125" style="192" customWidth="1"/>
    <col min="24" max="24" width="12.33203125" style="192" customWidth="1"/>
    <col min="25" max="25" width="15" style="192" customWidth="1"/>
    <col min="26" max="26" width="11" style="192" customWidth="1"/>
    <col min="27" max="27" width="15" style="192" customWidth="1"/>
    <col min="28" max="28" width="16.33203125" style="192" customWidth="1"/>
    <col min="29" max="29" width="11" style="192" customWidth="1"/>
    <col min="30" max="30" width="15" style="192" customWidth="1"/>
    <col min="31" max="31" width="16.33203125" style="192" customWidth="1"/>
    <col min="32" max="43" width="9.33203125" style="192" customWidth="1"/>
    <col min="44" max="65" width="9.33203125" style="192" hidden="1" customWidth="1"/>
    <col min="66" max="16384" width="9.33203125" style="192" customWidth="1"/>
  </cols>
  <sheetData>
    <row r="1" spans="1:70" ht="21.75" customHeight="1">
      <c r="A1" s="190"/>
      <c r="B1" s="104"/>
      <c r="C1" s="104"/>
      <c r="D1" s="105" t="s">
        <v>1</v>
      </c>
      <c r="E1" s="104"/>
      <c r="F1" s="106" t="s">
        <v>760</v>
      </c>
      <c r="G1" s="377" t="s">
        <v>761</v>
      </c>
      <c r="H1" s="377"/>
      <c r="I1" s="107"/>
      <c r="J1" s="106" t="s">
        <v>762</v>
      </c>
      <c r="K1" s="105"/>
      <c r="L1" s="106" t="s">
        <v>763</v>
      </c>
      <c r="M1" s="106"/>
      <c r="N1" s="106"/>
      <c r="O1" s="106"/>
      <c r="P1" s="106"/>
      <c r="Q1" s="106"/>
      <c r="R1" s="106"/>
      <c r="S1" s="106"/>
      <c r="T1" s="106"/>
      <c r="U1" s="191"/>
      <c r="V1" s="191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</row>
    <row r="2" spans="3:46" ht="36.75" customHeight="1">
      <c r="L2" s="378" t="s">
        <v>6</v>
      </c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3" t="s">
        <v>80</v>
      </c>
    </row>
    <row r="3" spans="2:46" ht="6.75" customHeight="1">
      <c r="B3" s="194"/>
      <c r="C3" s="195"/>
      <c r="D3" s="195"/>
      <c r="E3" s="195"/>
      <c r="F3" s="195"/>
      <c r="G3" s="195"/>
      <c r="H3" s="195"/>
      <c r="I3" s="78"/>
      <c r="J3" s="195"/>
      <c r="K3" s="196"/>
      <c r="AT3" s="193" t="s">
        <v>81</v>
      </c>
    </row>
    <row r="4" spans="2:46" ht="36.75" customHeight="1">
      <c r="B4" s="197"/>
      <c r="C4" s="198"/>
      <c r="D4" s="199" t="s">
        <v>82</v>
      </c>
      <c r="E4" s="198"/>
      <c r="F4" s="198"/>
      <c r="G4" s="198"/>
      <c r="H4" s="198"/>
      <c r="I4" s="79"/>
      <c r="J4" s="198"/>
      <c r="K4" s="200"/>
      <c r="M4" s="201" t="s">
        <v>11</v>
      </c>
      <c r="AT4" s="193" t="s">
        <v>4</v>
      </c>
    </row>
    <row r="5" spans="2:11" ht="6.75" customHeight="1">
      <c r="B5" s="197"/>
      <c r="C5" s="198"/>
      <c r="D5" s="198"/>
      <c r="E5" s="198"/>
      <c r="F5" s="198"/>
      <c r="G5" s="198"/>
      <c r="H5" s="198"/>
      <c r="I5" s="79"/>
      <c r="J5" s="198"/>
      <c r="K5" s="200"/>
    </row>
    <row r="6" spans="2:11" ht="15">
      <c r="B6" s="197"/>
      <c r="C6" s="198"/>
      <c r="D6" s="202" t="s">
        <v>17</v>
      </c>
      <c r="E6" s="198"/>
      <c r="F6" s="198"/>
      <c r="G6" s="198"/>
      <c r="H6" s="198"/>
      <c r="I6" s="79"/>
      <c r="J6" s="198"/>
      <c r="K6" s="200"/>
    </row>
    <row r="7" spans="2:11" ht="22.5" customHeight="1">
      <c r="B7" s="197"/>
      <c r="C7" s="198"/>
      <c r="D7" s="198"/>
      <c r="E7" s="380" t="str">
        <f>'Rekapitulace stavby'!K6</f>
        <v>Muzeum Kašperské Hory - III. etapa - stavební úpravy</v>
      </c>
      <c r="F7" s="381"/>
      <c r="G7" s="381"/>
      <c r="H7" s="381"/>
      <c r="I7" s="79"/>
      <c r="J7" s="198"/>
      <c r="K7" s="200"/>
    </row>
    <row r="8" spans="2:11" s="203" customFormat="1" ht="15">
      <c r="B8" s="204"/>
      <c r="C8" s="205"/>
      <c r="D8" s="202" t="s">
        <v>83</v>
      </c>
      <c r="E8" s="205"/>
      <c r="F8" s="205"/>
      <c r="G8" s="205"/>
      <c r="H8" s="205"/>
      <c r="I8" s="80"/>
      <c r="J8" s="205"/>
      <c r="K8" s="206"/>
    </row>
    <row r="9" spans="2:11" s="203" customFormat="1" ht="36.75" customHeight="1">
      <c r="B9" s="204"/>
      <c r="C9" s="205"/>
      <c r="D9" s="205"/>
      <c r="E9" s="382" t="s">
        <v>84</v>
      </c>
      <c r="F9" s="383"/>
      <c r="G9" s="383"/>
      <c r="H9" s="383"/>
      <c r="I9" s="80"/>
      <c r="J9" s="205"/>
      <c r="K9" s="206"/>
    </row>
    <row r="10" spans="2:11" s="203" customFormat="1" ht="13.5">
      <c r="B10" s="204"/>
      <c r="C10" s="205"/>
      <c r="D10" s="205"/>
      <c r="E10" s="205"/>
      <c r="F10" s="205"/>
      <c r="G10" s="205"/>
      <c r="H10" s="205"/>
      <c r="I10" s="80"/>
      <c r="J10" s="205"/>
      <c r="K10" s="206"/>
    </row>
    <row r="11" spans="2:11" s="203" customFormat="1" ht="14.25" customHeight="1">
      <c r="B11" s="204"/>
      <c r="C11" s="205"/>
      <c r="D11" s="202" t="s">
        <v>20</v>
      </c>
      <c r="E11" s="205"/>
      <c r="F11" s="207" t="s">
        <v>3</v>
      </c>
      <c r="G11" s="205"/>
      <c r="H11" s="205"/>
      <c r="I11" s="81" t="s">
        <v>21</v>
      </c>
      <c r="J11" s="207" t="s">
        <v>3</v>
      </c>
      <c r="K11" s="206"/>
    </row>
    <row r="12" spans="2:11" s="203" customFormat="1" ht="14.25" customHeight="1">
      <c r="B12" s="204"/>
      <c r="C12" s="205"/>
      <c r="D12" s="202" t="s">
        <v>23</v>
      </c>
      <c r="E12" s="205"/>
      <c r="F12" s="207" t="s">
        <v>24</v>
      </c>
      <c r="G12" s="205"/>
      <c r="H12" s="205"/>
      <c r="I12" s="81" t="s">
        <v>25</v>
      </c>
      <c r="J12" s="208" t="str">
        <f>'Rekapitulace stavby'!AN8</f>
        <v>26. 9. 2017</v>
      </c>
      <c r="K12" s="206"/>
    </row>
    <row r="13" spans="2:11" s="203" customFormat="1" ht="10.5" customHeight="1">
      <c r="B13" s="204"/>
      <c r="C13" s="205"/>
      <c r="D13" s="205"/>
      <c r="E13" s="205"/>
      <c r="F13" s="205"/>
      <c r="G13" s="205"/>
      <c r="H13" s="205"/>
      <c r="I13" s="80"/>
      <c r="J13" s="205"/>
      <c r="K13" s="206"/>
    </row>
    <row r="14" spans="2:11" s="203" customFormat="1" ht="14.25" customHeight="1">
      <c r="B14" s="204"/>
      <c r="C14" s="205"/>
      <c r="D14" s="202" t="s">
        <v>29</v>
      </c>
      <c r="E14" s="205"/>
      <c r="F14" s="205"/>
      <c r="G14" s="205"/>
      <c r="H14" s="205"/>
      <c r="I14" s="81" t="s">
        <v>30</v>
      </c>
      <c r="J14" s="207" t="s">
        <v>3</v>
      </c>
      <c r="K14" s="206"/>
    </row>
    <row r="15" spans="2:11" s="203" customFormat="1" ht="18" customHeight="1">
      <c r="B15" s="204"/>
      <c r="C15" s="205"/>
      <c r="D15" s="205"/>
      <c r="E15" s="207" t="s">
        <v>31</v>
      </c>
      <c r="F15" s="205"/>
      <c r="G15" s="205"/>
      <c r="H15" s="205"/>
      <c r="I15" s="81" t="s">
        <v>32</v>
      </c>
      <c r="J15" s="207" t="s">
        <v>3</v>
      </c>
      <c r="K15" s="206"/>
    </row>
    <row r="16" spans="2:11" s="203" customFormat="1" ht="6.75" customHeight="1">
      <c r="B16" s="204"/>
      <c r="C16" s="205"/>
      <c r="D16" s="205"/>
      <c r="E16" s="205"/>
      <c r="F16" s="205"/>
      <c r="G16" s="205"/>
      <c r="H16" s="205"/>
      <c r="I16" s="80"/>
      <c r="J16" s="205"/>
      <c r="K16" s="206"/>
    </row>
    <row r="17" spans="2:11" s="203" customFormat="1" ht="14.25" customHeight="1">
      <c r="B17" s="204"/>
      <c r="C17" s="205"/>
      <c r="D17" s="202" t="s">
        <v>33</v>
      </c>
      <c r="E17" s="205"/>
      <c r="F17" s="205"/>
      <c r="G17" s="205"/>
      <c r="H17" s="205"/>
      <c r="I17" s="81" t="s">
        <v>30</v>
      </c>
      <c r="J17" s="207">
        <f>IF('Rekapitulace stavby'!AN13="Vyplň údaj","",IF('Rekapitulace stavby'!AN13="","",'Rekapitulace stavby'!AN13))</f>
      </c>
      <c r="K17" s="206"/>
    </row>
    <row r="18" spans="2:11" s="203" customFormat="1" ht="18" customHeight="1">
      <c r="B18" s="204"/>
      <c r="C18" s="205"/>
      <c r="D18" s="205"/>
      <c r="E18" s="207">
        <f>IF('Rekapitulace stavby'!E14="Vyplň údaj","",IF('Rekapitulace stavby'!E14="","",'Rekapitulace stavby'!E14))</f>
      </c>
      <c r="F18" s="205"/>
      <c r="G18" s="205"/>
      <c r="H18" s="205"/>
      <c r="I18" s="81" t="s">
        <v>32</v>
      </c>
      <c r="J18" s="207">
        <f>IF('Rekapitulace stavby'!AN14="Vyplň údaj","",IF('Rekapitulace stavby'!AN14="","",'Rekapitulace stavby'!AN14))</f>
      </c>
      <c r="K18" s="206"/>
    </row>
    <row r="19" spans="2:11" s="203" customFormat="1" ht="6.75" customHeight="1">
      <c r="B19" s="204"/>
      <c r="C19" s="205"/>
      <c r="D19" s="205"/>
      <c r="E19" s="205"/>
      <c r="F19" s="205"/>
      <c r="G19" s="205"/>
      <c r="H19" s="205"/>
      <c r="I19" s="80"/>
      <c r="J19" s="205"/>
      <c r="K19" s="206"/>
    </row>
    <row r="20" spans="2:11" s="203" customFormat="1" ht="14.25" customHeight="1">
      <c r="B20" s="204"/>
      <c r="C20" s="205"/>
      <c r="D20" s="202" t="s">
        <v>35</v>
      </c>
      <c r="E20" s="205"/>
      <c r="F20" s="205"/>
      <c r="G20" s="205"/>
      <c r="H20" s="205"/>
      <c r="I20" s="81" t="s">
        <v>30</v>
      </c>
      <c r="J20" s="207" t="s">
        <v>3</v>
      </c>
      <c r="K20" s="206"/>
    </row>
    <row r="21" spans="2:11" s="203" customFormat="1" ht="18" customHeight="1">
      <c r="B21" s="204"/>
      <c r="C21" s="205"/>
      <c r="D21" s="205"/>
      <c r="E21" s="207" t="s">
        <v>36</v>
      </c>
      <c r="F21" s="205"/>
      <c r="G21" s="205"/>
      <c r="H21" s="205"/>
      <c r="I21" s="81" t="s">
        <v>32</v>
      </c>
      <c r="J21" s="207" t="s">
        <v>3</v>
      </c>
      <c r="K21" s="206"/>
    </row>
    <row r="22" spans="2:11" s="203" customFormat="1" ht="6.75" customHeight="1">
      <c r="B22" s="204"/>
      <c r="C22" s="205"/>
      <c r="D22" s="205"/>
      <c r="E22" s="205"/>
      <c r="F22" s="205"/>
      <c r="G22" s="205"/>
      <c r="H22" s="205"/>
      <c r="I22" s="80"/>
      <c r="J22" s="205"/>
      <c r="K22" s="206"/>
    </row>
    <row r="23" spans="2:11" s="203" customFormat="1" ht="14.25" customHeight="1">
      <c r="B23" s="204"/>
      <c r="C23" s="205"/>
      <c r="D23" s="202" t="s">
        <v>38</v>
      </c>
      <c r="E23" s="205"/>
      <c r="F23" s="205"/>
      <c r="G23" s="205"/>
      <c r="H23" s="205"/>
      <c r="I23" s="80"/>
      <c r="J23" s="205"/>
      <c r="K23" s="206"/>
    </row>
    <row r="24" spans="2:11" s="212" customFormat="1" ht="22.5" customHeight="1">
      <c r="B24" s="209"/>
      <c r="C24" s="210"/>
      <c r="D24" s="210"/>
      <c r="E24" s="384" t="s">
        <v>3</v>
      </c>
      <c r="F24" s="385"/>
      <c r="G24" s="385"/>
      <c r="H24" s="385"/>
      <c r="I24" s="82"/>
      <c r="J24" s="210"/>
      <c r="K24" s="211"/>
    </row>
    <row r="25" spans="2:11" s="203" customFormat="1" ht="6.75" customHeight="1">
      <c r="B25" s="204"/>
      <c r="C25" s="205"/>
      <c r="D25" s="205"/>
      <c r="E25" s="205"/>
      <c r="F25" s="205"/>
      <c r="G25" s="205"/>
      <c r="H25" s="205"/>
      <c r="I25" s="80"/>
      <c r="J25" s="205"/>
      <c r="K25" s="206"/>
    </row>
    <row r="26" spans="2:11" s="203" customFormat="1" ht="6.75" customHeight="1">
      <c r="B26" s="204"/>
      <c r="C26" s="205"/>
      <c r="D26" s="213"/>
      <c r="E26" s="213"/>
      <c r="F26" s="213"/>
      <c r="G26" s="213"/>
      <c r="H26" s="213"/>
      <c r="I26" s="83"/>
      <c r="J26" s="213"/>
      <c r="K26" s="214"/>
    </row>
    <row r="27" spans="2:11" s="203" customFormat="1" ht="24.75" customHeight="1">
      <c r="B27" s="204"/>
      <c r="C27" s="205"/>
      <c r="D27" s="215" t="s">
        <v>39</v>
      </c>
      <c r="E27" s="205"/>
      <c r="F27" s="205"/>
      <c r="G27" s="205"/>
      <c r="H27" s="205"/>
      <c r="I27" s="80"/>
      <c r="J27" s="216">
        <f>ROUND(J98,2)</f>
        <v>0</v>
      </c>
      <c r="K27" s="206"/>
    </row>
    <row r="28" spans="2:11" s="203" customFormat="1" ht="6.75" customHeight="1">
      <c r="B28" s="204"/>
      <c r="C28" s="205"/>
      <c r="D28" s="213"/>
      <c r="E28" s="213"/>
      <c r="F28" s="213"/>
      <c r="G28" s="213"/>
      <c r="H28" s="213"/>
      <c r="I28" s="83"/>
      <c r="J28" s="213"/>
      <c r="K28" s="214"/>
    </row>
    <row r="29" spans="2:11" s="203" customFormat="1" ht="14.25" customHeight="1">
      <c r="B29" s="204"/>
      <c r="C29" s="205"/>
      <c r="D29" s="205"/>
      <c r="E29" s="205"/>
      <c r="F29" s="217" t="s">
        <v>41</v>
      </c>
      <c r="G29" s="205"/>
      <c r="H29" s="205"/>
      <c r="I29" s="84" t="s">
        <v>40</v>
      </c>
      <c r="J29" s="217" t="s">
        <v>42</v>
      </c>
      <c r="K29" s="206"/>
    </row>
    <row r="30" spans="2:11" s="203" customFormat="1" ht="14.25" customHeight="1">
      <c r="B30" s="204"/>
      <c r="C30" s="205"/>
      <c r="D30" s="218" t="s">
        <v>43</v>
      </c>
      <c r="E30" s="218" t="s">
        <v>44</v>
      </c>
      <c r="F30" s="219">
        <f>ROUND(SUM(BE98:BE469),2)</f>
        <v>0</v>
      </c>
      <c r="G30" s="205"/>
      <c r="H30" s="205"/>
      <c r="I30" s="85">
        <v>0.21</v>
      </c>
      <c r="J30" s="219">
        <f>ROUND(ROUND((SUM(BE98:BE469)),2)*I30,2)</f>
        <v>0</v>
      </c>
      <c r="K30" s="206"/>
    </row>
    <row r="31" spans="2:11" s="203" customFormat="1" ht="14.25" customHeight="1">
      <c r="B31" s="204"/>
      <c r="C31" s="205"/>
      <c r="D31" s="205"/>
      <c r="E31" s="218" t="s">
        <v>45</v>
      </c>
      <c r="F31" s="219">
        <f>ROUND(SUM(BF98:BF469),2)</f>
        <v>0</v>
      </c>
      <c r="G31" s="205"/>
      <c r="H31" s="205"/>
      <c r="I31" s="85">
        <v>0.15</v>
      </c>
      <c r="J31" s="219">
        <f>ROUND(ROUND((SUM(BF98:BF469)),2)*I31,2)</f>
        <v>0</v>
      </c>
      <c r="K31" s="206"/>
    </row>
    <row r="32" spans="2:11" s="203" customFormat="1" ht="14.25" customHeight="1" hidden="1">
      <c r="B32" s="204"/>
      <c r="C32" s="205"/>
      <c r="D32" s="205"/>
      <c r="E32" s="218" t="s">
        <v>46</v>
      </c>
      <c r="F32" s="219">
        <f>ROUND(SUM(BG98:BG469),2)</f>
        <v>0</v>
      </c>
      <c r="G32" s="205"/>
      <c r="H32" s="205"/>
      <c r="I32" s="85">
        <v>0.21</v>
      </c>
      <c r="J32" s="219">
        <v>0</v>
      </c>
      <c r="K32" s="206"/>
    </row>
    <row r="33" spans="2:11" s="203" customFormat="1" ht="14.25" customHeight="1" hidden="1">
      <c r="B33" s="204"/>
      <c r="C33" s="205"/>
      <c r="D33" s="205"/>
      <c r="E33" s="218" t="s">
        <v>47</v>
      </c>
      <c r="F33" s="219">
        <f>ROUND(SUM(BH98:BH469),2)</f>
        <v>0</v>
      </c>
      <c r="G33" s="205"/>
      <c r="H33" s="205"/>
      <c r="I33" s="85">
        <v>0.15</v>
      </c>
      <c r="J33" s="219">
        <v>0</v>
      </c>
      <c r="K33" s="206"/>
    </row>
    <row r="34" spans="2:11" s="203" customFormat="1" ht="14.25" customHeight="1" hidden="1">
      <c r="B34" s="204"/>
      <c r="C34" s="205"/>
      <c r="D34" s="205"/>
      <c r="E34" s="218" t="s">
        <v>48</v>
      </c>
      <c r="F34" s="219">
        <f>ROUND(SUM(BI98:BI469),2)</f>
        <v>0</v>
      </c>
      <c r="G34" s="205"/>
      <c r="H34" s="205"/>
      <c r="I34" s="85">
        <v>0</v>
      </c>
      <c r="J34" s="219">
        <v>0</v>
      </c>
      <c r="K34" s="206"/>
    </row>
    <row r="35" spans="2:11" s="203" customFormat="1" ht="6.75" customHeight="1">
      <c r="B35" s="204"/>
      <c r="C35" s="205"/>
      <c r="D35" s="205"/>
      <c r="E35" s="205"/>
      <c r="F35" s="205"/>
      <c r="G35" s="205"/>
      <c r="H35" s="205"/>
      <c r="I35" s="80"/>
      <c r="J35" s="205"/>
      <c r="K35" s="206"/>
    </row>
    <row r="36" spans="2:11" s="203" customFormat="1" ht="24.75" customHeight="1">
      <c r="B36" s="204"/>
      <c r="C36" s="220"/>
      <c r="D36" s="221" t="s">
        <v>49</v>
      </c>
      <c r="E36" s="222"/>
      <c r="F36" s="222"/>
      <c r="G36" s="223" t="s">
        <v>50</v>
      </c>
      <c r="H36" s="224" t="s">
        <v>51</v>
      </c>
      <c r="I36" s="86"/>
      <c r="J36" s="225">
        <f>SUM(J27:J34)</f>
        <v>0</v>
      </c>
      <c r="K36" s="226"/>
    </row>
    <row r="37" spans="2:11" s="203" customFormat="1" ht="14.25" customHeight="1">
      <c r="B37" s="227"/>
      <c r="C37" s="228"/>
      <c r="D37" s="228"/>
      <c r="E37" s="228"/>
      <c r="F37" s="228"/>
      <c r="G37" s="228"/>
      <c r="H37" s="228"/>
      <c r="I37" s="87"/>
      <c r="J37" s="228"/>
      <c r="K37" s="229"/>
    </row>
    <row r="41" spans="2:11" s="203" customFormat="1" ht="6.75" customHeight="1">
      <c r="B41" s="230"/>
      <c r="C41" s="231"/>
      <c r="D41" s="231"/>
      <c r="E41" s="231"/>
      <c r="F41" s="231"/>
      <c r="G41" s="231"/>
      <c r="H41" s="231"/>
      <c r="I41" s="88"/>
      <c r="J41" s="231"/>
      <c r="K41" s="232"/>
    </row>
    <row r="42" spans="2:11" s="203" customFormat="1" ht="36.75" customHeight="1">
      <c r="B42" s="204"/>
      <c r="C42" s="199" t="s">
        <v>85</v>
      </c>
      <c r="D42" s="205"/>
      <c r="E42" s="205"/>
      <c r="F42" s="205"/>
      <c r="G42" s="205"/>
      <c r="H42" s="205"/>
      <c r="I42" s="80"/>
      <c r="J42" s="205"/>
      <c r="K42" s="206"/>
    </row>
    <row r="43" spans="2:11" s="203" customFormat="1" ht="6.75" customHeight="1">
      <c r="B43" s="204"/>
      <c r="C43" s="205"/>
      <c r="D43" s="205"/>
      <c r="E43" s="205"/>
      <c r="F43" s="205"/>
      <c r="G43" s="205"/>
      <c r="H43" s="205"/>
      <c r="I43" s="80"/>
      <c r="J43" s="205"/>
      <c r="K43" s="206"/>
    </row>
    <row r="44" spans="2:11" s="203" customFormat="1" ht="14.25" customHeight="1">
      <c r="B44" s="204"/>
      <c r="C44" s="202" t="s">
        <v>17</v>
      </c>
      <c r="D44" s="205"/>
      <c r="E44" s="205"/>
      <c r="F44" s="205"/>
      <c r="G44" s="205"/>
      <c r="H44" s="205"/>
      <c r="I44" s="80"/>
      <c r="J44" s="205"/>
      <c r="K44" s="206"/>
    </row>
    <row r="45" spans="2:11" s="203" customFormat="1" ht="22.5" customHeight="1">
      <c r="B45" s="204"/>
      <c r="C45" s="205"/>
      <c r="D45" s="205"/>
      <c r="E45" s="380" t="str">
        <f>E7</f>
        <v>Muzeum Kašperské Hory - III. etapa - stavební úpravy</v>
      </c>
      <c r="F45" s="383"/>
      <c r="G45" s="383"/>
      <c r="H45" s="383"/>
      <c r="I45" s="80"/>
      <c r="J45" s="205"/>
      <c r="K45" s="206"/>
    </row>
    <row r="46" spans="2:11" s="203" customFormat="1" ht="14.25" customHeight="1">
      <c r="B46" s="204"/>
      <c r="C46" s="202" t="s">
        <v>83</v>
      </c>
      <c r="D46" s="205"/>
      <c r="E46" s="205"/>
      <c r="F46" s="205"/>
      <c r="G46" s="205"/>
      <c r="H46" s="205"/>
      <c r="I46" s="80"/>
      <c r="J46" s="205"/>
      <c r="K46" s="206"/>
    </row>
    <row r="47" spans="2:11" s="203" customFormat="1" ht="23.25" customHeight="1">
      <c r="B47" s="204"/>
      <c r="C47" s="205"/>
      <c r="D47" s="205"/>
      <c r="E47" s="382" t="str">
        <f>E9</f>
        <v>SO 02 - Zajištění bezbariérového přístupu do jednotlivých podlaží.</v>
      </c>
      <c r="F47" s="383"/>
      <c r="G47" s="383"/>
      <c r="H47" s="383"/>
      <c r="I47" s="80"/>
      <c r="J47" s="205"/>
      <c r="K47" s="206"/>
    </row>
    <row r="48" spans="2:11" s="203" customFormat="1" ht="6.75" customHeight="1">
      <c r="B48" s="204"/>
      <c r="C48" s="205"/>
      <c r="D48" s="205"/>
      <c r="E48" s="205"/>
      <c r="F48" s="205"/>
      <c r="G48" s="205"/>
      <c r="H48" s="205"/>
      <c r="I48" s="80"/>
      <c r="J48" s="205"/>
      <c r="K48" s="206"/>
    </row>
    <row r="49" spans="2:11" s="203" customFormat="1" ht="18" customHeight="1">
      <c r="B49" s="204"/>
      <c r="C49" s="202" t="s">
        <v>23</v>
      </c>
      <c r="D49" s="205"/>
      <c r="E49" s="205"/>
      <c r="F49" s="207" t="str">
        <f>F12</f>
        <v>Kašperské Hory</v>
      </c>
      <c r="G49" s="205"/>
      <c r="H49" s="205"/>
      <c r="I49" s="81" t="s">
        <v>25</v>
      </c>
      <c r="J49" s="208" t="str">
        <f>IF(J12="","",J12)</f>
        <v>26. 9. 2017</v>
      </c>
      <c r="K49" s="206"/>
    </row>
    <row r="50" spans="2:11" s="203" customFormat="1" ht="6.75" customHeight="1">
      <c r="B50" s="204"/>
      <c r="C50" s="205"/>
      <c r="D50" s="205"/>
      <c r="E50" s="205"/>
      <c r="F50" s="205"/>
      <c r="G50" s="205"/>
      <c r="H50" s="205"/>
      <c r="I50" s="80"/>
      <c r="J50" s="205"/>
      <c r="K50" s="206"/>
    </row>
    <row r="51" spans="2:11" s="203" customFormat="1" ht="15">
      <c r="B51" s="204"/>
      <c r="C51" s="202" t="s">
        <v>29</v>
      </c>
      <c r="D51" s="205"/>
      <c r="E51" s="205"/>
      <c r="F51" s="207" t="str">
        <f>E15</f>
        <v>Muzeum Šumavy Sušice</v>
      </c>
      <c r="G51" s="205"/>
      <c r="H51" s="205"/>
      <c r="I51" s="81" t="s">
        <v>35</v>
      </c>
      <c r="J51" s="207" t="str">
        <f>E21</f>
        <v>Šumavaplan s.r.o.</v>
      </c>
      <c r="K51" s="206"/>
    </row>
    <row r="52" spans="2:11" s="203" customFormat="1" ht="14.25" customHeight="1">
      <c r="B52" s="204"/>
      <c r="C52" s="202" t="s">
        <v>33</v>
      </c>
      <c r="D52" s="205"/>
      <c r="E52" s="205"/>
      <c r="F52" s="207">
        <f>IF(E18="","",E18)</f>
      </c>
      <c r="G52" s="205"/>
      <c r="H52" s="205"/>
      <c r="I52" s="80"/>
      <c r="J52" s="205"/>
      <c r="K52" s="206"/>
    </row>
    <row r="53" spans="2:11" s="203" customFormat="1" ht="9.75" customHeight="1">
      <c r="B53" s="204"/>
      <c r="C53" s="205"/>
      <c r="D53" s="205"/>
      <c r="E53" s="205"/>
      <c r="F53" s="205"/>
      <c r="G53" s="205"/>
      <c r="H53" s="205"/>
      <c r="I53" s="80"/>
      <c r="J53" s="205"/>
      <c r="K53" s="206"/>
    </row>
    <row r="54" spans="2:11" s="203" customFormat="1" ht="29.25" customHeight="1">
      <c r="B54" s="204"/>
      <c r="C54" s="233" t="s">
        <v>86</v>
      </c>
      <c r="D54" s="220"/>
      <c r="E54" s="220"/>
      <c r="F54" s="220"/>
      <c r="G54" s="220"/>
      <c r="H54" s="220"/>
      <c r="I54" s="89"/>
      <c r="J54" s="234" t="s">
        <v>87</v>
      </c>
      <c r="K54" s="235"/>
    </row>
    <row r="55" spans="2:11" s="203" customFormat="1" ht="9.75" customHeight="1">
      <c r="B55" s="204"/>
      <c r="C55" s="205"/>
      <c r="D55" s="205"/>
      <c r="E55" s="205"/>
      <c r="F55" s="205"/>
      <c r="G55" s="205"/>
      <c r="H55" s="205"/>
      <c r="I55" s="80"/>
      <c r="J55" s="205"/>
      <c r="K55" s="206"/>
    </row>
    <row r="56" spans="2:47" s="203" customFormat="1" ht="29.25" customHeight="1">
      <c r="B56" s="204"/>
      <c r="C56" s="236" t="s">
        <v>88</v>
      </c>
      <c r="D56" s="205"/>
      <c r="E56" s="205"/>
      <c r="F56" s="205"/>
      <c r="G56" s="205"/>
      <c r="H56" s="205"/>
      <c r="I56" s="80"/>
      <c r="J56" s="216">
        <f>J98</f>
        <v>0</v>
      </c>
      <c r="K56" s="206"/>
      <c r="AU56" s="193" t="s">
        <v>89</v>
      </c>
    </row>
    <row r="57" spans="2:11" s="243" customFormat="1" ht="24.75" customHeight="1">
      <c r="B57" s="237"/>
      <c r="C57" s="238"/>
      <c r="D57" s="239" t="s">
        <v>90</v>
      </c>
      <c r="E57" s="240"/>
      <c r="F57" s="240"/>
      <c r="G57" s="240"/>
      <c r="H57" s="240"/>
      <c r="I57" s="90"/>
      <c r="J57" s="241">
        <f>J99</f>
        <v>0</v>
      </c>
      <c r="K57" s="242"/>
    </row>
    <row r="58" spans="2:11" s="250" customFormat="1" ht="19.5" customHeight="1">
      <c r="B58" s="244"/>
      <c r="C58" s="245"/>
      <c r="D58" s="246" t="s">
        <v>91</v>
      </c>
      <c r="E58" s="247"/>
      <c r="F58" s="247"/>
      <c r="G58" s="247"/>
      <c r="H58" s="247"/>
      <c r="I58" s="91"/>
      <c r="J58" s="248">
        <f>J100</f>
        <v>0</v>
      </c>
      <c r="K58" s="249"/>
    </row>
    <row r="59" spans="2:11" s="250" customFormat="1" ht="19.5" customHeight="1">
      <c r="B59" s="244"/>
      <c r="C59" s="245"/>
      <c r="D59" s="246" t="s">
        <v>92</v>
      </c>
      <c r="E59" s="247"/>
      <c r="F59" s="247"/>
      <c r="G59" s="247"/>
      <c r="H59" s="247"/>
      <c r="I59" s="91"/>
      <c r="J59" s="248">
        <f>J113</f>
        <v>0</v>
      </c>
      <c r="K59" s="249"/>
    </row>
    <row r="60" spans="2:11" s="250" customFormat="1" ht="19.5" customHeight="1">
      <c r="B60" s="244"/>
      <c r="C60" s="245"/>
      <c r="D60" s="246" t="s">
        <v>93</v>
      </c>
      <c r="E60" s="247"/>
      <c r="F60" s="247"/>
      <c r="G60" s="247"/>
      <c r="H60" s="247"/>
      <c r="I60" s="91"/>
      <c r="J60" s="248">
        <f>J162</f>
        <v>0</v>
      </c>
      <c r="K60" s="249"/>
    </row>
    <row r="61" spans="2:11" s="250" customFormat="1" ht="19.5" customHeight="1">
      <c r="B61" s="244"/>
      <c r="C61" s="245"/>
      <c r="D61" s="246" t="s">
        <v>94</v>
      </c>
      <c r="E61" s="247"/>
      <c r="F61" s="247"/>
      <c r="G61" s="247"/>
      <c r="H61" s="247"/>
      <c r="I61" s="91"/>
      <c r="J61" s="248">
        <f>J227</f>
        <v>0</v>
      </c>
      <c r="K61" s="249"/>
    </row>
    <row r="62" spans="2:11" s="250" customFormat="1" ht="19.5" customHeight="1">
      <c r="B62" s="244"/>
      <c r="C62" s="245"/>
      <c r="D62" s="246" t="s">
        <v>95</v>
      </c>
      <c r="E62" s="247"/>
      <c r="F62" s="247"/>
      <c r="G62" s="247"/>
      <c r="H62" s="247"/>
      <c r="I62" s="91"/>
      <c r="J62" s="248">
        <f>J283</f>
        <v>0</v>
      </c>
      <c r="K62" s="249"/>
    </row>
    <row r="63" spans="2:11" s="250" customFormat="1" ht="19.5" customHeight="1">
      <c r="B63" s="244"/>
      <c r="C63" s="245"/>
      <c r="D63" s="246" t="s">
        <v>96</v>
      </c>
      <c r="E63" s="247"/>
      <c r="F63" s="247"/>
      <c r="G63" s="247"/>
      <c r="H63" s="247"/>
      <c r="I63" s="91"/>
      <c r="J63" s="248">
        <f>J307</f>
        <v>0</v>
      </c>
      <c r="K63" s="249"/>
    </row>
    <row r="64" spans="2:11" s="250" customFormat="1" ht="19.5" customHeight="1">
      <c r="B64" s="244"/>
      <c r="C64" s="245"/>
      <c r="D64" s="246" t="s">
        <v>97</v>
      </c>
      <c r="E64" s="247"/>
      <c r="F64" s="247"/>
      <c r="G64" s="247"/>
      <c r="H64" s="247"/>
      <c r="I64" s="91"/>
      <c r="J64" s="248">
        <f>J312</f>
        <v>0</v>
      </c>
      <c r="K64" s="249"/>
    </row>
    <row r="65" spans="2:11" s="250" customFormat="1" ht="19.5" customHeight="1">
      <c r="B65" s="244"/>
      <c r="C65" s="245"/>
      <c r="D65" s="246" t="s">
        <v>98</v>
      </c>
      <c r="E65" s="247"/>
      <c r="F65" s="247"/>
      <c r="G65" s="247"/>
      <c r="H65" s="247"/>
      <c r="I65" s="91"/>
      <c r="J65" s="248">
        <f>J323</f>
        <v>0</v>
      </c>
      <c r="K65" s="249"/>
    </row>
    <row r="66" spans="2:11" s="250" customFormat="1" ht="19.5" customHeight="1">
      <c r="B66" s="244"/>
      <c r="C66" s="245"/>
      <c r="D66" s="246" t="s">
        <v>99</v>
      </c>
      <c r="E66" s="247"/>
      <c r="F66" s="247"/>
      <c r="G66" s="247"/>
      <c r="H66" s="247"/>
      <c r="I66" s="91"/>
      <c r="J66" s="248">
        <f>J330</f>
        <v>0</v>
      </c>
      <c r="K66" s="249"/>
    </row>
    <row r="67" spans="2:11" s="250" customFormat="1" ht="19.5" customHeight="1">
      <c r="B67" s="244"/>
      <c r="C67" s="245"/>
      <c r="D67" s="246" t="s">
        <v>100</v>
      </c>
      <c r="E67" s="247"/>
      <c r="F67" s="247"/>
      <c r="G67" s="247"/>
      <c r="H67" s="247"/>
      <c r="I67" s="91"/>
      <c r="J67" s="248">
        <f>J381</f>
        <v>0</v>
      </c>
      <c r="K67" s="249"/>
    </row>
    <row r="68" spans="2:11" s="250" customFormat="1" ht="19.5" customHeight="1">
      <c r="B68" s="244"/>
      <c r="C68" s="245"/>
      <c r="D68" s="246" t="s">
        <v>101</v>
      </c>
      <c r="E68" s="247"/>
      <c r="F68" s="247"/>
      <c r="G68" s="247"/>
      <c r="H68" s="247"/>
      <c r="I68" s="91"/>
      <c r="J68" s="248">
        <f>J399</f>
        <v>0</v>
      </c>
      <c r="K68" s="249"/>
    </row>
    <row r="69" spans="2:11" s="243" customFormat="1" ht="24.75" customHeight="1">
      <c r="B69" s="237"/>
      <c r="C69" s="238"/>
      <c r="D69" s="239" t="s">
        <v>102</v>
      </c>
      <c r="E69" s="240"/>
      <c r="F69" s="240"/>
      <c r="G69" s="240"/>
      <c r="H69" s="240"/>
      <c r="I69" s="90"/>
      <c r="J69" s="241">
        <f>J402</f>
        <v>0</v>
      </c>
      <c r="K69" s="242"/>
    </row>
    <row r="70" spans="2:11" s="250" customFormat="1" ht="19.5" customHeight="1">
      <c r="B70" s="244"/>
      <c r="C70" s="245"/>
      <c r="D70" s="246" t="s">
        <v>103</v>
      </c>
      <c r="E70" s="247"/>
      <c r="F70" s="247"/>
      <c r="G70" s="247"/>
      <c r="H70" s="247"/>
      <c r="I70" s="91"/>
      <c r="J70" s="248">
        <f>J403</f>
        <v>0</v>
      </c>
      <c r="K70" s="249"/>
    </row>
    <row r="71" spans="2:11" s="250" customFormat="1" ht="19.5" customHeight="1">
      <c r="B71" s="244"/>
      <c r="C71" s="245"/>
      <c r="D71" s="246" t="s">
        <v>104</v>
      </c>
      <c r="E71" s="247"/>
      <c r="F71" s="247"/>
      <c r="G71" s="247"/>
      <c r="H71" s="247"/>
      <c r="I71" s="91"/>
      <c r="J71" s="248">
        <f>J419</f>
        <v>0</v>
      </c>
      <c r="K71" s="249"/>
    </row>
    <row r="72" spans="2:11" s="250" customFormat="1" ht="19.5" customHeight="1">
      <c r="B72" s="244"/>
      <c r="C72" s="245"/>
      <c r="D72" s="246" t="s">
        <v>105</v>
      </c>
      <c r="E72" s="247"/>
      <c r="F72" s="247"/>
      <c r="G72" s="247"/>
      <c r="H72" s="247"/>
      <c r="I72" s="91"/>
      <c r="J72" s="248">
        <f>J423</f>
        <v>0</v>
      </c>
      <c r="K72" s="249"/>
    </row>
    <row r="73" spans="2:11" s="250" customFormat="1" ht="19.5" customHeight="1">
      <c r="B73" s="244"/>
      <c r="C73" s="245"/>
      <c r="D73" s="246" t="s">
        <v>106</v>
      </c>
      <c r="E73" s="247"/>
      <c r="F73" s="247"/>
      <c r="G73" s="247"/>
      <c r="H73" s="247"/>
      <c r="I73" s="91"/>
      <c r="J73" s="248">
        <f>J428</f>
        <v>0</v>
      </c>
      <c r="K73" s="249"/>
    </row>
    <row r="74" spans="2:11" s="250" customFormat="1" ht="19.5" customHeight="1">
      <c r="B74" s="244"/>
      <c r="C74" s="245"/>
      <c r="D74" s="246" t="s">
        <v>107</v>
      </c>
      <c r="E74" s="247"/>
      <c r="F74" s="247"/>
      <c r="G74" s="247"/>
      <c r="H74" s="247"/>
      <c r="I74" s="91"/>
      <c r="J74" s="248">
        <f>J441</f>
        <v>0</v>
      </c>
      <c r="K74" s="249"/>
    </row>
    <row r="75" spans="2:11" s="250" customFormat="1" ht="19.5" customHeight="1">
      <c r="B75" s="244"/>
      <c r="C75" s="245"/>
      <c r="D75" s="246" t="s">
        <v>108</v>
      </c>
      <c r="E75" s="247"/>
      <c r="F75" s="247"/>
      <c r="G75" s="247"/>
      <c r="H75" s="247"/>
      <c r="I75" s="91"/>
      <c r="J75" s="248">
        <f>J446</f>
        <v>0</v>
      </c>
      <c r="K75" s="249"/>
    </row>
    <row r="76" spans="2:11" s="243" customFormat="1" ht="24.75" customHeight="1">
      <c r="B76" s="237"/>
      <c r="C76" s="238"/>
      <c r="D76" s="239" t="s">
        <v>109</v>
      </c>
      <c r="E76" s="240"/>
      <c r="F76" s="240"/>
      <c r="G76" s="240"/>
      <c r="H76" s="240"/>
      <c r="I76" s="90"/>
      <c r="J76" s="241">
        <f>J449</f>
        <v>0</v>
      </c>
      <c r="K76" s="242"/>
    </row>
    <row r="77" spans="2:11" s="250" customFormat="1" ht="19.5" customHeight="1">
      <c r="B77" s="244"/>
      <c r="C77" s="245"/>
      <c r="D77" s="246" t="s">
        <v>110</v>
      </c>
      <c r="E77" s="247"/>
      <c r="F77" s="247"/>
      <c r="G77" s="247"/>
      <c r="H77" s="247"/>
      <c r="I77" s="91"/>
      <c r="J77" s="248">
        <f>J450</f>
        <v>0</v>
      </c>
      <c r="K77" s="249"/>
    </row>
    <row r="78" spans="2:11" s="243" customFormat="1" ht="24.75" customHeight="1">
      <c r="B78" s="237"/>
      <c r="C78" s="238"/>
      <c r="D78" s="239" t="s">
        <v>111</v>
      </c>
      <c r="E78" s="240"/>
      <c r="F78" s="240"/>
      <c r="G78" s="240"/>
      <c r="H78" s="240"/>
      <c r="I78" s="90"/>
      <c r="J78" s="241">
        <f>J461</f>
        <v>0</v>
      </c>
      <c r="K78" s="242"/>
    </row>
    <row r="79" spans="2:11" s="203" customFormat="1" ht="21.75" customHeight="1">
      <c r="B79" s="204"/>
      <c r="C79" s="205"/>
      <c r="D79" s="205"/>
      <c r="E79" s="205"/>
      <c r="F79" s="205"/>
      <c r="G79" s="205"/>
      <c r="H79" s="205"/>
      <c r="I79" s="80"/>
      <c r="J79" s="205"/>
      <c r="K79" s="206"/>
    </row>
    <row r="80" spans="2:11" s="203" customFormat="1" ht="6.75" customHeight="1">
      <c r="B80" s="227"/>
      <c r="C80" s="228"/>
      <c r="D80" s="228"/>
      <c r="E80" s="228"/>
      <c r="F80" s="228"/>
      <c r="G80" s="228"/>
      <c r="H80" s="228"/>
      <c r="I80" s="87"/>
      <c r="J80" s="228"/>
      <c r="K80" s="229"/>
    </row>
    <row r="84" spans="2:12" s="203" customFormat="1" ht="6.75" customHeight="1">
      <c r="B84" s="230"/>
      <c r="C84" s="231"/>
      <c r="D84" s="231"/>
      <c r="E84" s="231"/>
      <c r="F84" s="231"/>
      <c r="G84" s="231"/>
      <c r="H84" s="231"/>
      <c r="I84" s="88"/>
      <c r="J84" s="231"/>
      <c r="K84" s="231"/>
      <c r="L84" s="204"/>
    </row>
    <row r="85" spans="2:12" s="203" customFormat="1" ht="36.75" customHeight="1">
      <c r="B85" s="204"/>
      <c r="C85" s="251" t="s">
        <v>112</v>
      </c>
      <c r="I85" s="96"/>
      <c r="L85" s="204"/>
    </row>
    <row r="86" spans="2:12" s="203" customFormat="1" ht="6.75" customHeight="1">
      <c r="B86" s="204"/>
      <c r="I86" s="96"/>
      <c r="L86" s="204"/>
    </row>
    <row r="87" spans="2:12" s="203" customFormat="1" ht="14.25" customHeight="1">
      <c r="B87" s="204"/>
      <c r="C87" s="252" t="s">
        <v>17</v>
      </c>
      <c r="I87" s="96"/>
      <c r="L87" s="204"/>
    </row>
    <row r="88" spans="2:12" s="203" customFormat="1" ht="22.5" customHeight="1">
      <c r="B88" s="204"/>
      <c r="E88" s="386" t="str">
        <f>E7</f>
        <v>Muzeum Kašperské Hory - III. etapa - stavební úpravy</v>
      </c>
      <c r="F88" s="376"/>
      <c r="G88" s="376"/>
      <c r="H88" s="376"/>
      <c r="I88" s="96"/>
      <c r="L88" s="204"/>
    </row>
    <row r="89" spans="2:12" s="203" customFormat="1" ht="14.25" customHeight="1">
      <c r="B89" s="204"/>
      <c r="C89" s="252" t="s">
        <v>83</v>
      </c>
      <c r="I89" s="96"/>
      <c r="L89" s="204"/>
    </row>
    <row r="90" spans="2:12" s="203" customFormat="1" ht="23.25" customHeight="1">
      <c r="B90" s="204"/>
      <c r="E90" s="375" t="str">
        <f>E9</f>
        <v>SO 02 - Zajištění bezbariérového přístupu do jednotlivých podlaží.</v>
      </c>
      <c r="F90" s="376"/>
      <c r="G90" s="376"/>
      <c r="H90" s="376"/>
      <c r="I90" s="96"/>
      <c r="L90" s="204"/>
    </row>
    <row r="91" spans="2:12" s="203" customFormat="1" ht="6.75" customHeight="1">
      <c r="B91" s="204"/>
      <c r="I91" s="96"/>
      <c r="L91" s="204"/>
    </row>
    <row r="92" spans="2:12" s="203" customFormat="1" ht="18" customHeight="1">
      <c r="B92" s="204"/>
      <c r="C92" s="252" t="s">
        <v>23</v>
      </c>
      <c r="F92" s="253" t="str">
        <f>F12</f>
        <v>Kašperské Hory</v>
      </c>
      <c r="I92" s="92" t="s">
        <v>25</v>
      </c>
      <c r="J92" s="254" t="str">
        <f>IF(J12="","",J12)</f>
        <v>26. 9. 2017</v>
      </c>
      <c r="L92" s="204"/>
    </row>
    <row r="93" spans="2:12" s="203" customFormat="1" ht="6.75" customHeight="1">
      <c r="B93" s="204"/>
      <c r="I93" s="96"/>
      <c r="L93" s="204"/>
    </row>
    <row r="94" spans="2:12" s="203" customFormat="1" ht="15">
      <c r="B94" s="204"/>
      <c r="C94" s="252" t="s">
        <v>29</v>
      </c>
      <c r="F94" s="253" t="str">
        <f>E15</f>
        <v>Muzeum Šumavy Sušice</v>
      </c>
      <c r="I94" s="92" t="s">
        <v>35</v>
      </c>
      <c r="J94" s="253" t="str">
        <f>E21</f>
        <v>Šumavaplan s.r.o.</v>
      </c>
      <c r="L94" s="204"/>
    </row>
    <row r="95" spans="2:12" s="203" customFormat="1" ht="14.25" customHeight="1">
      <c r="B95" s="204"/>
      <c r="C95" s="252" t="s">
        <v>33</v>
      </c>
      <c r="F95" s="253">
        <f>IF(E18="","",E18)</f>
      </c>
      <c r="I95" s="96"/>
      <c r="L95" s="204"/>
    </row>
    <row r="96" spans="2:12" s="203" customFormat="1" ht="9.75" customHeight="1">
      <c r="B96" s="204"/>
      <c r="I96" s="96"/>
      <c r="L96" s="204"/>
    </row>
    <row r="97" spans="2:20" s="262" customFormat="1" ht="29.25" customHeight="1">
      <c r="B97" s="255"/>
      <c r="C97" s="256" t="s">
        <v>113</v>
      </c>
      <c r="D97" s="257" t="s">
        <v>58</v>
      </c>
      <c r="E97" s="257" t="s">
        <v>54</v>
      </c>
      <c r="F97" s="257" t="s">
        <v>114</v>
      </c>
      <c r="G97" s="257" t="s">
        <v>115</v>
      </c>
      <c r="H97" s="257" t="s">
        <v>116</v>
      </c>
      <c r="I97" s="93" t="s">
        <v>117</v>
      </c>
      <c r="J97" s="257" t="s">
        <v>87</v>
      </c>
      <c r="K97" s="258"/>
      <c r="L97" s="255"/>
      <c r="M97" s="259" t="s">
        <v>119</v>
      </c>
      <c r="N97" s="260" t="s">
        <v>43</v>
      </c>
      <c r="O97" s="260" t="s">
        <v>120</v>
      </c>
      <c r="P97" s="260" t="s">
        <v>121</v>
      </c>
      <c r="Q97" s="260" t="s">
        <v>122</v>
      </c>
      <c r="R97" s="260" t="s">
        <v>123</v>
      </c>
      <c r="S97" s="260" t="s">
        <v>124</v>
      </c>
      <c r="T97" s="261" t="s">
        <v>125</v>
      </c>
    </row>
    <row r="98" spans="2:63" s="203" customFormat="1" ht="29.25" customHeight="1">
      <c r="B98" s="204"/>
      <c r="C98" s="263" t="s">
        <v>88</v>
      </c>
      <c r="I98" s="96"/>
      <c r="J98" s="264">
        <f>BK98</f>
        <v>0</v>
      </c>
      <c r="L98" s="204"/>
      <c r="M98" s="265"/>
      <c r="N98" s="213"/>
      <c r="O98" s="213"/>
      <c r="P98" s="266">
        <f>P99+P402+P449+P461</f>
        <v>0</v>
      </c>
      <c r="Q98" s="213"/>
      <c r="R98" s="266">
        <f>R99+R402+R449+R461</f>
        <v>115.11832341999997</v>
      </c>
      <c r="S98" s="213"/>
      <c r="T98" s="267">
        <f>T99+T402+T449+T461</f>
        <v>44.387499999999996</v>
      </c>
      <c r="AT98" s="193" t="s">
        <v>72</v>
      </c>
      <c r="AU98" s="193" t="s">
        <v>89</v>
      </c>
      <c r="BK98" s="268">
        <f>BK99+BK402+BK449+BK461</f>
        <v>0</v>
      </c>
    </row>
    <row r="99" spans="2:63" s="270" customFormat="1" ht="36.75" customHeight="1">
      <c r="B99" s="269"/>
      <c r="D99" s="271" t="s">
        <v>72</v>
      </c>
      <c r="E99" s="272" t="s">
        <v>126</v>
      </c>
      <c r="F99" s="272" t="s">
        <v>127</v>
      </c>
      <c r="I99" s="94"/>
      <c r="J99" s="273">
        <f>BK99</f>
        <v>0</v>
      </c>
      <c r="L99" s="269"/>
      <c r="M99" s="274"/>
      <c r="N99" s="275"/>
      <c r="O99" s="275"/>
      <c r="P99" s="276">
        <f>P100+P113+P162+P227+P283+P307+P312+P323+P330+P381+P399</f>
        <v>0</v>
      </c>
      <c r="Q99" s="275"/>
      <c r="R99" s="276">
        <f>R100+R113+R162+R227+R283+R307+R312+R323+R330+R381+R399</f>
        <v>114.49970941999997</v>
      </c>
      <c r="S99" s="275"/>
      <c r="T99" s="277">
        <f>T100+T113+T162+T227+T283+T307+T312+T323+T330+T381+T399</f>
        <v>44.03722</v>
      </c>
      <c r="AR99" s="271" t="s">
        <v>22</v>
      </c>
      <c r="AT99" s="278" t="s">
        <v>72</v>
      </c>
      <c r="AU99" s="278" t="s">
        <v>73</v>
      </c>
      <c r="AY99" s="271" t="s">
        <v>128</v>
      </c>
      <c r="BK99" s="279">
        <f>BK100+BK113+BK162+BK227+BK283+BK307+BK312+BK323+BK330+BK381+BK399</f>
        <v>0</v>
      </c>
    </row>
    <row r="100" spans="2:63" s="270" customFormat="1" ht="19.5" customHeight="1">
      <c r="B100" s="269"/>
      <c r="D100" s="280" t="s">
        <v>72</v>
      </c>
      <c r="E100" s="281" t="s">
        <v>22</v>
      </c>
      <c r="F100" s="281" t="s">
        <v>129</v>
      </c>
      <c r="I100" s="94"/>
      <c r="J100" s="282">
        <f>BK100</f>
        <v>0</v>
      </c>
      <c r="L100" s="269"/>
      <c r="M100" s="274"/>
      <c r="N100" s="275"/>
      <c r="O100" s="275"/>
      <c r="P100" s="276">
        <f>SUM(P101:P112)</f>
        <v>0</v>
      </c>
      <c r="Q100" s="275"/>
      <c r="R100" s="276">
        <f>SUM(R101:R112)</f>
        <v>0</v>
      </c>
      <c r="S100" s="275"/>
      <c r="T100" s="277">
        <f>SUM(T101:T112)</f>
        <v>0</v>
      </c>
      <c r="AR100" s="271" t="s">
        <v>22</v>
      </c>
      <c r="AT100" s="278" t="s">
        <v>72</v>
      </c>
      <c r="AU100" s="278" t="s">
        <v>22</v>
      </c>
      <c r="AY100" s="271" t="s">
        <v>128</v>
      </c>
      <c r="BK100" s="279">
        <f>SUM(BK101:BK112)</f>
        <v>0</v>
      </c>
    </row>
    <row r="101" spans="2:65" s="203" customFormat="1" ht="22.5" customHeight="1">
      <c r="B101" s="204"/>
      <c r="C101" s="283" t="s">
        <v>130</v>
      </c>
      <c r="D101" s="283" t="s">
        <v>131</v>
      </c>
      <c r="E101" s="284" t="s">
        <v>132</v>
      </c>
      <c r="F101" s="285" t="s">
        <v>133</v>
      </c>
      <c r="G101" s="286" t="s">
        <v>134</v>
      </c>
      <c r="H101" s="287">
        <v>5.29</v>
      </c>
      <c r="I101" s="95"/>
      <c r="J101" s="288">
        <f>ROUND(I101*H101,2)</f>
        <v>0</v>
      </c>
      <c r="K101" s="285"/>
      <c r="L101" s="204"/>
      <c r="M101" s="289" t="s">
        <v>3</v>
      </c>
      <c r="N101" s="290" t="s">
        <v>44</v>
      </c>
      <c r="O101" s="205"/>
      <c r="P101" s="291">
        <f>O101*H101</f>
        <v>0</v>
      </c>
      <c r="Q101" s="291">
        <v>0</v>
      </c>
      <c r="R101" s="291">
        <f>Q101*H101</f>
        <v>0</v>
      </c>
      <c r="S101" s="291">
        <v>0</v>
      </c>
      <c r="T101" s="292">
        <f>S101*H101</f>
        <v>0</v>
      </c>
      <c r="AR101" s="193" t="s">
        <v>135</v>
      </c>
      <c r="AT101" s="193" t="s">
        <v>131</v>
      </c>
      <c r="AU101" s="193" t="s">
        <v>81</v>
      </c>
      <c r="AY101" s="193" t="s">
        <v>128</v>
      </c>
      <c r="BE101" s="293">
        <f>IF(N101="základní",J101,0)</f>
        <v>0</v>
      </c>
      <c r="BF101" s="293">
        <f>IF(N101="snížená",J101,0)</f>
        <v>0</v>
      </c>
      <c r="BG101" s="293">
        <f>IF(N101="zákl. přenesená",J101,0)</f>
        <v>0</v>
      </c>
      <c r="BH101" s="293">
        <f>IF(N101="sníž. přenesená",J101,0)</f>
        <v>0</v>
      </c>
      <c r="BI101" s="293">
        <f>IF(N101="nulová",J101,0)</f>
        <v>0</v>
      </c>
      <c r="BJ101" s="193" t="s">
        <v>22</v>
      </c>
      <c r="BK101" s="293">
        <f>ROUND(I101*H101,2)</f>
        <v>0</v>
      </c>
      <c r="BL101" s="193" t="s">
        <v>135</v>
      </c>
      <c r="BM101" s="193" t="s">
        <v>136</v>
      </c>
    </row>
    <row r="102" spans="2:47" s="203" customFormat="1" ht="27">
      <c r="B102" s="204"/>
      <c r="D102" s="294" t="s">
        <v>137</v>
      </c>
      <c r="F102" s="295" t="s">
        <v>138</v>
      </c>
      <c r="I102" s="96"/>
      <c r="L102" s="204"/>
      <c r="M102" s="296"/>
      <c r="N102" s="205"/>
      <c r="O102" s="205"/>
      <c r="P102" s="205"/>
      <c r="Q102" s="205"/>
      <c r="R102" s="205"/>
      <c r="S102" s="205"/>
      <c r="T102" s="297"/>
      <c r="AT102" s="193" t="s">
        <v>137</v>
      </c>
      <c r="AU102" s="193" t="s">
        <v>81</v>
      </c>
    </row>
    <row r="103" spans="2:51" s="299" customFormat="1" ht="13.5">
      <c r="B103" s="298"/>
      <c r="D103" s="300" t="s">
        <v>139</v>
      </c>
      <c r="E103" s="301" t="s">
        <v>3</v>
      </c>
      <c r="F103" s="302" t="s">
        <v>140</v>
      </c>
      <c r="H103" s="303">
        <v>5.29</v>
      </c>
      <c r="I103" s="97"/>
      <c r="L103" s="298"/>
      <c r="M103" s="304"/>
      <c r="N103" s="305"/>
      <c r="O103" s="305"/>
      <c r="P103" s="305"/>
      <c r="Q103" s="305"/>
      <c r="R103" s="305"/>
      <c r="S103" s="305"/>
      <c r="T103" s="306"/>
      <c r="AT103" s="307" t="s">
        <v>139</v>
      </c>
      <c r="AU103" s="307" t="s">
        <v>81</v>
      </c>
      <c r="AV103" s="299" t="s">
        <v>81</v>
      </c>
      <c r="AW103" s="299" t="s">
        <v>37</v>
      </c>
      <c r="AX103" s="299" t="s">
        <v>22</v>
      </c>
      <c r="AY103" s="307" t="s">
        <v>128</v>
      </c>
    </row>
    <row r="104" spans="2:65" s="203" customFormat="1" ht="22.5" customHeight="1">
      <c r="B104" s="204"/>
      <c r="C104" s="283" t="s">
        <v>141</v>
      </c>
      <c r="D104" s="283" t="s">
        <v>131</v>
      </c>
      <c r="E104" s="284" t="s">
        <v>142</v>
      </c>
      <c r="F104" s="285" t="s">
        <v>143</v>
      </c>
      <c r="G104" s="286" t="s">
        <v>134</v>
      </c>
      <c r="H104" s="287">
        <v>4.265</v>
      </c>
      <c r="I104" s="95"/>
      <c r="J104" s="288">
        <f>ROUND(I104*H104,2)</f>
        <v>0</v>
      </c>
      <c r="K104" s="285"/>
      <c r="L104" s="204"/>
      <c r="M104" s="289" t="s">
        <v>3</v>
      </c>
      <c r="N104" s="290" t="s">
        <v>44</v>
      </c>
      <c r="O104" s="205"/>
      <c r="P104" s="291">
        <f>O104*H104</f>
        <v>0</v>
      </c>
      <c r="Q104" s="291">
        <v>0</v>
      </c>
      <c r="R104" s="291">
        <f>Q104*H104</f>
        <v>0</v>
      </c>
      <c r="S104" s="291">
        <v>0</v>
      </c>
      <c r="T104" s="292">
        <f>S104*H104</f>
        <v>0</v>
      </c>
      <c r="AR104" s="193" t="s">
        <v>135</v>
      </c>
      <c r="AT104" s="193" t="s">
        <v>131</v>
      </c>
      <c r="AU104" s="193" t="s">
        <v>81</v>
      </c>
      <c r="AY104" s="193" t="s">
        <v>128</v>
      </c>
      <c r="BE104" s="293">
        <f>IF(N104="základní",J104,0)</f>
        <v>0</v>
      </c>
      <c r="BF104" s="293">
        <f>IF(N104="snížená",J104,0)</f>
        <v>0</v>
      </c>
      <c r="BG104" s="293">
        <f>IF(N104="zákl. přenesená",J104,0)</f>
        <v>0</v>
      </c>
      <c r="BH104" s="293">
        <f>IF(N104="sníž. přenesená",J104,0)</f>
        <v>0</v>
      </c>
      <c r="BI104" s="293">
        <f>IF(N104="nulová",J104,0)</f>
        <v>0</v>
      </c>
      <c r="BJ104" s="193" t="s">
        <v>22</v>
      </c>
      <c r="BK104" s="293">
        <f>ROUND(I104*H104,2)</f>
        <v>0</v>
      </c>
      <c r="BL104" s="193" t="s">
        <v>135</v>
      </c>
      <c r="BM104" s="193" t="s">
        <v>144</v>
      </c>
    </row>
    <row r="105" spans="2:47" s="203" customFormat="1" ht="40.5">
      <c r="B105" s="204"/>
      <c r="D105" s="294" t="s">
        <v>137</v>
      </c>
      <c r="F105" s="295" t="s">
        <v>145</v>
      </c>
      <c r="I105" s="96"/>
      <c r="L105" s="204"/>
      <c r="M105" s="296"/>
      <c r="N105" s="205"/>
      <c r="O105" s="205"/>
      <c r="P105" s="205"/>
      <c r="Q105" s="205"/>
      <c r="R105" s="205"/>
      <c r="S105" s="205"/>
      <c r="T105" s="297"/>
      <c r="AT105" s="193" t="s">
        <v>137</v>
      </c>
      <c r="AU105" s="193" t="s">
        <v>81</v>
      </c>
    </row>
    <row r="106" spans="2:51" s="299" customFormat="1" ht="13.5">
      <c r="B106" s="298"/>
      <c r="D106" s="294" t="s">
        <v>139</v>
      </c>
      <c r="E106" s="307" t="s">
        <v>3</v>
      </c>
      <c r="F106" s="308" t="s">
        <v>146</v>
      </c>
      <c r="H106" s="309">
        <v>4.265</v>
      </c>
      <c r="I106" s="97"/>
      <c r="L106" s="298"/>
      <c r="M106" s="304"/>
      <c r="N106" s="305"/>
      <c r="O106" s="305"/>
      <c r="P106" s="305"/>
      <c r="Q106" s="305"/>
      <c r="R106" s="305"/>
      <c r="S106" s="305"/>
      <c r="T106" s="306"/>
      <c r="AT106" s="307" t="s">
        <v>139</v>
      </c>
      <c r="AU106" s="307" t="s">
        <v>81</v>
      </c>
      <c r="AV106" s="299" t="s">
        <v>81</v>
      </c>
      <c r="AW106" s="299" t="s">
        <v>37</v>
      </c>
      <c r="AX106" s="299" t="s">
        <v>73</v>
      </c>
      <c r="AY106" s="307" t="s">
        <v>128</v>
      </c>
    </row>
    <row r="107" spans="2:51" s="311" customFormat="1" ht="13.5">
      <c r="B107" s="310"/>
      <c r="D107" s="300" t="s">
        <v>139</v>
      </c>
      <c r="E107" s="312" t="s">
        <v>3</v>
      </c>
      <c r="F107" s="313" t="s">
        <v>147</v>
      </c>
      <c r="H107" s="314">
        <v>4.265</v>
      </c>
      <c r="I107" s="98"/>
      <c r="L107" s="310"/>
      <c r="M107" s="315"/>
      <c r="N107" s="316"/>
      <c r="O107" s="316"/>
      <c r="P107" s="316"/>
      <c r="Q107" s="316"/>
      <c r="R107" s="316"/>
      <c r="S107" s="316"/>
      <c r="T107" s="317"/>
      <c r="AT107" s="318" t="s">
        <v>139</v>
      </c>
      <c r="AU107" s="318" t="s">
        <v>81</v>
      </c>
      <c r="AV107" s="311" t="s">
        <v>135</v>
      </c>
      <c r="AW107" s="311" t="s">
        <v>37</v>
      </c>
      <c r="AX107" s="311" t="s">
        <v>22</v>
      </c>
      <c r="AY107" s="318" t="s">
        <v>128</v>
      </c>
    </row>
    <row r="108" spans="2:65" s="203" customFormat="1" ht="22.5" customHeight="1">
      <c r="B108" s="204"/>
      <c r="C108" s="283" t="s">
        <v>148</v>
      </c>
      <c r="D108" s="283" t="s">
        <v>131</v>
      </c>
      <c r="E108" s="284" t="s">
        <v>149</v>
      </c>
      <c r="F108" s="285" t="s">
        <v>150</v>
      </c>
      <c r="G108" s="286" t="s">
        <v>134</v>
      </c>
      <c r="H108" s="287">
        <v>4.265</v>
      </c>
      <c r="I108" s="95"/>
      <c r="J108" s="288">
        <f>ROUND(I108*H108,2)</f>
        <v>0</v>
      </c>
      <c r="K108" s="285"/>
      <c r="L108" s="204"/>
      <c r="M108" s="289" t="s">
        <v>3</v>
      </c>
      <c r="N108" s="290" t="s">
        <v>44</v>
      </c>
      <c r="O108" s="205"/>
      <c r="P108" s="291">
        <f>O108*H108</f>
        <v>0</v>
      </c>
      <c r="Q108" s="291">
        <v>0</v>
      </c>
      <c r="R108" s="291">
        <f>Q108*H108</f>
        <v>0</v>
      </c>
      <c r="S108" s="291">
        <v>0</v>
      </c>
      <c r="T108" s="292">
        <f>S108*H108</f>
        <v>0</v>
      </c>
      <c r="AR108" s="193" t="s">
        <v>135</v>
      </c>
      <c r="AT108" s="193" t="s">
        <v>131</v>
      </c>
      <c r="AU108" s="193" t="s">
        <v>81</v>
      </c>
      <c r="AY108" s="193" t="s">
        <v>128</v>
      </c>
      <c r="BE108" s="293">
        <f>IF(N108="základní",J108,0)</f>
        <v>0</v>
      </c>
      <c r="BF108" s="293">
        <f>IF(N108="snížená",J108,0)</f>
        <v>0</v>
      </c>
      <c r="BG108" s="293">
        <f>IF(N108="zákl. přenesená",J108,0)</f>
        <v>0</v>
      </c>
      <c r="BH108" s="293">
        <f>IF(N108="sníž. přenesená",J108,0)</f>
        <v>0</v>
      </c>
      <c r="BI108" s="293">
        <f>IF(N108="nulová",J108,0)</f>
        <v>0</v>
      </c>
      <c r="BJ108" s="193" t="s">
        <v>22</v>
      </c>
      <c r="BK108" s="293">
        <f>ROUND(I108*H108,2)</f>
        <v>0</v>
      </c>
      <c r="BL108" s="193" t="s">
        <v>135</v>
      </c>
      <c r="BM108" s="193" t="s">
        <v>151</v>
      </c>
    </row>
    <row r="109" spans="2:47" s="203" customFormat="1" ht="40.5">
      <c r="B109" s="204"/>
      <c r="D109" s="300" t="s">
        <v>137</v>
      </c>
      <c r="F109" s="319" t="s">
        <v>152</v>
      </c>
      <c r="I109" s="96"/>
      <c r="L109" s="204"/>
      <c r="M109" s="296"/>
      <c r="N109" s="205"/>
      <c r="O109" s="205"/>
      <c r="P109" s="205"/>
      <c r="Q109" s="205"/>
      <c r="R109" s="205"/>
      <c r="S109" s="205"/>
      <c r="T109" s="297"/>
      <c r="AT109" s="193" t="s">
        <v>137</v>
      </c>
      <c r="AU109" s="193" t="s">
        <v>81</v>
      </c>
    </row>
    <row r="110" spans="2:65" s="203" customFormat="1" ht="22.5" customHeight="1">
      <c r="B110" s="204"/>
      <c r="C110" s="283" t="s">
        <v>153</v>
      </c>
      <c r="D110" s="283" t="s">
        <v>131</v>
      </c>
      <c r="E110" s="284" t="s">
        <v>154</v>
      </c>
      <c r="F110" s="285" t="s">
        <v>155</v>
      </c>
      <c r="G110" s="286" t="s">
        <v>134</v>
      </c>
      <c r="H110" s="287">
        <v>1.025</v>
      </c>
      <c r="I110" s="95"/>
      <c r="J110" s="288">
        <f>ROUND(I110*H110,2)</f>
        <v>0</v>
      </c>
      <c r="K110" s="285"/>
      <c r="L110" s="204"/>
      <c r="M110" s="289" t="s">
        <v>3</v>
      </c>
      <c r="N110" s="290" t="s">
        <v>44</v>
      </c>
      <c r="O110" s="205"/>
      <c r="P110" s="291">
        <f>O110*H110</f>
        <v>0</v>
      </c>
      <c r="Q110" s="291">
        <v>0</v>
      </c>
      <c r="R110" s="291">
        <f>Q110*H110</f>
        <v>0</v>
      </c>
      <c r="S110" s="291">
        <v>0</v>
      </c>
      <c r="T110" s="292">
        <f>S110*H110</f>
        <v>0</v>
      </c>
      <c r="AR110" s="193" t="s">
        <v>135</v>
      </c>
      <c r="AT110" s="193" t="s">
        <v>131</v>
      </c>
      <c r="AU110" s="193" t="s">
        <v>81</v>
      </c>
      <c r="AY110" s="193" t="s">
        <v>128</v>
      </c>
      <c r="BE110" s="293">
        <f>IF(N110="základní",J110,0)</f>
        <v>0</v>
      </c>
      <c r="BF110" s="293">
        <f>IF(N110="snížená",J110,0)</f>
        <v>0</v>
      </c>
      <c r="BG110" s="293">
        <f>IF(N110="zákl. přenesená",J110,0)</f>
        <v>0</v>
      </c>
      <c r="BH110" s="293">
        <f>IF(N110="sníž. přenesená",J110,0)</f>
        <v>0</v>
      </c>
      <c r="BI110" s="293">
        <f>IF(N110="nulová",J110,0)</f>
        <v>0</v>
      </c>
      <c r="BJ110" s="193" t="s">
        <v>22</v>
      </c>
      <c r="BK110" s="293">
        <f>ROUND(I110*H110,2)</f>
        <v>0</v>
      </c>
      <c r="BL110" s="193" t="s">
        <v>135</v>
      </c>
      <c r="BM110" s="193" t="s">
        <v>156</v>
      </c>
    </row>
    <row r="111" spans="2:47" s="203" customFormat="1" ht="27">
      <c r="B111" s="204"/>
      <c r="D111" s="294" t="s">
        <v>137</v>
      </c>
      <c r="F111" s="295" t="s">
        <v>157</v>
      </c>
      <c r="I111" s="96"/>
      <c r="L111" s="204"/>
      <c r="M111" s="296"/>
      <c r="N111" s="205"/>
      <c r="O111" s="205"/>
      <c r="P111" s="205"/>
      <c r="Q111" s="205"/>
      <c r="R111" s="205"/>
      <c r="S111" s="205"/>
      <c r="T111" s="297"/>
      <c r="AT111" s="193" t="s">
        <v>137</v>
      </c>
      <c r="AU111" s="193" t="s">
        <v>81</v>
      </c>
    </row>
    <row r="112" spans="2:51" s="299" customFormat="1" ht="13.5">
      <c r="B112" s="298"/>
      <c r="D112" s="294" t="s">
        <v>139</v>
      </c>
      <c r="E112" s="307" t="s">
        <v>3</v>
      </c>
      <c r="F112" s="308" t="s">
        <v>158</v>
      </c>
      <c r="H112" s="309">
        <v>1.025</v>
      </c>
      <c r="I112" s="97"/>
      <c r="L112" s="298"/>
      <c r="M112" s="304"/>
      <c r="N112" s="305"/>
      <c r="O112" s="305"/>
      <c r="P112" s="305"/>
      <c r="Q112" s="305"/>
      <c r="R112" s="305"/>
      <c r="S112" s="305"/>
      <c r="T112" s="306"/>
      <c r="AT112" s="307" t="s">
        <v>139</v>
      </c>
      <c r="AU112" s="307" t="s">
        <v>81</v>
      </c>
      <c r="AV112" s="299" t="s">
        <v>81</v>
      </c>
      <c r="AW112" s="299" t="s">
        <v>37</v>
      </c>
      <c r="AX112" s="299" t="s">
        <v>22</v>
      </c>
      <c r="AY112" s="307" t="s">
        <v>128</v>
      </c>
    </row>
    <row r="113" spans="2:63" s="270" customFormat="1" ht="29.25" customHeight="1">
      <c r="B113" s="269"/>
      <c r="D113" s="280" t="s">
        <v>72</v>
      </c>
      <c r="E113" s="281" t="s">
        <v>81</v>
      </c>
      <c r="F113" s="281" t="s">
        <v>159</v>
      </c>
      <c r="I113" s="94"/>
      <c r="J113" s="282">
        <f>BK113</f>
        <v>0</v>
      </c>
      <c r="L113" s="269"/>
      <c r="M113" s="274"/>
      <c r="N113" s="275"/>
      <c r="O113" s="275"/>
      <c r="P113" s="276">
        <f>SUM(P114:P161)</f>
        <v>0</v>
      </c>
      <c r="Q113" s="275"/>
      <c r="R113" s="276">
        <f>SUM(R114:R161)</f>
        <v>32.958532379999994</v>
      </c>
      <c r="S113" s="275"/>
      <c r="T113" s="277">
        <f>SUM(T114:T161)</f>
        <v>0</v>
      </c>
      <c r="AR113" s="271" t="s">
        <v>22</v>
      </c>
      <c r="AT113" s="278" t="s">
        <v>72</v>
      </c>
      <c r="AU113" s="278" t="s">
        <v>22</v>
      </c>
      <c r="AY113" s="271" t="s">
        <v>128</v>
      </c>
      <c r="BK113" s="279">
        <f>SUM(BK114:BK161)</f>
        <v>0</v>
      </c>
    </row>
    <row r="114" spans="2:65" s="203" customFormat="1" ht="44.25" customHeight="1">
      <c r="B114" s="204"/>
      <c r="C114" s="283" t="s">
        <v>160</v>
      </c>
      <c r="D114" s="283" t="s">
        <v>131</v>
      </c>
      <c r="E114" s="284" t="s">
        <v>161</v>
      </c>
      <c r="F114" s="285" t="s">
        <v>162</v>
      </c>
      <c r="G114" s="286" t="s">
        <v>163</v>
      </c>
      <c r="H114" s="287">
        <v>37</v>
      </c>
      <c r="I114" s="95"/>
      <c r="J114" s="288">
        <f>ROUND(I114*H114,2)</f>
        <v>0</v>
      </c>
      <c r="K114" s="285"/>
      <c r="L114" s="204"/>
      <c r="M114" s="289" t="s">
        <v>3</v>
      </c>
      <c r="N114" s="290" t="s">
        <v>44</v>
      </c>
      <c r="O114" s="205"/>
      <c r="P114" s="291">
        <f>O114*H114</f>
        <v>0</v>
      </c>
      <c r="Q114" s="291">
        <v>0</v>
      </c>
      <c r="R114" s="291">
        <f>Q114*H114</f>
        <v>0</v>
      </c>
      <c r="S114" s="291">
        <v>0</v>
      </c>
      <c r="T114" s="292">
        <f>S114*H114</f>
        <v>0</v>
      </c>
      <c r="AR114" s="193" t="s">
        <v>135</v>
      </c>
      <c r="AT114" s="193" t="s">
        <v>131</v>
      </c>
      <c r="AU114" s="193" t="s">
        <v>81</v>
      </c>
      <c r="AY114" s="193" t="s">
        <v>128</v>
      </c>
      <c r="BE114" s="293">
        <f>IF(N114="základní",J114,0)</f>
        <v>0</v>
      </c>
      <c r="BF114" s="293">
        <f>IF(N114="snížená",J114,0)</f>
        <v>0</v>
      </c>
      <c r="BG114" s="293">
        <f>IF(N114="zákl. přenesená",J114,0)</f>
        <v>0</v>
      </c>
      <c r="BH114" s="293">
        <f>IF(N114="sníž. přenesená",J114,0)</f>
        <v>0</v>
      </c>
      <c r="BI114" s="293">
        <f>IF(N114="nulová",J114,0)</f>
        <v>0</v>
      </c>
      <c r="BJ114" s="193" t="s">
        <v>22</v>
      </c>
      <c r="BK114" s="293">
        <f>ROUND(I114*H114,2)</f>
        <v>0</v>
      </c>
      <c r="BL114" s="193" t="s">
        <v>135</v>
      </c>
      <c r="BM114" s="193" t="s">
        <v>164</v>
      </c>
    </row>
    <row r="115" spans="2:47" s="203" customFormat="1" ht="27">
      <c r="B115" s="204"/>
      <c r="D115" s="294" t="s">
        <v>137</v>
      </c>
      <c r="F115" s="295" t="s">
        <v>165</v>
      </c>
      <c r="I115" s="96"/>
      <c r="L115" s="204"/>
      <c r="M115" s="296"/>
      <c r="N115" s="205"/>
      <c r="O115" s="205"/>
      <c r="P115" s="205"/>
      <c r="Q115" s="205"/>
      <c r="R115" s="205"/>
      <c r="S115" s="205"/>
      <c r="T115" s="297"/>
      <c r="AT115" s="193" t="s">
        <v>137</v>
      </c>
      <c r="AU115" s="193" t="s">
        <v>81</v>
      </c>
    </row>
    <row r="116" spans="2:51" s="299" customFormat="1" ht="13.5">
      <c r="B116" s="298"/>
      <c r="D116" s="294" t="s">
        <v>139</v>
      </c>
      <c r="E116" s="307" t="s">
        <v>3</v>
      </c>
      <c r="F116" s="308" t="s">
        <v>166</v>
      </c>
      <c r="H116" s="309">
        <v>25</v>
      </c>
      <c r="I116" s="97"/>
      <c r="L116" s="298"/>
      <c r="M116" s="304"/>
      <c r="N116" s="305"/>
      <c r="O116" s="305"/>
      <c r="P116" s="305"/>
      <c r="Q116" s="305"/>
      <c r="R116" s="305"/>
      <c r="S116" s="305"/>
      <c r="T116" s="306"/>
      <c r="AT116" s="307" t="s">
        <v>139</v>
      </c>
      <c r="AU116" s="307" t="s">
        <v>81</v>
      </c>
      <c r="AV116" s="299" t="s">
        <v>81</v>
      </c>
      <c r="AW116" s="299" t="s">
        <v>37</v>
      </c>
      <c r="AX116" s="299" t="s">
        <v>73</v>
      </c>
      <c r="AY116" s="307" t="s">
        <v>128</v>
      </c>
    </row>
    <row r="117" spans="2:51" s="299" customFormat="1" ht="13.5">
      <c r="B117" s="298"/>
      <c r="D117" s="300" t="s">
        <v>139</v>
      </c>
      <c r="E117" s="301" t="s">
        <v>3</v>
      </c>
      <c r="F117" s="302" t="s">
        <v>167</v>
      </c>
      <c r="H117" s="303">
        <v>12</v>
      </c>
      <c r="I117" s="97"/>
      <c r="L117" s="298"/>
      <c r="M117" s="304"/>
      <c r="N117" s="305"/>
      <c r="O117" s="305"/>
      <c r="P117" s="305"/>
      <c r="Q117" s="305"/>
      <c r="R117" s="305"/>
      <c r="S117" s="305"/>
      <c r="T117" s="306"/>
      <c r="AT117" s="307" t="s">
        <v>139</v>
      </c>
      <c r="AU117" s="307" t="s">
        <v>81</v>
      </c>
      <c r="AV117" s="299" t="s">
        <v>81</v>
      </c>
      <c r="AW117" s="299" t="s">
        <v>37</v>
      </c>
      <c r="AX117" s="299" t="s">
        <v>73</v>
      </c>
      <c r="AY117" s="307" t="s">
        <v>128</v>
      </c>
    </row>
    <row r="118" spans="2:65" s="203" customFormat="1" ht="31.5" customHeight="1">
      <c r="B118" s="204"/>
      <c r="C118" s="283" t="s">
        <v>168</v>
      </c>
      <c r="D118" s="283" t="s">
        <v>131</v>
      </c>
      <c r="E118" s="284" t="s">
        <v>169</v>
      </c>
      <c r="F118" s="285" t="s">
        <v>170</v>
      </c>
      <c r="G118" s="286" t="s">
        <v>171</v>
      </c>
      <c r="H118" s="287">
        <v>9.6</v>
      </c>
      <c r="I118" s="95"/>
      <c r="J118" s="288">
        <f>ROUND(I118*H118,2)</f>
        <v>0</v>
      </c>
      <c r="K118" s="285"/>
      <c r="L118" s="204"/>
      <c r="M118" s="289" t="s">
        <v>3</v>
      </c>
      <c r="N118" s="290" t="s">
        <v>44</v>
      </c>
      <c r="O118" s="205"/>
      <c r="P118" s="291">
        <f>O118*H118</f>
        <v>0</v>
      </c>
      <c r="Q118" s="291">
        <v>0</v>
      </c>
      <c r="R118" s="291">
        <f>Q118*H118</f>
        <v>0</v>
      </c>
      <c r="S118" s="291">
        <v>0</v>
      </c>
      <c r="T118" s="292">
        <f>S118*H118</f>
        <v>0</v>
      </c>
      <c r="AR118" s="193" t="s">
        <v>135</v>
      </c>
      <c r="AT118" s="193" t="s">
        <v>131</v>
      </c>
      <c r="AU118" s="193" t="s">
        <v>81</v>
      </c>
      <c r="AY118" s="193" t="s">
        <v>128</v>
      </c>
      <c r="BE118" s="293">
        <f>IF(N118="základní",J118,0)</f>
        <v>0</v>
      </c>
      <c r="BF118" s="293">
        <f>IF(N118="snížená",J118,0)</f>
        <v>0</v>
      </c>
      <c r="BG118" s="293">
        <f>IF(N118="zákl. přenesená",J118,0)</f>
        <v>0</v>
      </c>
      <c r="BH118" s="293">
        <f>IF(N118="sníž. přenesená",J118,0)</f>
        <v>0</v>
      </c>
      <c r="BI118" s="293">
        <f>IF(N118="nulová",J118,0)</f>
        <v>0</v>
      </c>
      <c r="BJ118" s="193" t="s">
        <v>22</v>
      </c>
      <c r="BK118" s="293">
        <f>ROUND(I118*H118,2)</f>
        <v>0</v>
      </c>
      <c r="BL118" s="193" t="s">
        <v>135</v>
      </c>
      <c r="BM118" s="193" t="s">
        <v>172</v>
      </c>
    </row>
    <row r="119" spans="2:47" s="203" customFormat="1" ht="27">
      <c r="B119" s="204"/>
      <c r="D119" s="294" t="s">
        <v>137</v>
      </c>
      <c r="F119" s="295" t="s">
        <v>165</v>
      </c>
      <c r="I119" s="96"/>
      <c r="L119" s="204"/>
      <c r="M119" s="296"/>
      <c r="N119" s="205"/>
      <c r="O119" s="205"/>
      <c r="P119" s="205"/>
      <c r="Q119" s="205"/>
      <c r="R119" s="205"/>
      <c r="S119" s="205"/>
      <c r="T119" s="297"/>
      <c r="AT119" s="193" t="s">
        <v>137</v>
      </c>
      <c r="AU119" s="193" t="s">
        <v>81</v>
      </c>
    </row>
    <row r="120" spans="2:51" s="299" customFormat="1" ht="13.5">
      <c r="B120" s="298"/>
      <c r="D120" s="300" t="s">
        <v>139</v>
      </c>
      <c r="E120" s="301" t="s">
        <v>3</v>
      </c>
      <c r="F120" s="302" t="s">
        <v>173</v>
      </c>
      <c r="H120" s="303">
        <v>9.6</v>
      </c>
      <c r="I120" s="97"/>
      <c r="L120" s="298"/>
      <c r="M120" s="304"/>
      <c r="N120" s="305"/>
      <c r="O120" s="305"/>
      <c r="P120" s="305"/>
      <c r="Q120" s="305"/>
      <c r="R120" s="305"/>
      <c r="S120" s="305"/>
      <c r="T120" s="306"/>
      <c r="AT120" s="307" t="s">
        <v>139</v>
      </c>
      <c r="AU120" s="307" t="s">
        <v>81</v>
      </c>
      <c r="AV120" s="299" t="s">
        <v>81</v>
      </c>
      <c r="AW120" s="299" t="s">
        <v>37</v>
      </c>
      <c r="AX120" s="299" t="s">
        <v>73</v>
      </c>
      <c r="AY120" s="307" t="s">
        <v>128</v>
      </c>
    </row>
    <row r="121" spans="2:65" s="203" customFormat="1" ht="31.5" customHeight="1">
      <c r="B121" s="204"/>
      <c r="C121" s="283" t="s">
        <v>174</v>
      </c>
      <c r="D121" s="283" t="s">
        <v>131</v>
      </c>
      <c r="E121" s="284" t="s">
        <v>175</v>
      </c>
      <c r="F121" s="285" t="s">
        <v>176</v>
      </c>
      <c r="G121" s="286" t="s">
        <v>171</v>
      </c>
      <c r="H121" s="287">
        <v>9.6</v>
      </c>
      <c r="I121" s="95"/>
      <c r="J121" s="288">
        <f>ROUND(I121*H121,2)</f>
        <v>0</v>
      </c>
      <c r="K121" s="285"/>
      <c r="L121" s="204"/>
      <c r="M121" s="289" t="s">
        <v>3</v>
      </c>
      <c r="N121" s="290" t="s">
        <v>44</v>
      </c>
      <c r="O121" s="205"/>
      <c r="P121" s="291">
        <f>O121*H121</f>
        <v>0</v>
      </c>
      <c r="Q121" s="291">
        <v>0</v>
      </c>
      <c r="R121" s="291">
        <f>Q121*H121</f>
        <v>0</v>
      </c>
      <c r="S121" s="291">
        <v>0</v>
      </c>
      <c r="T121" s="292">
        <f>S121*H121</f>
        <v>0</v>
      </c>
      <c r="AR121" s="193" t="s">
        <v>135</v>
      </c>
      <c r="AT121" s="193" t="s">
        <v>131</v>
      </c>
      <c r="AU121" s="193" t="s">
        <v>81</v>
      </c>
      <c r="AY121" s="193" t="s">
        <v>128</v>
      </c>
      <c r="BE121" s="293">
        <f>IF(N121="základní",J121,0)</f>
        <v>0</v>
      </c>
      <c r="BF121" s="293">
        <f>IF(N121="snížená",J121,0)</f>
        <v>0</v>
      </c>
      <c r="BG121" s="293">
        <f>IF(N121="zákl. přenesená",J121,0)</f>
        <v>0</v>
      </c>
      <c r="BH121" s="293">
        <f>IF(N121="sníž. přenesená",J121,0)</f>
        <v>0</v>
      </c>
      <c r="BI121" s="293">
        <f>IF(N121="nulová",J121,0)</f>
        <v>0</v>
      </c>
      <c r="BJ121" s="193" t="s">
        <v>22</v>
      </c>
      <c r="BK121" s="293">
        <f>ROUND(I121*H121,2)</f>
        <v>0</v>
      </c>
      <c r="BL121" s="193" t="s">
        <v>135</v>
      </c>
      <c r="BM121" s="193" t="s">
        <v>177</v>
      </c>
    </row>
    <row r="122" spans="2:47" s="203" customFormat="1" ht="27">
      <c r="B122" s="204"/>
      <c r="D122" s="294" t="s">
        <v>137</v>
      </c>
      <c r="F122" s="295" t="s">
        <v>165</v>
      </c>
      <c r="I122" s="96"/>
      <c r="L122" s="204"/>
      <c r="M122" s="296"/>
      <c r="N122" s="205"/>
      <c r="O122" s="205"/>
      <c r="P122" s="205"/>
      <c r="Q122" s="205"/>
      <c r="R122" s="205"/>
      <c r="S122" s="205"/>
      <c r="T122" s="297"/>
      <c r="AT122" s="193" t="s">
        <v>137</v>
      </c>
      <c r="AU122" s="193" t="s">
        <v>81</v>
      </c>
    </row>
    <row r="123" spans="2:51" s="299" customFormat="1" ht="13.5">
      <c r="B123" s="298"/>
      <c r="D123" s="300" t="s">
        <v>139</v>
      </c>
      <c r="E123" s="301" t="s">
        <v>3</v>
      </c>
      <c r="F123" s="302" t="s">
        <v>173</v>
      </c>
      <c r="H123" s="303">
        <v>9.6</v>
      </c>
      <c r="I123" s="97"/>
      <c r="L123" s="298"/>
      <c r="M123" s="304"/>
      <c r="N123" s="305"/>
      <c r="O123" s="305"/>
      <c r="P123" s="305"/>
      <c r="Q123" s="305"/>
      <c r="R123" s="305"/>
      <c r="S123" s="305"/>
      <c r="T123" s="306"/>
      <c r="AT123" s="307" t="s">
        <v>139</v>
      </c>
      <c r="AU123" s="307" t="s">
        <v>81</v>
      </c>
      <c r="AV123" s="299" t="s">
        <v>81</v>
      </c>
      <c r="AW123" s="299" t="s">
        <v>37</v>
      </c>
      <c r="AX123" s="299" t="s">
        <v>73</v>
      </c>
      <c r="AY123" s="307" t="s">
        <v>128</v>
      </c>
    </row>
    <row r="124" spans="2:65" s="203" customFormat="1" ht="22.5" customHeight="1">
      <c r="B124" s="204"/>
      <c r="C124" s="283" t="s">
        <v>178</v>
      </c>
      <c r="D124" s="283" t="s">
        <v>131</v>
      </c>
      <c r="E124" s="284" t="s">
        <v>179</v>
      </c>
      <c r="F124" s="285" t="s">
        <v>180</v>
      </c>
      <c r="G124" s="286" t="s">
        <v>134</v>
      </c>
      <c r="H124" s="287">
        <v>2.925</v>
      </c>
      <c r="I124" s="95"/>
      <c r="J124" s="288">
        <f>ROUND(I124*H124,2)</f>
        <v>0</v>
      </c>
      <c r="K124" s="285"/>
      <c r="L124" s="204"/>
      <c r="M124" s="289" t="s">
        <v>3</v>
      </c>
      <c r="N124" s="290" t="s">
        <v>44</v>
      </c>
      <c r="O124" s="205"/>
      <c r="P124" s="291">
        <f>O124*H124</f>
        <v>0</v>
      </c>
      <c r="Q124" s="291">
        <v>2.16</v>
      </c>
      <c r="R124" s="291">
        <f>Q124*H124</f>
        <v>6.318</v>
      </c>
      <c r="S124" s="291">
        <v>0</v>
      </c>
      <c r="T124" s="292">
        <f>S124*H124</f>
        <v>0</v>
      </c>
      <c r="AR124" s="193" t="s">
        <v>135</v>
      </c>
      <c r="AT124" s="193" t="s">
        <v>131</v>
      </c>
      <c r="AU124" s="193" t="s">
        <v>81</v>
      </c>
      <c r="AY124" s="193" t="s">
        <v>128</v>
      </c>
      <c r="BE124" s="293">
        <f>IF(N124="základní",J124,0)</f>
        <v>0</v>
      </c>
      <c r="BF124" s="293">
        <f>IF(N124="snížená",J124,0)</f>
        <v>0</v>
      </c>
      <c r="BG124" s="293">
        <f>IF(N124="zákl. přenesená",J124,0)</f>
        <v>0</v>
      </c>
      <c r="BH124" s="293">
        <f>IF(N124="sníž. přenesená",J124,0)</f>
        <v>0</v>
      </c>
      <c r="BI124" s="293">
        <f>IF(N124="nulová",J124,0)</f>
        <v>0</v>
      </c>
      <c r="BJ124" s="193" t="s">
        <v>22</v>
      </c>
      <c r="BK124" s="293">
        <f>ROUND(I124*H124,2)</f>
        <v>0</v>
      </c>
      <c r="BL124" s="193" t="s">
        <v>135</v>
      </c>
      <c r="BM124" s="193" t="s">
        <v>181</v>
      </c>
    </row>
    <row r="125" spans="2:47" s="203" customFormat="1" ht="27">
      <c r="B125" s="204"/>
      <c r="D125" s="294" t="s">
        <v>137</v>
      </c>
      <c r="F125" s="295" t="s">
        <v>182</v>
      </c>
      <c r="I125" s="96"/>
      <c r="L125" s="204"/>
      <c r="M125" s="296"/>
      <c r="N125" s="205"/>
      <c r="O125" s="205"/>
      <c r="P125" s="205"/>
      <c r="Q125" s="205"/>
      <c r="R125" s="205"/>
      <c r="S125" s="205"/>
      <c r="T125" s="297"/>
      <c r="AT125" s="193" t="s">
        <v>137</v>
      </c>
      <c r="AU125" s="193" t="s">
        <v>81</v>
      </c>
    </row>
    <row r="126" spans="2:51" s="299" customFormat="1" ht="13.5">
      <c r="B126" s="298"/>
      <c r="D126" s="294" t="s">
        <v>139</v>
      </c>
      <c r="E126" s="307" t="s">
        <v>3</v>
      </c>
      <c r="F126" s="308" t="s">
        <v>183</v>
      </c>
      <c r="H126" s="309">
        <v>2.925</v>
      </c>
      <c r="I126" s="97"/>
      <c r="L126" s="298"/>
      <c r="M126" s="304"/>
      <c r="N126" s="305"/>
      <c r="O126" s="305"/>
      <c r="P126" s="305"/>
      <c r="Q126" s="305"/>
      <c r="R126" s="305"/>
      <c r="S126" s="305"/>
      <c r="T126" s="306"/>
      <c r="AT126" s="307" t="s">
        <v>139</v>
      </c>
      <c r="AU126" s="307" t="s">
        <v>81</v>
      </c>
      <c r="AV126" s="299" t="s">
        <v>81</v>
      </c>
      <c r="AW126" s="299" t="s">
        <v>37</v>
      </c>
      <c r="AX126" s="299" t="s">
        <v>73</v>
      </c>
      <c r="AY126" s="307" t="s">
        <v>128</v>
      </c>
    </row>
    <row r="127" spans="2:51" s="311" customFormat="1" ht="13.5">
      <c r="B127" s="310"/>
      <c r="D127" s="300" t="s">
        <v>139</v>
      </c>
      <c r="E127" s="312" t="s">
        <v>3</v>
      </c>
      <c r="F127" s="313" t="s">
        <v>147</v>
      </c>
      <c r="H127" s="314">
        <v>2.925</v>
      </c>
      <c r="I127" s="98"/>
      <c r="L127" s="310"/>
      <c r="M127" s="315"/>
      <c r="N127" s="316"/>
      <c r="O127" s="316"/>
      <c r="P127" s="316"/>
      <c r="Q127" s="316"/>
      <c r="R127" s="316"/>
      <c r="S127" s="316"/>
      <c r="T127" s="317"/>
      <c r="AT127" s="318" t="s">
        <v>139</v>
      </c>
      <c r="AU127" s="318" t="s">
        <v>81</v>
      </c>
      <c r="AV127" s="311" t="s">
        <v>135</v>
      </c>
      <c r="AW127" s="311" t="s">
        <v>37</v>
      </c>
      <c r="AX127" s="311" t="s">
        <v>22</v>
      </c>
      <c r="AY127" s="318" t="s">
        <v>128</v>
      </c>
    </row>
    <row r="128" spans="2:65" s="203" customFormat="1" ht="22.5" customHeight="1">
      <c r="B128" s="204"/>
      <c r="C128" s="283" t="s">
        <v>8</v>
      </c>
      <c r="D128" s="283" t="s">
        <v>131</v>
      </c>
      <c r="E128" s="284" t="s">
        <v>184</v>
      </c>
      <c r="F128" s="285" t="s">
        <v>185</v>
      </c>
      <c r="G128" s="286" t="s">
        <v>134</v>
      </c>
      <c r="H128" s="287">
        <v>2.116</v>
      </c>
      <c r="I128" s="95"/>
      <c r="J128" s="288">
        <f>ROUND(I128*H128,2)</f>
        <v>0</v>
      </c>
      <c r="K128" s="285"/>
      <c r="L128" s="204"/>
      <c r="M128" s="289" t="s">
        <v>3</v>
      </c>
      <c r="N128" s="290" t="s">
        <v>44</v>
      </c>
      <c r="O128" s="205"/>
      <c r="P128" s="291">
        <f>O128*H128</f>
        <v>0</v>
      </c>
      <c r="Q128" s="291">
        <v>2.45329</v>
      </c>
      <c r="R128" s="291">
        <f>Q128*H128</f>
        <v>5.19116164</v>
      </c>
      <c r="S128" s="291">
        <v>0</v>
      </c>
      <c r="T128" s="292">
        <f>S128*H128</f>
        <v>0</v>
      </c>
      <c r="AR128" s="193" t="s">
        <v>135</v>
      </c>
      <c r="AT128" s="193" t="s">
        <v>131</v>
      </c>
      <c r="AU128" s="193" t="s">
        <v>81</v>
      </c>
      <c r="AY128" s="193" t="s">
        <v>128</v>
      </c>
      <c r="BE128" s="293">
        <f>IF(N128="základní",J128,0)</f>
        <v>0</v>
      </c>
      <c r="BF128" s="293">
        <f>IF(N128="snížená",J128,0)</f>
        <v>0</v>
      </c>
      <c r="BG128" s="293">
        <f>IF(N128="zákl. přenesená",J128,0)</f>
        <v>0</v>
      </c>
      <c r="BH128" s="293">
        <f>IF(N128="sníž. přenesená",J128,0)</f>
        <v>0</v>
      </c>
      <c r="BI128" s="293">
        <f>IF(N128="nulová",J128,0)</f>
        <v>0</v>
      </c>
      <c r="BJ128" s="193" t="s">
        <v>22</v>
      </c>
      <c r="BK128" s="293">
        <f>ROUND(I128*H128,2)</f>
        <v>0</v>
      </c>
      <c r="BL128" s="193" t="s">
        <v>135</v>
      </c>
      <c r="BM128" s="193" t="s">
        <v>186</v>
      </c>
    </row>
    <row r="129" spans="2:47" s="203" customFormat="1" ht="27">
      <c r="B129" s="204"/>
      <c r="D129" s="294" t="s">
        <v>137</v>
      </c>
      <c r="F129" s="295" t="s">
        <v>187</v>
      </c>
      <c r="I129" s="96"/>
      <c r="L129" s="204"/>
      <c r="M129" s="296"/>
      <c r="N129" s="205"/>
      <c r="O129" s="205"/>
      <c r="P129" s="205"/>
      <c r="Q129" s="205"/>
      <c r="R129" s="205"/>
      <c r="S129" s="205"/>
      <c r="T129" s="297"/>
      <c r="AT129" s="193" t="s">
        <v>137</v>
      </c>
      <c r="AU129" s="193" t="s">
        <v>81</v>
      </c>
    </row>
    <row r="130" spans="2:51" s="299" customFormat="1" ht="13.5">
      <c r="B130" s="298"/>
      <c r="D130" s="294" t="s">
        <v>139</v>
      </c>
      <c r="E130" s="307" t="s">
        <v>3</v>
      </c>
      <c r="F130" s="308" t="s">
        <v>188</v>
      </c>
      <c r="H130" s="309">
        <v>2.116</v>
      </c>
      <c r="I130" s="97"/>
      <c r="L130" s="298"/>
      <c r="M130" s="304"/>
      <c r="N130" s="305"/>
      <c r="O130" s="305"/>
      <c r="P130" s="305"/>
      <c r="Q130" s="305"/>
      <c r="R130" s="305"/>
      <c r="S130" s="305"/>
      <c r="T130" s="306"/>
      <c r="AT130" s="307" t="s">
        <v>139</v>
      </c>
      <c r="AU130" s="307" t="s">
        <v>81</v>
      </c>
      <c r="AV130" s="299" t="s">
        <v>81</v>
      </c>
      <c r="AW130" s="299" t="s">
        <v>37</v>
      </c>
      <c r="AX130" s="299" t="s">
        <v>73</v>
      </c>
      <c r="AY130" s="307" t="s">
        <v>128</v>
      </c>
    </row>
    <row r="131" spans="2:51" s="311" customFormat="1" ht="13.5">
      <c r="B131" s="310"/>
      <c r="D131" s="300" t="s">
        <v>139</v>
      </c>
      <c r="E131" s="312" t="s">
        <v>3</v>
      </c>
      <c r="F131" s="313" t="s">
        <v>147</v>
      </c>
      <c r="H131" s="314">
        <v>2.116</v>
      </c>
      <c r="I131" s="98"/>
      <c r="L131" s="310"/>
      <c r="M131" s="315"/>
      <c r="N131" s="316"/>
      <c r="O131" s="316"/>
      <c r="P131" s="316"/>
      <c r="Q131" s="316"/>
      <c r="R131" s="316"/>
      <c r="S131" s="316"/>
      <c r="T131" s="317"/>
      <c r="AT131" s="318" t="s">
        <v>139</v>
      </c>
      <c r="AU131" s="318" t="s">
        <v>81</v>
      </c>
      <c r="AV131" s="311" t="s">
        <v>135</v>
      </c>
      <c r="AW131" s="311" t="s">
        <v>37</v>
      </c>
      <c r="AX131" s="311" t="s">
        <v>22</v>
      </c>
      <c r="AY131" s="318" t="s">
        <v>128</v>
      </c>
    </row>
    <row r="132" spans="2:65" s="203" customFormat="1" ht="22.5" customHeight="1">
      <c r="B132" s="204"/>
      <c r="C132" s="283" t="s">
        <v>189</v>
      </c>
      <c r="D132" s="283" t="s">
        <v>131</v>
      </c>
      <c r="E132" s="284" t="s">
        <v>190</v>
      </c>
      <c r="F132" s="285" t="s">
        <v>191</v>
      </c>
      <c r="G132" s="286" t="s">
        <v>134</v>
      </c>
      <c r="H132" s="287">
        <v>2.288</v>
      </c>
      <c r="I132" s="95"/>
      <c r="J132" s="288">
        <f>ROUND(I132*H132,2)</f>
        <v>0</v>
      </c>
      <c r="K132" s="285"/>
      <c r="L132" s="204"/>
      <c r="M132" s="289" t="s">
        <v>3</v>
      </c>
      <c r="N132" s="290" t="s">
        <v>44</v>
      </c>
      <c r="O132" s="205"/>
      <c r="P132" s="291">
        <f>O132*H132</f>
        <v>0</v>
      </c>
      <c r="Q132" s="291">
        <v>2.45329</v>
      </c>
      <c r="R132" s="291">
        <f>Q132*H132</f>
        <v>5.613127519999999</v>
      </c>
      <c r="S132" s="291">
        <v>0</v>
      </c>
      <c r="T132" s="292">
        <f>S132*H132</f>
        <v>0</v>
      </c>
      <c r="AR132" s="193" t="s">
        <v>135</v>
      </c>
      <c r="AT132" s="193" t="s">
        <v>131</v>
      </c>
      <c r="AU132" s="193" t="s">
        <v>81</v>
      </c>
      <c r="AY132" s="193" t="s">
        <v>128</v>
      </c>
      <c r="BE132" s="293">
        <f>IF(N132="základní",J132,0)</f>
        <v>0</v>
      </c>
      <c r="BF132" s="293">
        <f>IF(N132="snížená",J132,0)</f>
        <v>0</v>
      </c>
      <c r="BG132" s="293">
        <f>IF(N132="zákl. přenesená",J132,0)</f>
        <v>0</v>
      </c>
      <c r="BH132" s="293">
        <f>IF(N132="sníž. přenesená",J132,0)</f>
        <v>0</v>
      </c>
      <c r="BI132" s="293">
        <f>IF(N132="nulová",J132,0)</f>
        <v>0</v>
      </c>
      <c r="BJ132" s="193" t="s">
        <v>22</v>
      </c>
      <c r="BK132" s="293">
        <f>ROUND(I132*H132,2)</f>
        <v>0</v>
      </c>
      <c r="BL132" s="193" t="s">
        <v>135</v>
      </c>
      <c r="BM132" s="193" t="s">
        <v>192</v>
      </c>
    </row>
    <row r="133" spans="2:51" s="299" customFormat="1" ht="13.5">
      <c r="B133" s="298"/>
      <c r="D133" s="294" t="s">
        <v>139</v>
      </c>
      <c r="E133" s="307" t="s">
        <v>3</v>
      </c>
      <c r="F133" s="308" t="s">
        <v>193</v>
      </c>
      <c r="H133" s="309">
        <v>2.288</v>
      </c>
      <c r="I133" s="97"/>
      <c r="L133" s="298"/>
      <c r="M133" s="304"/>
      <c r="N133" s="305"/>
      <c r="O133" s="305"/>
      <c r="P133" s="305"/>
      <c r="Q133" s="305"/>
      <c r="R133" s="305"/>
      <c r="S133" s="305"/>
      <c r="T133" s="306"/>
      <c r="AT133" s="307" t="s">
        <v>139</v>
      </c>
      <c r="AU133" s="307" t="s">
        <v>81</v>
      </c>
      <c r="AV133" s="299" t="s">
        <v>81</v>
      </c>
      <c r="AW133" s="299" t="s">
        <v>37</v>
      </c>
      <c r="AX133" s="299" t="s">
        <v>73</v>
      </c>
      <c r="AY133" s="307" t="s">
        <v>128</v>
      </c>
    </row>
    <row r="134" spans="2:51" s="311" customFormat="1" ht="13.5">
      <c r="B134" s="310"/>
      <c r="D134" s="300" t="s">
        <v>139</v>
      </c>
      <c r="E134" s="312" t="s">
        <v>3</v>
      </c>
      <c r="F134" s="313" t="s">
        <v>147</v>
      </c>
      <c r="H134" s="314">
        <v>2.288</v>
      </c>
      <c r="I134" s="98"/>
      <c r="L134" s="310"/>
      <c r="M134" s="315"/>
      <c r="N134" s="316"/>
      <c r="O134" s="316"/>
      <c r="P134" s="316"/>
      <c r="Q134" s="316"/>
      <c r="R134" s="316"/>
      <c r="S134" s="316"/>
      <c r="T134" s="317"/>
      <c r="AT134" s="318" t="s">
        <v>139</v>
      </c>
      <c r="AU134" s="318" t="s">
        <v>81</v>
      </c>
      <c r="AV134" s="311" t="s">
        <v>135</v>
      </c>
      <c r="AW134" s="311" t="s">
        <v>37</v>
      </c>
      <c r="AX134" s="311" t="s">
        <v>22</v>
      </c>
      <c r="AY134" s="318" t="s">
        <v>128</v>
      </c>
    </row>
    <row r="135" spans="2:65" s="203" customFormat="1" ht="22.5" customHeight="1">
      <c r="B135" s="204"/>
      <c r="C135" s="283" t="s">
        <v>194</v>
      </c>
      <c r="D135" s="283" t="s">
        <v>131</v>
      </c>
      <c r="E135" s="284" t="s">
        <v>195</v>
      </c>
      <c r="F135" s="285" t="s">
        <v>196</v>
      </c>
      <c r="G135" s="286" t="s">
        <v>197</v>
      </c>
      <c r="H135" s="287">
        <v>5.68</v>
      </c>
      <c r="I135" s="95"/>
      <c r="J135" s="288">
        <f>ROUND(I135*H135,2)</f>
        <v>0</v>
      </c>
      <c r="K135" s="285"/>
      <c r="L135" s="204"/>
      <c r="M135" s="289" t="s">
        <v>3</v>
      </c>
      <c r="N135" s="290" t="s">
        <v>44</v>
      </c>
      <c r="O135" s="205"/>
      <c r="P135" s="291">
        <f>O135*H135</f>
        <v>0</v>
      </c>
      <c r="Q135" s="291">
        <v>0.00103</v>
      </c>
      <c r="R135" s="291">
        <f>Q135*H135</f>
        <v>0.0058504</v>
      </c>
      <c r="S135" s="291">
        <v>0</v>
      </c>
      <c r="T135" s="292">
        <f>S135*H135</f>
        <v>0</v>
      </c>
      <c r="AR135" s="193" t="s">
        <v>135</v>
      </c>
      <c r="AT135" s="193" t="s">
        <v>131</v>
      </c>
      <c r="AU135" s="193" t="s">
        <v>81</v>
      </c>
      <c r="AY135" s="193" t="s">
        <v>128</v>
      </c>
      <c r="BE135" s="293">
        <f>IF(N135="základní",J135,0)</f>
        <v>0</v>
      </c>
      <c r="BF135" s="293">
        <f>IF(N135="snížená",J135,0)</f>
        <v>0</v>
      </c>
      <c r="BG135" s="293">
        <f>IF(N135="zákl. přenesená",J135,0)</f>
        <v>0</v>
      </c>
      <c r="BH135" s="293">
        <f>IF(N135="sníž. přenesená",J135,0)</f>
        <v>0</v>
      </c>
      <c r="BI135" s="293">
        <f>IF(N135="nulová",J135,0)</f>
        <v>0</v>
      </c>
      <c r="BJ135" s="193" t="s">
        <v>22</v>
      </c>
      <c r="BK135" s="293">
        <f>ROUND(I135*H135,2)</f>
        <v>0</v>
      </c>
      <c r="BL135" s="193" t="s">
        <v>135</v>
      </c>
      <c r="BM135" s="193" t="s">
        <v>198</v>
      </c>
    </row>
    <row r="136" spans="2:47" s="203" customFormat="1" ht="27">
      <c r="B136" s="204"/>
      <c r="D136" s="294" t="s">
        <v>137</v>
      </c>
      <c r="F136" s="295" t="s">
        <v>199</v>
      </c>
      <c r="I136" s="96"/>
      <c r="L136" s="204"/>
      <c r="M136" s="296"/>
      <c r="N136" s="205"/>
      <c r="O136" s="205"/>
      <c r="P136" s="205"/>
      <c r="Q136" s="205"/>
      <c r="R136" s="205"/>
      <c r="S136" s="205"/>
      <c r="T136" s="297"/>
      <c r="AT136" s="193" t="s">
        <v>137</v>
      </c>
      <c r="AU136" s="193" t="s">
        <v>81</v>
      </c>
    </row>
    <row r="137" spans="2:51" s="299" customFormat="1" ht="13.5">
      <c r="B137" s="298"/>
      <c r="D137" s="294" t="s">
        <v>139</v>
      </c>
      <c r="E137" s="307" t="s">
        <v>3</v>
      </c>
      <c r="F137" s="308" t="s">
        <v>200</v>
      </c>
      <c r="H137" s="309">
        <v>5.68</v>
      </c>
      <c r="I137" s="97"/>
      <c r="L137" s="298"/>
      <c r="M137" s="304"/>
      <c r="N137" s="305"/>
      <c r="O137" s="305"/>
      <c r="P137" s="305"/>
      <c r="Q137" s="305"/>
      <c r="R137" s="305"/>
      <c r="S137" s="305"/>
      <c r="T137" s="306"/>
      <c r="AT137" s="307" t="s">
        <v>139</v>
      </c>
      <c r="AU137" s="307" t="s">
        <v>81</v>
      </c>
      <c r="AV137" s="299" t="s">
        <v>81</v>
      </c>
      <c r="AW137" s="299" t="s">
        <v>37</v>
      </c>
      <c r="AX137" s="299" t="s">
        <v>73</v>
      </c>
      <c r="AY137" s="307" t="s">
        <v>128</v>
      </c>
    </row>
    <row r="138" spans="2:51" s="311" customFormat="1" ht="13.5">
      <c r="B138" s="310"/>
      <c r="D138" s="300" t="s">
        <v>139</v>
      </c>
      <c r="E138" s="312" t="s">
        <v>3</v>
      </c>
      <c r="F138" s="313" t="s">
        <v>147</v>
      </c>
      <c r="H138" s="314">
        <v>5.68</v>
      </c>
      <c r="I138" s="98"/>
      <c r="L138" s="310"/>
      <c r="M138" s="315"/>
      <c r="N138" s="316"/>
      <c r="O138" s="316"/>
      <c r="P138" s="316"/>
      <c r="Q138" s="316"/>
      <c r="R138" s="316"/>
      <c r="S138" s="316"/>
      <c r="T138" s="317"/>
      <c r="AT138" s="318" t="s">
        <v>139</v>
      </c>
      <c r="AU138" s="318" t="s">
        <v>81</v>
      </c>
      <c r="AV138" s="311" t="s">
        <v>135</v>
      </c>
      <c r="AW138" s="311" t="s">
        <v>37</v>
      </c>
      <c r="AX138" s="311" t="s">
        <v>22</v>
      </c>
      <c r="AY138" s="318" t="s">
        <v>128</v>
      </c>
    </row>
    <row r="139" spans="2:65" s="203" customFormat="1" ht="22.5" customHeight="1">
      <c r="B139" s="204"/>
      <c r="C139" s="283" t="s">
        <v>201</v>
      </c>
      <c r="D139" s="283" t="s">
        <v>131</v>
      </c>
      <c r="E139" s="284" t="s">
        <v>202</v>
      </c>
      <c r="F139" s="285" t="s">
        <v>203</v>
      </c>
      <c r="G139" s="286" t="s">
        <v>197</v>
      </c>
      <c r="H139" s="287">
        <v>5.68</v>
      </c>
      <c r="I139" s="95"/>
      <c r="J139" s="288">
        <f>ROUND(I139*H139,2)</f>
        <v>0</v>
      </c>
      <c r="K139" s="285"/>
      <c r="L139" s="204"/>
      <c r="M139" s="289" t="s">
        <v>3</v>
      </c>
      <c r="N139" s="290" t="s">
        <v>44</v>
      </c>
      <c r="O139" s="205"/>
      <c r="P139" s="291">
        <f>O139*H139</f>
        <v>0</v>
      </c>
      <c r="Q139" s="291">
        <v>0</v>
      </c>
      <c r="R139" s="291">
        <f>Q139*H139</f>
        <v>0</v>
      </c>
      <c r="S139" s="291">
        <v>0</v>
      </c>
      <c r="T139" s="292">
        <f>S139*H139</f>
        <v>0</v>
      </c>
      <c r="AR139" s="193" t="s">
        <v>135</v>
      </c>
      <c r="AT139" s="193" t="s">
        <v>131</v>
      </c>
      <c r="AU139" s="193" t="s">
        <v>81</v>
      </c>
      <c r="AY139" s="193" t="s">
        <v>128</v>
      </c>
      <c r="BE139" s="293">
        <f>IF(N139="základní",J139,0)</f>
        <v>0</v>
      </c>
      <c r="BF139" s="293">
        <f>IF(N139="snížená",J139,0)</f>
        <v>0</v>
      </c>
      <c r="BG139" s="293">
        <f>IF(N139="zákl. přenesená",J139,0)</f>
        <v>0</v>
      </c>
      <c r="BH139" s="293">
        <f>IF(N139="sníž. přenesená",J139,0)</f>
        <v>0</v>
      </c>
      <c r="BI139" s="293">
        <f>IF(N139="nulová",J139,0)</f>
        <v>0</v>
      </c>
      <c r="BJ139" s="193" t="s">
        <v>22</v>
      </c>
      <c r="BK139" s="293">
        <f>ROUND(I139*H139,2)</f>
        <v>0</v>
      </c>
      <c r="BL139" s="193" t="s">
        <v>135</v>
      </c>
      <c r="BM139" s="193" t="s">
        <v>204</v>
      </c>
    </row>
    <row r="140" spans="2:47" s="203" customFormat="1" ht="27">
      <c r="B140" s="204"/>
      <c r="D140" s="300" t="s">
        <v>137</v>
      </c>
      <c r="F140" s="319" t="s">
        <v>205</v>
      </c>
      <c r="I140" s="96"/>
      <c r="L140" s="204"/>
      <c r="M140" s="296"/>
      <c r="N140" s="205"/>
      <c r="O140" s="205"/>
      <c r="P140" s="205"/>
      <c r="Q140" s="205"/>
      <c r="R140" s="205"/>
      <c r="S140" s="205"/>
      <c r="T140" s="297"/>
      <c r="AT140" s="193" t="s">
        <v>137</v>
      </c>
      <c r="AU140" s="193" t="s">
        <v>81</v>
      </c>
    </row>
    <row r="141" spans="2:65" s="203" customFormat="1" ht="22.5" customHeight="1">
      <c r="B141" s="204"/>
      <c r="C141" s="283" t="s">
        <v>206</v>
      </c>
      <c r="D141" s="283" t="s">
        <v>131</v>
      </c>
      <c r="E141" s="284" t="s">
        <v>207</v>
      </c>
      <c r="F141" s="285" t="s">
        <v>208</v>
      </c>
      <c r="G141" s="286" t="s">
        <v>209</v>
      </c>
      <c r="H141" s="287">
        <v>0.661</v>
      </c>
      <c r="I141" s="95"/>
      <c r="J141" s="288">
        <f>ROUND(I141*H141,2)</f>
        <v>0</v>
      </c>
      <c r="K141" s="285"/>
      <c r="L141" s="204"/>
      <c r="M141" s="289" t="s">
        <v>3</v>
      </c>
      <c r="N141" s="290" t="s">
        <v>44</v>
      </c>
      <c r="O141" s="205"/>
      <c r="P141" s="291">
        <f>O141*H141</f>
        <v>0</v>
      </c>
      <c r="Q141" s="291">
        <v>1.06017</v>
      </c>
      <c r="R141" s="291">
        <f>Q141*H141</f>
        <v>0.70077237</v>
      </c>
      <c r="S141" s="291">
        <v>0</v>
      </c>
      <c r="T141" s="292">
        <f>S141*H141</f>
        <v>0</v>
      </c>
      <c r="AR141" s="193" t="s">
        <v>135</v>
      </c>
      <c r="AT141" s="193" t="s">
        <v>131</v>
      </c>
      <c r="AU141" s="193" t="s">
        <v>81</v>
      </c>
      <c r="AY141" s="193" t="s">
        <v>128</v>
      </c>
      <c r="BE141" s="293">
        <f>IF(N141="základní",J141,0)</f>
        <v>0</v>
      </c>
      <c r="BF141" s="293">
        <f>IF(N141="snížená",J141,0)</f>
        <v>0</v>
      </c>
      <c r="BG141" s="293">
        <f>IF(N141="zákl. přenesená",J141,0)</f>
        <v>0</v>
      </c>
      <c r="BH141" s="293">
        <f>IF(N141="sníž. přenesená",J141,0)</f>
        <v>0</v>
      </c>
      <c r="BI141" s="293">
        <f>IF(N141="nulová",J141,0)</f>
        <v>0</v>
      </c>
      <c r="BJ141" s="193" t="s">
        <v>22</v>
      </c>
      <c r="BK141" s="293">
        <f>ROUND(I141*H141,2)</f>
        <v>0</v>
      </c>
      <c r="BL141" s="193" t="s">
        <v>135</v>
      </c>
      <c r="BM141" s="193" t="s">
        <v>210</v>
      </c>
    </row>
    <row r="142" spans="2:47" s="203" customFormat="1" ht="13.5">
      <c r="B142" s="204"/>
      <c r="D142" s="294" t="s">
        <v>137</v>
      </c>
      <c r="F142" s="295" t="s">
        <v>211</v>
      </c>
      <c r="I142" s="96"/>
      <c r="L142" s="204"/>
      <c r="M142" s="296"/>
      <c r="N142" s="205"/>
      <c r="O142" s="205"/>
      <c r="P142" s="205"/>
      <c r="Q142" s="205"/>
      <c r="R142" s="205"/>
      <c r="S142" s="205"/>
      <c r="T142" s="297"/>
      <c r="AT142" s="193" t="s">
        <v>137</v>
      </c>
      <c r="AU142" s="193" t="s">
        <v>81</v>
      </c>
    </row>
    <row r="143" spans="2:51" s="299" customFormat="1" ht="13.5">
      <c r="B143" s="298"/>
      <c r="D143" s="294" t="s">
        <v>139</v>
      </c>
      <c r="E143" s="307" t="s">
        <v>3</v>
      </c>
      <c r="F143" s="308" t="s">
        <v>212</v>
      </c>
      <c r="H143" s="309">
        <v>0.661</v>
      </c>
      <c r="I143" s="97"/>
      <c r="L143" s="298"/>
      <c r="M143" s="304"/>
      <c r="N143" s="305"/>
      <c r="O143" s="305"/>
      <c r="P143" s="305"/>
      <c r="Q143" s="305"/>
      <c r="R143" s="305"/>
      <c r="S143" s="305"/>
      <c r="T143" s="306"/>
      <c r="AT143" s="307" t="s">
        <v>139</v>
      </c>
      <c r="AU143" s="307" t="s">
        <v>81</v>
      </c>
      <c r="AV143" s="299" t="s">
        <v>81</v>
      </c>
      <c r="AW143" s="299" t="s">
        <v>37</v>
      </c>
      <c r="AX143" s="299" t="s">
        <v>73</v>
      </c>
      <c r="AY143" s="307" t="s">
        <v>128</v>
      </c>
    </row>
    <row r="144" spans="2:51" s="311" customFormat="1" ht="13.5">
      <c r="B144" s="310"/>
      <c r="D144" s="300" t="s">
        <v>139</v>
      </c>
      <c r="E144" s="312" t="s">
        <v>3</v>
      </c>
      <c r="F144" s="313" t="s">
        <v>147</v>
      </c>
      <c r="H144" s="314">
        <v>0.661</v>
      </c>
      <c r="I144" s="98"/>
      <c r="L144" s="310"/>
      <c r="M144" s="315"/>
      <c r="N144" s="316"/>
      <c r="O144" s="316"/>
      <c r="P144" s="316"/>
      <c r="Q144" s="316"/>
      <c r="R144" s="316"/>
      <c r="S144" s="316"/>
      <c r="T144" s="317"/>
      <c r="AT144" s="318" t="s">
        <v>139</v>
      </c>
      <c r="AU144" s="318" t="s">
        <v>81</v>
      </c>
      <c r="AV144" s="311" t="s">
        <v>135</v>
      </c>
      <c r="AW144" s="311" t="s">
        <v>37</v>
      </c>
      <c r="AX144" s="311" t="s">
        <v>22</v>
      </c>
      <c r="AY144" s="318" t="s">
        <v>128</v>
      </c>
    </row>
    <row r="145" spans="2:65" s="203" customFormat="1" ht="22.5" customHeight="1">
      <c r="B145" s="204"/>
      <c r="C145" s="283" t="s">
        <v>213</v>
      </c>
      <c r="D145" s="283" t="s">
        <v>131</v>
      </c>
      <c r="E145" s="284" t="s">
        <v>214</v>
      </c>
      <c r="F145" s="285" t="s">
        <v>215</v>
      </c>
      <c r="G145" s="286" t="s">
        <v>134</v>
      </c>
      <c r="H145" s="287">
        <v>1.575</v>
      </c>
      <c r="I145" s="95"/>
      <c r="J145" s="288">
        <f>ROUND(I145*H145,2)</f>
        <v>0</v>
      </c>
      <c r="K145" s="285"/>
      <c r="L145" s="204"/>
      <c r="M145" s="289" t="s">
        <v>3</v>
      </c>
      <c r="N145" s="290" t="s">
        <v>44</v>
      </c>
      <c r="O145" s="205"/>
      <c r="P145" s="291">
        <f>O145*H145</f>
        <v>0</v>
      </c>
      <c r="Q145" s="291">
        <v>2.45329</v>
      </c>
      <c r="R145" s="291">
        <f>Q145*H145</f>
        <v>3.86393175</v>
      </c>
      <c r="S145" s="291">
        <v>0</v>
      </c>
      <c r="T145" s="292">
        <f>S145*H145</f>
        <v>0</v>
      </c>
      <c r="AR145" s="193" t="s">
        <v>135</v>
      </c>
      <c r="AT145" s="193" t="s">
        <v>131</v>
      </c>
      <c r="AU145" s="193" t="s">
        <v>81</v>
      </c>
      <c r="AY145" s="193" t="s">
        <v>128</v>
      </c>
      <c r="BE145" s="293">
        <f>IF(N145="základní",J145,0)</f>
        <v>0</v>
      </c>
      <c r="BF145" s="293">
        <f>IF(N145="snížená",J145,0)</f>
        <v>0</v>
      </c>
      <c r="BG145" s="293">
        <f>IF(N145="zákl. přenesená",J145,0)</f>
        <v>0</v>
      </c>
      <c r="BH145" s="293">
        <f>IF(N145="sníž. přenesená",J145,0)</f>
        <v>0</v>
      </c>
      <c r="BI145" s="293">
        <f>IF(N145="nulová",J145,0)</f>
        <v>0</v>
      </c>
      <c r="BJ145" s="193" t="s">
        <v>22</v>
      </c>
      <c r="BK145" s="293">
        <f>ROUND(I145*H145,2)</f>
        <v>0</v>
      </c>
      <c r="BL145" s="193" t="s">
        <v>135</v>
      </c>
      <c r="BM145" s="193" t="s">
        <v>216</v>
      </c>
    </row>
    <row r="146" spans="2:47" s="203" customFormat="1" ht="27">
      <c r="B146" s="204"/>
      <c r="D146" s="294" t="s">
        <v>137</v>
      </c>
      <c r="F146" s="295" t="s">
        <v>217</v>
      </c>
      <c r="I146" s="96"/>
      <c r="L146" s="204"/>
      <c r="M146" s="296"/>
      <c r="N146" s="205"/>
      <c r="O146" s="205"/>
      <c r="P146" s="205"/>
      <c r="Q146" s="205"/>
      <c r="R146" s="205"/>
      <c r="S146" s="205"/>
      <c r="T146" s="297"/>
      <c r="AT146" s="193" t="s">
        <v>137</v>
      </c>
      <c r="AU146" s="193" t="s">
        <v>81</v>
      </c>
    </row>
    <row r="147" spans="2:51" s="299" customFormat="1" ht="13.5">
      <c r="B147" s="298"/>
      <c r="D147" s="294" t="s">
        <v>139</v>
      </c>
      <c r="E147" s="307" t="s">
        <v>3</v>
      </c>
      <c r="F147" s="308" t="s">
        <v>218</v>
      </c>
      <c r="H147" s="309">
        <v>1.575</v>
      </c>
      <c r="I147" s="97"/>
      <c r="L147" s="298"/>
      <c r="M147" s="304"/>
      <c r="N147" s="305"/>
      <c r="O147" s="305"/>
      <c r="P147" s="305"/>
      <c r="Q147" s="305"/>
      <c r="R147" s="305"/>
      <c r="S147" s="305"/>
      <c r="T147" s="306"/>
      <c r="AT147" s="307" t="s">
        <v>139</v>
      </c>
      <c r="AU147" s="307" t="s">
        <v>81</v>
      </c>
      <c r="AV147" s="299" t="s">
        <v>81</v>
      </c>
      <c r="AW147" s="299" t="s">
        <v>37</v>
      </c>
      <c r="AX147" s="299" t="s">
        <v>73</v>
      </c>
      <c r="AY147" s="307" t="s">
        <v>128</v>
      </c>
    </row>
    <row r="148" spans="2:51" s="311" customFormat="1" ht="13.5">
      <c r="B148" s="310"/>
      <c r="D148" s="300" t="s">
        <v>139</v>
      </c>
      <c r="E148" s="312" t="s">
        <v>3</v>
      </c>
      <c r="F148" s="313" t="s">
        <v>147</v>
      </c>
      <c r="H148" s="314">
        <v>1.575</v>
      </c>
      <c r="I148" s="98"/>
      <c r="L148" s="310"/>
      <c r="M148" s="315"/>
      <c r="N148" s="316"/>
      <c r="O148" s="316"/>
      <c r="P148" s="316"/>
      <c r="Q148" s="316"/>
      <c r="R148" s="316"/>
      <c r="S148" s="316"/>
      <c r="T148" s="317"/>
      <c r="AT148" s="318" t="s">
        <v>139</v>
      </c>
      <c r="AU148" s="318" t="s">
        <v>81</v>
      </c>
      <c r="AV148" s="311" t="s">
        <v>135</v>
      </c>
      <c r="AW148" s="311" t="s">
        <v>37</v>
      </c>
      <c r="AX148" s="311" t="s">
        <v>22</v>
      </c>
      <c r="AY148" s="318" t="s">
        <v>128</v>
      </c>
    </row>
    <row r="149" spans="2:65" s="203" customFormat="1" ht="22.5" customHeight="1">
      <c r="B149" s="204"/>
      <c r="C149" s="283" t="s">
        <v>219</v>
      </c>
      <c r="D149" s="283" t="s">
        <v>131</v>
      </c>
      <c r="E149" s="284" t="s">
        <v>220</v>
      </c>
      <c r="F149" s="285" t="s">
        <v>221</v>
      </c>
      <c r="G149" s="286" t="s">
        <v>134</v>
      </c>
      <c r="H149" s="287">
        <v>4.32</v>
      </c>
      <c r="I149" s="95"/>
      <c r="J149" s="288">
        <f>ROUND(I149*H149,2)</f>
        <v>0</v>
      </c>
      <c r="K149" s="285"/>
      <c r="L149" s="204"/>
      <c r="M149" s="289" t="s">
        <v>3</v>
      </c>
      <c r="N149" s="290" t="s">
        <v>44</v>
      </c>
      <c r="O149" s="205"/>
      <c r="P149" s="291">
        <f>O149*H149</f>
        <v>0</v>
      </c>
      <c r="Q149" s="291">
        <v>2.45329</v>
      </c>
      <c r="R149" s="291">
        <f>Q149*H149</f>
        <v>10.5982128</v>
      </c>
      <c r="S149" s="291">
        <v>0</v>
      </c>
      <c r="T149" s="292">
        <f>S149*H149</f>
        <v>0</v>
      </c>
      <c r="AR149" s="193" t="s">
        <v>135</v>
      </c>
      <c r="AT149" s="193" t="s">
        <v>131</v>
      </c>
      <c r="AU149" s="193" t="s">
        <v>81</v>
      </c>
      <c r="AY149" s="193" t="s">
        <v>128</v>
      </c>
      <c r="BE149" s="293">
        <f>IF(N149="základní",J149,0)</f>
        <v>0</v>
      </c>
      <c r="BF149" s="293">
        <f>IF(N149="snížená",J149,0)</f>
        <v>0</v>
      </c>
      <c r="BG149" s="293">
        <f>IF(N149="zákl. přenesená",J149,0)</f>
        <v>0</v>
      </c>
      <c r="BH149" s="293">
        <f>IF(N149="sníž. přenesená",J149,0)</f>
        <v>0</v>
      </c>
      <c r="BI149" s="293">
        <f>IF(N149="nulová",J149,0)</f>
        <v>0</v>
      </c>
      <c r="BJ149" s="193" t="s">
        <v>22</v>
      </c>
      <c r="BK149" s="293">
        <f>ROUND(I149*H149,2)</f>
        <v>0</v>
      </c>
      <c r="BL149" s="193" t="s">
        <v>135</v>
      </c>
      <c r="BM149" s="193" t="s">
        <v>222</v>
      </c>
    </row>
    <row r="150" spans="2:51" s="299" customFormat="1" ht="13.5">
      <c r="B150" s="298"/>
      <c r="D150" s="294" t="s">
        <v>139</v>
      </c>
      <c r="E150" s="307" t="s">
        <v>3</v>
      </c>
      <c r="F150" s="308" t="s">
        <v>223</v>
      </c>
      <c r="H150" s="309">
        <v>4.32</v>
      </c>
      <c r="I150" s="97"/>
      <c r="L150" s="298"/>
      <c r="M150" s="304"/>
      <c r="N150" s="305"/>
      <c r="O150" s="305"/>
      <c r="P150" s="305"/>
      <c r="Q150" s="305"/>
      <c r="R150" s="305"/>
      <c r="S150" s="305"/>
      <c r="T150" s="306"/>
      <c r="AT150" s="307" t="s">
        <v>139</v>
      </c>
      <c r="AU150" s="307" t="s">
        <v>81</v>
      </c>
      <c r="AV150" s="299" t="s">
        <v>81</v>
      </c>
      <c r="AW150" s="299" t="s">
        <v>37</v>
      </c>
      <c r="AX150" s="299" t="s">
        <v>73</v>
      </c>
      <c r="AY150" s="307" t="s">
        <v>128</v>
      </c>
    </row>
    <row r="151" spans="2:51" s="311" customFormat="1" ht="13.5">
      <c r="B151" s="310"/>
      <c r="D151" s="300" t="s">
        <v>139</v>
      </c>
      <c r="E151" s="312" t="s">
        <v>3</v>
      </c>
      <c r="F151" s="313" t="s">
        <v>147</v>
      </c>
      <c r="H151" s="314">
        <v>4.32</v>
      </c>
      <c r="I151" s="98"/>
      <c r="L151" s="310"/>
      <c r="M151" s="315"/>
      <c r="N151" s="316"/>
      <c r="O151" s="316"/>
      <c r="P151" s="316"/>
      <c r="Q151" s="316"/>
      <c r="R151" s="316"/>
      <c r="S151" s="316"/>
      <c r="T151" s="317"/>
      <c r="AT151" s="318" t="s">
        <v>139</v>
      </c>
      <c r="AU151" s="318" t="s">
        <v>81</v>
      </c>
      <c r="AV151" s="311" t="s">
        <v>135</v>
      </c>
      <c r="AW151" s="311" t="s">
        <v>37</v>
      </c>
      <c r="AX151" s="311" t="s">
        <v>22</v>
      </c>
      <c r="AY151" s="318" t="s">
        <v>128</v>
      </c>
    </row>
    <row r="152" spans="2:65" s="203" customFormat="1" ht="22.5" customHeight="1">
      <c r="B152" s="204"/>
      <c r="C152" s="283" t="s">
        <v>224</v>
      </c>
      <c r="D152" s="283" t="s">
        <v>131</v>
      </c>
      <c r="E152" s="284" t="s">
        <v>225</v>
      </c>
      <c r="F152" s="285" t="s">
        <v>226</v>
      </c>
      <c r="G152" s="286" t="s">
        <v>197</v>
      </c>
      <c r="H152" s="287">
        <v>39.3</v>
      </c>
      <c r="I152" s="95"/>
      <c r="J152" s="288">
        <f>ROUND(I152*H152,2)</f>
        <v>0</v>
      </c>
      <c r="K152" s="285"/>
      <c r="L152" s="204"/>
      <c r="M152" s="289" t="s">
        <v>3</v>
      </c>
      <c r="N152" s="290" t="s">
        <v>44</v>
      </c>
      <c r="O152" s="205"/>
      <c r="P152" s="291">
        <f>O152*H152</f>
        <v>0</v>
      </c>
      <c r="Q152" s="291">
        <v>0.00109</v>
      </c>
      <c r="R152" s="291">
        <f>Q152*H152</f>
        <v>0.042837</v>
      </c>
      <c r="S152" s="291">
        <v>0</v>
      </c>
      <c r="T152" s="292">
        <f>S152*H152</f>
        <v>0</v>
      </c>
      <c r="AR152" s="193" t="s">
        <v>135</v>
      </c>
      <c r="AT152" s="193" t="s">
        <v>131</v>
      </c>
      <c r="AU152" s="193" t="s">
        <v>81</v>
      </c>
      <c r="AY152" s="193" t="s">
        <v>128</v>
      </c>
      <c r="BE152" s="293">
        <f>IF(N152="základní",J152,0)</f>
        <v>0</v>
      </c>
      <c r="BF152" s="293">
        <f>IF(N152="snížená",J152,0)</f>
        <v>0</v>
      </c>
      <c r="BG152" s="293">
        <f>IF(N152="zákl. přenesená",J152,0)</f>
        <v>0</v>
      </c>
      <c r="BH152" s="293">
        <f>IF(N152="sníž. přenesená",J152,0)</f>
        <v>0</v>
      </c>
      <c r="BI152" s="293">
        <f>IF(N152="nulová",J152,0)</f>
        <v>0</v>
      </c>
      <c r="BJ152" s="193" t="s">
        <v>22</v>
      </c>
      <c r="BK152" s="293">
        <f>ROUND(I152*H152,2)</f>
        <v>0</v>
      </c>
      <c r="BL152" s="193" t="s">
        <v>135</v>
      </c>
      <c r="BM152" s="193" t="s">
        <v>227</v>
      </c>
    </row>
    <row r="153" spans="2:47" s="203" customFormat="1" ht="40.5">
      <c r="B153" s="204"/>
      <c r="D153" s="294" t="s">
        <v>137</v>
      </c>
      <c r="F153" s="295" t="s">
        <v>228</v>
      </c>
      <c r="I153" s="96"/>
      <c r="L153" s="204"/>
      <c r="M153" s="296"/>
      <c r="N153" s="205"/>
      <c r="O153" s="205"/>
      <c r="P153" s="205"/>
      <c r="Q153" s="205"/>
      <c r="R153" s="205"/>
      <c r="S153" s="205"/>
      <c r="T153" s="297"/>
      <c r="AT153" s="193" t="s">
        <v>137</v>
      </c>
      <c r="AU153" s="193" t="s">
        <v>81</v>
      </c>
    </row>
    <row r="154" spans="2:51" s="299" customFormat="1" ht="13.5">
      <c r="B154" s="298"/>
      <c r="D154" s="294" t="s">
        <v>139</v>
      </c>
      <c r="E154" s="307" t="s">
        <v>3</v>
      </c>
      <c r="F154" s="308" t="s">
        <v>229</v>
      </c>
      <c r="H154" s="309">
        <v>39.3</v>
      </c>
      <c r="I154" s="97"/>
      <c r="L154" s="298"/>
      <c r="M154" s="304"/>
      <c r="N154" s="305"/>
      <c r="O154" s="305"/>
      <c r="P154" s="305"/>
      <c r="Q154" s="305"/>
      <c r="R154" s="305"/>
      <c r="S154" s="305"/>
      <c r="T154" s="306"/>
      <c r="AT154" s="307" t="s">
        <v>139</v>
      </c>
      <c r="AU154" s="307" t="s">
        <v>81</v>
      </c>
      <c r="AV154" s="299" t="s">
        <v>81</v>
      </c>
      <c r="AW154" s="299" t="s">
        <v>37</v>
      </c>
      <c r="AX154" s="299" t="s">
        <v>73</v>
      </c>
      <c r="AY154" s="307" t="s">
        <v>128</v>
      </c>
    </row>
    <row r="155" spans="2:51" s="311" customFormat="1" ht="13.5">
      <c r="B155" s="310"/>
      <c r="D155" s="300" t="s">
        <v>139</v>
      </c>
      <c r="E155" s="312" t="s">
        <v>3</v>
      </c>
      <c r="F155" s="313" t="s">
        <v>147</v>
      </c>
      <c r="H155" s="314">
        <v>39.3</v>
      </c>
      <c r="I155" s="98"/>
      <c r="L155" s="310"/>
      <c r="M155" s="315"/>
      <c r="N155" s="316"/>
      <c r="O155" s="316"/>
      <c r="P155" s="316"/>
      <c r="Q155" s="316"/>
      <c r="R155" s="316"/>
      <c r="S155" s="316"/>
      <c r="T155" s="317"/>
      <c r="AT155" s="318" t="s">
        <v>139</v>
      </c>
      <c r="AU155" s="318" t="s">
        <v>81</v>
      </c>
      <c r="AV155" s="311" t="s">
        <v>135</v>
      </c>
      <c r="AW155" s="311" t="s">
        <v>37</v>
      </c>
      <c r="AX155" s="311" t="s">
        <v>22</v>
      </c>
      <c r="AY155" s="318" t="s">
        <v>128</v>
      </c>
    </row>
    <row r="156" spans="2:65" s="203" customFormat="1" ht="22.5" customHeight="1">
      <c r="B156" s="204"/>
      <c r="C156" s="283" t="s">
        <v>230</v>
      </c>
      <c r="D156" s="283" t="s">
        <v>131</v>
      </c>
      <c r="E156" s="284" t="s">
        <v>231</v>
      </c>
      <c r="F156" s="285" t="s">
        <v>232</v>
      </c>
      <c r="G156" s="286" t="s">
        <v>197</v>
      </c>
      <c r="H156" s="287">
        <v>39.3</v>
      </c>
      <c r="I156" s="95"/>
      <c r="J156" s="288">
        <f>ROUND(I156*H156,2)</f>
        <v>0</v>
      </c>
      <c r="K156" s="285"/>
      <c r="L156" s="204"/>
      <c r="M156" s="289" t="s">
        <v>3</v>
      </c>
      <c r="N156" s="290" t="s">
        <v>44</v>
      </c>
      <c r="O156" s="205"/>
      <c r="P156" s="291">
        <f>O156*H156</f>
        <v>0</v>
      </c>
      <c r="Q156" s="291">
        <v>0</v>
      </c>
      <c r="R156" s="291">
        <f>Q156*H156</f>
        <v>0</v>
      </c>
      <c r="S156" s="291">
        <v>0</v>
      </c>
      <c r="T156" s="292">
        <f>S156*H156</f>
        <v>0</v>
      </c>
      <c r="AR156" s="193" t="s">
        <v>135</v>
      </c>
      <c r="AT156" s="193" t="s">
        <v>131</v>
      </c>
      <c r="AU156" s="193" t="s">
        <v>81</v>
      </c>
      <c r="AY156" s="193" t="s">
        <v>128</v>
      </c>
      <c r="BE156" s="293">
        <f>IF(N156="základní",J156,0)</f>
        <v>0</v>
      </c>
      <c r="BF156" s="293">
        <f>IF(N156="snížená",J156,0)</f>
        <v>0</v>
      </c>
      <c r="BG156" s="293">
        <f>IF(N156="zákl. přenesená",J156,0)</f>
        <v>0</v>
      </c>
      <c r="BH156" s="293">
        <f>IF(N156="sníž. přenesená",J156,0)</f>
        <v>0</v>
      </c>
      <c r="BI156" s="293">
        <f>IF(N156="nulová",J156,0)</f>
        <v>0</v>
      </c>
      <c r="BJ156" s="193" t="s">
        <v>22</v>
      </c>
      <c r="BK156" s="293">
        <f>ROUND(I156*H156,2)</f>
        <v>0</v>
      </c>
      <c r="BL156" s="193" t="s">
        <v>135</v>
      </c>
      <c r="BM156" s="193" t="s">
        <v>233</v>
      </c>
    </row>
    <row r="157" spans="2:47" s="203" customFormat="1" ht="40.5">
      <c r="B157" s="204"/>
      <c r="D157" s="300" t="s">
        <v>137</v>
      </c>
      <c r="F157" s="319" t="s">
        <v>234</v>
      </c>
      <c r="I157" s="96"/>
      <c r="L157" s="204"/>
      <c r="M157" s="296"/>
      <c r="N157" s="205"/>
      <c r="O157" s="205"/>
      <c r="P157" s="205"/>
      <c r="Q157" s="205"/>
      <c r="R157" s="205"/>
      <c r="S157" s="205"/>
      <c r="T157" s="297"/>
      <c r="AT157" s="193" t="s">
        <v>137</v>
      </c>
      <c r="AU157" s="193" t="s">
        <v>81</v>
      </c>
    </row>
    <row r="158" spans="2:65" s="203" customFormat="1" ht="22.5" customHeight="1">
      <c r="B158" s="204"/>
      <c r="C158" s="283" t="s">
        <v>235</v>
      </c>
      <c r="D158" s="283" t="s">
        <v>131</v>
      </c>
      <c r="E158" s="284" t="s">
        <v>236</v>
      </c>
      <c r="F158" s="285" t="s">
        <v>237</v>
      </c>
      <c r="G158" s="286" t="s">
        <v>209</v>
      </c>
      <c r="H158" s="287">
        <v>0.59</v>
      </c>
      <c r="I158" s="95"/>
      <c r="J158" s="288">
        <f>ROUND(I158*H158,2)</f>
        <v>0</v>
      </c>
      <c r="K158" s="285"/>
      <c r="L158" s="204"/>
      <c r="M158" s="289" t="s">
        <v>3</v>
      </c>
      <c r="N158" s="290" t="s">
        <v>44</v>
      </c>
      <c r="O158" s="205"/>
      <c r="P158" s="291">
        <f>O158*H158</f>
        <v>0</v>
      </c>
      <c r="Q158" s="291">
        <v>1.05871</v>
      </c>
      <c r="R158" s="291">
        <f>Q158*H158</f>
        <v>0.6246389</v>
      </c>
      <c r="S158" s="291">
        <v>0</v>
      </c>
      <c r="T158" s="292">
        <f>S158*H158</f>
        <v>0</v>
      </c>
      <c r="AR158" s="193" t="s">
        <v>135</v>
      </c>
      <c r="AT158" s="193" t="s">
        <v>131</v>
      </c>
      <c r="AU158" s="193" t="s">
        <v>81</v>
      </c>
      <c r="AY158" s="193" t="s">
        <v>128</v>
      </c>
      <c r="BE158" s="293">
        <f>IF(N158="základní",J158,0)</f>
        <v>0</v>
      </c>
      <c r="BF158" s="293">
        <f>IF(N158="snížená",J158,0)</f>
        <v>0</v>
      </c>
      <c r="BG158" s="293">
        <f>IF(N158="zákl. přenesená",J158,0)</f>
        <v>0</v>
      </c>
      <c r="BH158" s="293">
        <f>IF(N158="sníž. přenesená",J158,0)</f>
        <v>0</v>
      </c>
      <c r="BI158" s="293">
        <f>IF(N158="nulová",J158,0)</f>
        <v>0</v>
      </c>
      <c r="BJ158" s="193" t="s">
        <v>22</v>
      </c>
      <c r="BK158" s="293">
        <f>ROUND(I158*H158,2)</f>
        <v>0</v>
      </c>
      <c r="BL158" s="193" t="s">
        <v>135</v>
      </c>
      <c r="BM158" s="193" t="s">
        <v>238</v>
      </c>
    </row>
    <row r="159" spans="2:47" s="203" customFormat="1" ht="27">
      <c r="B159" s="204"/>
      <c r="D159" s="294" t="s">
        <v>137</v>
      </c>
      <c r="F159" s="295" t="s">
        <v>239</v>
      </c>
      <c r="I159" s="96"/>
      <c r="L159" s="204"/>
      <c r="M159" s="296"/>
      <c r="N159" s="205"/>
      <c r="O159" s="205"/>
      <c r="P159" s="205"/>
      <c r="Q159" s="205"/>
      <c r="R159" s="205"/>
      <c r="S159" s="205"/>
      <c r="T159" s="297"/>
      <c r="AT159" s="193" t="s">
        <v>137</v>
      </c>
      <c r="AU159" s="193" t="s">
        <v>81</v>
      </c>
    </row>
    <row r="160" spans="2:51" s="299" customFormat="1" ht="13.5">
      <c r="B160" s="298"/>
      <c r="D160" s="294" t="s">
        <v>139</v>
      </c>
      <c r="E160" s="307" t="s">
        <v>3</v>
      </c>
      <c r="F160" s="308" t="s">
        <v>240</v>
      </c>
      <c r="H160" s="309">
        <v>0.59</v>
      </c>
      <c r="I160" s="97"/>
      <c r="L160" s="298"/>
      <c r="M160" s="304"/>
      <c r="N160" s="305"/>
      <c r="O160" s="305"/>
      <c r="P160" s="305"/>
      <c r="Q160" s="305"/>
      <c r="R160" s="305"/>
      <c r="S160" s="305"/>
      <c r="T160" s="306"/>
      <c r="AT160" s="307" t="s">
        <v>139</v>
      </c>
      <c r="AU160" s="307" t="s">
        <v>81</v>
      </c>
      <c r="AV160" s="299" t="s">
        <v>81</v>
      </c>
      <c r="AW160" s="299" t="s">
        <v>37</v>
      </c>
      <c r="AX160" s="299" t="s">
        <v>73</v>
      </c>
      <c r="AY160" s="307" t="s">
        <v>128</v>
      </c>
    </row>
    <row r="161" spans="2:51" s="311" customFormat="1" ht="13.5">
      <c r="B161" s="310"/>
      <c r="D161" s="294" t="s">
        <v>139</v>
      </c>
      <c r="E161" s="318" t="s">
        <v>3</v>
      </c>
      <c r="F161" s="320" t="s">
        <v>147</v>
      </c>
      <c r="H161" s="321">
        <v>0.59</v>
      </c>
      <c r="I161" s="98"/>
      <c r="L161" s="310"/>
      <c r="M161" s="315"/>
      <c r="N161" s="316"/>
      <c r="O161" s="316"/>
      <c r="P161" s="316"/>
      <c r="Q161" s="316"/>
      <c r="R161" s="316"/>
      <c r="S161" s="316"/>
      <c r="T161" s="317"/>
      <c r="AT161" s="318" t="s">
        <v>139</v>
      </c>
      <c r="AU161" s="318" t="s">
        <v>81</v>
      </c>
      <c r="AV161" s="311" t="s">
        <v>135</v>
      </c>
      <c r="AW161" s="311" t="s">
        <v>37</v>
      </c>
      <c r="AX161" s="311" t="s">
        <v>22</v>
      </c>
      <c r="AY161" s="318" t="s">
        <v>128</v>
      </c>
    </row>
    <row r="162" spans="2:63" s="270" customFormat="1" ht="29.25" customHeight="1">
      <c r="B162" s="269"/>
      <c r="D162" s="280" t="s">
        <v>72</v>
      </c>
      <c r="E162" s="281" t="s">
        <v>241</v>
      </c>
      <c r="F162" s="281" t="s">
        <v>242</v>
      </c>
      <c r="I162" s="94"/>
      <c r="J162" s="282">
        <f>BK162</f>
        <v>0</v>
      </c>
      <c r="L162" s="269"/>
      <c r="M162" s="274"/>
      <c r="N162" s="275"/>
      <c r="O162" s="275"/>
      <c r="P162" s="276">
        <f>SUM(P163:P226)</f>
        <v>0</v>
      </c>
      <c r="Q162" s="275"/>
      <c r="R162" s="276">
        <f>SUM(R163:R226)</f>
        <v>54.21448183999999</v>
      </c>
      <c r="S162" s="275"/>
      <c r="T162" s="277">
        <f>SUM(T163:T226)</f>
        <v>0</v>
      </c>
      <c r="AR162" s="271" t="s">
        <v>22</v>
      </c>
      <c r="AT162" s="278" t="s">
        <v>72</v>
      </c>
      <c r="AU162" s="278" t="s">
        <v>22</v>
      </c>
      <c r="AY162" s="271" t="s">
        <v>128</v>
      </c>
      <c r="BK162" s="279">
        <f>SUM(BK163:BK226)</f>
        <v>0</v>
      </c>
    </row>
    <row r="163" spans="2:65" s="203" customFormat="1" ht="22.5" customHeight="1">
      <c r="B163" s="204"/>
      <c r="C163" s="283" t="s">
        <v>243</v>
      </c>
      <c r="D163" s="283" t="s">
        <v>131</v>
      </c>
      <c r="E163" s="284" t="s">
        <v>244</v>
      </c>
      <c r="F163" s="285" t="s">
        <v>245</v>
      </c>
      <c r="G163" s="286" t="s">
        <v>134</v>
      </c>
      <c r="H163" s="287">
        <v>9.783</v>
      </c>
      <c r="I163" s="95"/>
      <c r="J163" s="288">
        <f>ROUND(I163*H163,2)</f>
        <v>0</v>
      </c>
      <c r="K163" s="285"/>
      <c r="L163" s="204"/>
      <c r="M163" s="289" t="s">
        <v>3</v>
      </c>
      <c r="N163" s="290" t="s">
        <v>44</v>
      </c>
      <c r="O163" s="205"/>
      <c r="P163" s="291">
        <f>O163*H163</f>
        <v>0</v>
      </c>
      <c r="Q163" s="291">
        <v>1.78636</v>
      </c>
      <c r="R163" s="291">
        <f>Q163*H163</f>
        <v>17.475959879999998</v>
      </c>
      <c r="S163" s="291">
        <v>0</v>
      </c>
      <c r="T163" s="292">
        <f>S163*H163</f>
        <v>0</v>
      </c>
      <c r="AR163" s="193" t="s">
        <v>135</v>
      </c>
      <c r="AT163" s="193" t="s">
        <v>131</v>
      </c>
      <c r="AU163" s="193" t="s">
        <v>81</v>
      </c>
      <c r="AY163" s="193" t="s">
        <v>128</v>
      </c>
      <c r="BE163" s="293">
        <f>IF(N163="základní",J163,0)</f>
        <v>0</v>
      </c>
      <c r="BF163" s="293">
        <f>IF(N163="snížená",J163,0)</f>
        <v>0</v>
      </c>
      <c r="BG163" s="293">
        <f>IF(N163="zákl. přenesená",J163,0)</f>
        <v>0</v>
      </c>
      <c r="BH163" s="293">
        <f>IF(N163="sníž. přenesená",J163,0)</f>
        <v>0</v>
      </c>
      <c r="BI163" s="293">
        <f>IF(N163="nulová",J163,0)</f>
        <v>0</v>
      </c>
      <c r="BJ163" s="193" t="s">
        <v>22</v>
      </c>
      <c r="BK163" s="293">
        <f>ROUND(I163*H163,2)</f>
        <v>0</v>
      </c>
      <c r="BL163" s="193" t="s">
        <v>135</v>
      </c>
      <c r="BM163" s="193" t="s">
        <v>246</v>
      </c>
    </row>
    <row r="164" spans="2:47" s="203" customFormat="1" ht="13.5">
      <c r="B164" s="204"/>
      <c r="D164" s="294" t="s">
        <v>137</v>
      </c>
      <c r="F164" s="295" t="s">
        <v>247</v>
      </c>
      <c r="I164" s="96"/>
      <c r="L164" s="204"/>
      <c r="M164" s="296"/>
      <c r="N164" s="205"/>
      <c r="O164" s="205"/>
      <c r="P164" s="205"/>
      <c r="Q164" s="205"/>
      <c r="R164" s="205"/>
      <c r="S164" s="205"/>
      <c r="T164" s="297"/>
      <c r="AT164" s="193" t="s">
        <v>137</v>
      </c>
      <c r="AU164" s="193" t="s">
        <v>81</v>
      </c>
    </row>
    <row r="165" spans="2:51" s="299" customFormat="1" ht="13.5">
      <c r="B165" s="298"/>
      <c r="D165" s="294" t="s">
        <v>139</v>
      </c>
      <c r="E165" s="307" t="s">
        <v>3</v>
      </c>
      <c r="F165" s="308" t="s">
        <v>248</v>
      </c>
      <c r="H165" s="309">
        <v>3.252</v>
      </c>
      <c r="I165" s="97"/>
      <c r="L165" s="298"/>
      <c r="M165" s="304"/>
      <c r="N165" s="305"/>
      <c r="O165" s="305"/>
      <c r="P165" s="305"/>
      <c r="Q165" s="305"/>
      <c r="R165" s="305"/>
      <c r="S165" s="305"/>
      <c r="T165" s="306"/>
      <c r="AT165" s="307" t="s">
        <v>139</v>
      </c>
      <c r="AU165" s="307" t="s">
        <v>81</v>
      </c>
      <c r="AV165" s="299" t="s">
        <v>81</v>
      </c>
      <c r="AW165" s="299" t="s">
        <v>37</v>
      </c>
      <c r="AX165" s="299" t="s">
        <v>73</v>
      </c>
      <c r="AY165" s="307" t="s">
        <v>128</v>
      </c>
    </row>
    <row r="166" spans="2:51" s="299" customFormat="1" ht="13.5">
      <c r="B166" s="298"/>
      <c r="D166" s="294" t="s">
        <v>139</v>
      </c>
      <c r="E166" s="307" t="s">
        <v>3</v>
      </c>
      <c r="F166" s="308" t="s">
        <v>249</v>
      </c>
      <c r="H166" s="309">
        <v>3.444</v>
      </c>
      <c r="I166" s="97"/>
      <c r="L166" s="298"/>
      <c r="M166" s="304"/>
      <c r="N166" s="305"/>
      <c r="O166" s="305"/>
      <c r="P166" s="305"/>
      <c r="Q166" s="305"/>
      <c r="R166" s="305"/>
      <c r="S166" s="305"/>
      <c r="T166" s="306"/>
      <c r="AT166" s="307" t="s">
        <v>139</v>
      </c>
      <c r="AU166" s="307" t="s">
        <v>81</v>
      </c>
      <c r="AV166" s="299" t="s">
        <v>81</v>
      </c>
      <c r="AW166" s="299" t="s">
        <v>37</v>
      </c>
      <c r="AX166" s="299" t="s">
        <v>73</v>
      </c>
      <c r="AY166" s="307" t="s">
        <v>128</v>
      </c>
    </row>
    <row r="167" spans="2:51" s="299" customFormat="1" ht="13.5">
      <c r="B167" s="298"/>
      <c r="D167" s="294" t="s">
        <v>139</v>
      </c>
      <c r="E167" s="307" t="s">
        <v>3</v>
      </c>
      <c r="F167" s="308" t="s">
        <v>250</v>
      </c>
      <c r="H167" s="309">
        <v>3.087</v>
      </c>
      <c r="I167" s="97"/>
      <c r="L167" s="298"/>
      <c r="M167" s="304"/>
      <c r="N167" s="305"/>
      <c r="O167" s="305"/>
      <c r="P167" s="305"/>
      <c r="Q167" s="305"/>
      <c r="R167" s="305"/>
      <c r="S167" s="305"/>
      <c r="T167" s="306"/>
      <c r="AT167" s="307" t="s">
        <v>139</v>
      </c>
      <c r="AU167" s="307" t="s">
        <v>81</v>
      </c>
      <c r="AV167" s="299" t="s">
        <v>81</v>
      </c>
      <c r="AW167" s="299" t="s">
        <v>37</v>
      </c>
      <c r="AX167" s="299" t="s">
        <v>73</v>
      </c>
      <c r="AY167" s="307" t="s">
        <v>128</v>
      </c>
    </row>
    <row r="168" spans="2:51" s="311" customFormat="1" ht="13.5">
      <c r="B168" s="310"/>
      <c r="D168" s="300" t="s">
        <v>139</v>
      </c>
      <c r="E168" s="312" t="s">
        <v>3</v>
      </c>
      <c r="F168" s="313" t="s">
        <v>147</v>
      </c>
      <c r="H168" s="314">
        <v>9.783</v>
      </c>
      <c r="I168" s="98"/>
      <c r="L168" s="310"/>
      <c r="M168" s="315"/>
      <c r="N168" s="316"/>
      <c r="O168" s="316"/>
      <c r="P168" s="316"/>
      <c r="Q168" s="316"/>
      <c r="R168" s="316"/>
      <c r="S168" s="316"/>
      <c r="T168" s="317"/>
      <c r="AT168" s="318" t="s">
        <v>139</v>
      </c>
      <c r="AU168" s="318" t="s">
        <v>81</v>
      </c>
      <c r="AV168" s="311" t="s">
        <v>135</v>
      </c>
      <c r="AW168" s="311" t="s">
        <v>37</v>
      </c>
      <c r="AX168" s="311" t="s">
        <v>22</v>
      </c>
      <c r="AY168" s="318" t="s">
        <v>128</v>
      </c>
    </row>
    <row r="169" spans="2:65" s="203" customFormat="1" ht="22.5" customHeight="1">
      <c r="B169" s="204"/>
      <c r="C169" s="283" t="s">
        <v>251</v>
      </c>
      <c r="D169" s="283" t="s">
        <v>131</v>
      </c>
      <c r="E169" s="284" t="s">
        <v>252</v>
      </c>
      <c r="F169" s="285" t="s">
        <v>253</v>
      </c>
      <c r="G169" s="286" t="s">
        <v>197</v>
      </c>
      <c r="H169" s="287">
        <v>5.76</v>
      </c>
      <c r="I169" s="95"/>
      <c r="J169" s="288">
        <f>ROUND(I169*H169,2)</f>
        <v>0</v>
      </c>
      <c r="K169" s="285"/>
      <c r="L169" s="204"/>
      <c r="M169" s="289" t="s">
        <v>3</v>
      </c>
      <c r="N169" s="290" t="s">
        <v>44</v>
      </c>
      <c r="O169" s="205"/>
      <c r="P169" s="291">
        <f>O169*H169</f>
        <v>0</v>
      </c>
      <c r="Q169" s="291">
        <v>0.25041</v>
      </c>
      <c r="R169" s="291">
        <f>Q169*H169</f>
        <v>1.4423616000000001</v>
      </c>
      <c r="S169" s="291">
        <v>0</v>
      </c>
      <c r="T169" s="292">
        <f>S169*H169</f>
        <v>0</v>
      </c>
      <c r="AR169" s="193" t="s">
        <v>135</v>
      </c>
      <c r="AT169" s="193" t="s">
        <v>131</v>
      </c>
      <c r="AU169" s="193" t="s">
        <v>81</v>
      </c>
      <c r="AY169" s="193" t="s">
        <v>128</v>
      </c>
      <c r="BE169" s="293">
        <f>IF(N169="základní",J169,0)</f>
        <v>0</v>
      </c>
      <c r="BF169" s="293">
        <f>IF(N169="snížená",J169,0)</f>
        <v>0</v>
      </c>
      <c r="BG169" s="293">
        <f>IF(N169="zákl. přenesená",J169,0)</f>
        <v>0</v>
      </c>
      <c r="BH169" s="293">
        <f>IF(N169="sníž. přenesená",J169,0)</f>
        <v>0</v>
      </c>
      <c r="BI169" s="293">
        <f>IF(N169="nulová",J169,0)</f>
        <v>0</v>
      </c>
      <c r="BJ169" s="193" t="s">
        <v>22</v>
      </c>
      <c r="BK169" s="293">
        <f>ROUND(I169*H169,2)</f>
        <v>0</v>
      </c>
      <c r="BL169" s="193" t="s">
        <v>135</v>
      </c>
      <c r="BM169" s="193" t="s">
        <v>254</v>
      </c>
    </row>
    <row r="170" spans="2:47" s="203" customFormat="1" ht="27">
      <c r="B170" s="204"/>
      <c r="D170" s="294" t="s">
        <v>137</v>
      </c>
      <c r="F170" s="295" t="s">
        <v>255</v>
      </c>
      <c r="I170" s="96"/>
      <c r="L170" s="204"/>
      <c r="M170" s="296"/>
      <c r="N170" s="205"/>
      <c r="O170" s="205"/>
      <c r="P170" s="205"/>
      <c r="Q170" s="205"/>
      <c r="R170" s="205"/>
      <c r="S170" s="205"/>
      <c r="T170" s="297"/>
      <c r="AT170" s="193" t="s">
        <v>137</v>
      </c>
      <c r="AU170" s="193" t="s">
        <v>81</v>
      </c>
    </row>
    <row r="171" spans="2:51" s="299" customFormat="1" ht="13.5">
      <c r="B171" s="298"/>
      <c r="D171" s="294" t="s">
        <v>139</v>
      </c>
      <c r="E171" s="307" t="s">
        <v>3</v>
      </c>
      <c r="F171" s="308" t="s">
        <v>256</v>
      </c>
      <c r="H171" s="309">
        <v>5.76</v>
      </c>
      <c r="I171" s="97"/>
      <c r="L171" s="298"/>
      <c r="M171" s="304"/>
      <c r="N171" s="305"/>
      <c r="O171" s="305"/>
      <c r="P171" s="305"/>
      <c r="Q171" s="305"/>
      <c r="R171" s="305"/>
      <c r="S171" s="305"/>
      <c r="T171" s="306"/>
      <c r="AT171" s="307" t="s">
        <v>139</v>
      </c>
      <c r="AU171" s="307" t="s">
        <v>81</v>
      </c>
      <c r="AV171" s="299" t="s">
        <v>81</v>
      </c>
      <c r="AW171" s="299" t="s">
        <v>37</v>
      </c>
      <c r="AX171" s="299" t="s">
        <v>73</v>
      </c>
      <c r="AY171" s="307" t="s">
        <v>128</v>
      </c>
    </row>
    <row r="172" spans="2:51" s="311" customFormat="1" ht="13.5">
      <c r="B172" s="310"/>
      <c r="D172" s="300" t="s">
        <v>139</v>
      </c>
      <c r="E172" s="312" t="s">
        <v>3</v>
      </c>
      <c r="F172" s="313" t="s">
        <v>147</v>
      </c>
      <c r="H172" s="314">
        <v>5.76</v>
      </c>
      <c r="I172" s="98"/>
      <c r="L172" s="310"/>
      <c r="M172" s="315"/>
      <c r="N172" s="316"/>
      <c r="O172" s="316"/>
      <c r="P172" s="316"/>
      <c r="Q172" s="316"/>
      <c r="R172" s="316"/>
      <c r="S172" s="316"/>
      <c r="T172" s="317"/>
      <c r="AT172" s="318" t="s">
        <v>139</v>
      </c>
      <c r="AU172" s="318" t="s">
        <v>81</v>
      </c>
      <c r="AV172" s="311" t="s">
        <v>135</v>
      </c>
      <c r="AW172" s="311" t="s">
        <v>37</v>
      </c>
      <c r="AX172" s="311" t="s">
        <v>22</v>
      </c>
      <c r="AY172" s="318" t="s">
        <v>128</v>
      </c>
    </row>
    <row r="173" spans="2:65" s="203" customFormat="1" ht="22.5" customHeight="1">
      <c r="B173" s="204"/>
      <c r="C173" s="283" t="s">
        <v>257</v>
      </c>
      <c r="D173" s="283" t="s">
        <v>131</v>
      </c>
      <c r="E173" s="284" t="s">
        <v>258</v>
      </c>
      <c r="F173" s="285" t="s">
        <v>259</v>
      </c>
      <c r="G173" s="286" t="s">
        <v>197</v>
      </c>
      <c r="H173" s="287">
        <v>74.5</v>
      </c>
      <c r="I173" s="95"/>
      <c r="J173" s="288">
        <f>ROUND(I173*H173,2)</f>
        <v>0</v>
      </c>
      <c r="K173" s="285"/>
      <c r="L173" s="204"/>
      <c r="M173" s="289" t="s">
        <v>3</v>
      </c>
      <c r="N173" s="290" t="s">
        <v>44</v>
      </c>
      <c r="O173" s="205"/>
      <c r="P173" s="291">
        <f>O173*H173</f>
        <v>0</v>
      </c>
      <c r="Q173" s="291">
        <v>0.30381</v>
      </c>
      <c r="R173" s="291">
        <f>Q173*H173</f>
        <v>22.633845</v>
      </c>
      <c r="S173" s="291">
        <v>0</v>
      </c>
      <c r="T173" s="292">
        <f>S173*H173</f>
        <v>0</v>
      </c>
      <c r="AR173" s="193" t="s">
        <v>135</v>
      </c>
      <c r="AT173" s="193" t="s">
        <v>131</v>
      </c>
      <c r="AU173" s="193" t="s">
        <v>81</v>
      </c>
      <c r="AY173" s="193" t="s">
        <v>128</v>
      </c>
      <c r="BE173" s="293">
        <f>IF(N173="základní",J173,0)</f>
        <v>0</v>
      </c>
      <c r="BF173" s="293">
        <f>IF(N173="snížená",J173,0)</f>
        <v>0</v>
      </c>
      <c r="BG173" s="293">
        <f>IF(N173="zákl. přenesená",J173,0)</f>
        <v>0</v>
      </c>
      <c r="BH173" s="293">
        <f>IF(N173="sníž. přenesená",J173,0)</f>
        <v>0</v>
      </c>
      <c r="BI173" s="293">
        <f>IF(N173="nulová",J173,0)</f>
        <v>0</v>
      </c>
      <c r="BJ173" s="193" t="s">
        <v>22</v>
      </c>
      <c r="BK173" s="293">
        <f>ROUND(I173*H173,2)</f>
        <v>0</v>
      </c>
      <c r="BL173" s="193" t="s">
        <v>135</v>
      </c>
      <c r="BM173" s="193" t="s">
        <v>260</v>
      </c>
    </row>
    <row r="174" spans="2:47" s="203" customFormat="1" ht="27">
      <c r="B174" s="204"/>
      <c r="D174" s="294" t="s">
        <v>137</v>
      </c>
      <c r="F174" s="295" t="s">
        <v>261</v>
      </c>
      <c r="I174" s="96"/>
      <c r="L174" s="204"/>
      <c r="M174" s="296"/>
      <c r="N174" s="205"/>
      <c r="O174" s="205"/>
      <c r="P174" s="205"/>
      <c r="Q174" s="205"/>
      <c r="R174" s="205"/>
      <c r="S174" s="205"/>
      <c r="T174" s="297"/>
      <c r="AT174" s="193" t="s">
        <v>137</v>
      </c>
      <c r="AU174" s="193" t="s">
        <v>81</v>
      </c>
    </row>
    <row r="175" spans="2:51" s="299" customFormat="1" ht="13.5">
      <c r="B175" s="298"/>
      <c r="D175" s="294" t="s">
        <v>139</v>
      </c>
      <c r="E175" s="307" t="s">
        <v>3</v>
      </c>
      <c r="F175" s="308" t="s">
        <v>262</v>
      </c>
      <c r="H175" s="309">
        <v>14.7</v>
      </c>
      <c r="I175" s="97"/>
      <c r="L175" s="298"/>
      <c r="M175" s="304"/>
      <c r="N175" s="305"/>
      <c r="O175" s="305"/>
      <c r="P175" s="305"/>
      <c r="Q175" s="305"/>
      <c r="R175" s="305"/>
      <c r="S175" s="305"/>
      <c r="T175" s="306"/>
      <c r="AT175" s="307" t="s">
        <v>139</v>
      </c>
      <c r="AU175" s="307" t="s">
        <v>81</v>
      </c>
      <c r="AV175" s="299" t="s">
        <v>81</v>
      </c>
      <c r="AW175" s="299" t="s">
        <v>37</v>
      </c>
      <c r="AX175" s="299" t="s">
        <v>73</v>
      </c>
      <c r="AY175" s="307" t="s">
        <v>128</v>
      </c>
    </row>
    <row r="176" spans="2:51" s="299" customFormat="1" ht="13.5">
      <c r="B176" s="298"/>
      <c r="D176" s="294" t="s">
        <v>139</v>
      </c>
      <c r="E176" s="307" t="s">
        <v>3</v>
      </c>
      <c r="F176" s="308" t="s">
        <v>263</v>
      </c>
      <c r="H176" s="309">
        <v>14.7</v>
      </c>
      <c r="I176" s="97"/>
      <c r="L176" s="298"/>
      <c r="M176" s="304"/>
      <c r="N176" s="305"/>
      <c r="O176" s="305"/>
      <c r="P176" s="305"/>
      <c r="Q176" s="305"/>
      <c r="R176" s="305"/>
      <c r="S176" s="305"/>
      <c r="T176" s="306"/>
      <c r="AT176" s="307" t="s">
        <v>139</v>
      </c>
      <c r="AU176" s="307" t="s">
        <v>81</v>
      </c>
      <c r="AV176" s="299" t="s">
        <v>81</v>
      </c>
      <c r="AW176" s="299" t="s">
        <v>37</v>
      </c>
      <c r="AX176" s="299" t="s">
        <v>73</v>
      </c>
      <c r="AY176" s="307" t="s">
        <v>128</v>
      </c>
    </row>
    <row r="177" spans="2:51" s="299" customFormat="1" ht="13.5">
      <c r="B177" s="298"/>
      <c r="D177" s="294" t="s">
        <v>139</v>
      </c>
      <c r="E177" s="307" t="s">
        <v>3</v>
      </c>
      <c r="F177" s="308" t="s">
        <v>264</v>
      </c>
      <c r="H177" s="309">
        <v>14.7</v>
      </c>
      <c r="I177" s="97"/>
      <c r="L177" s="298"/>
      <c r="M177" s="304"/>
      <c r="N177" s="305"/>
      <c r="O177" s="305"/>
      <c r="P177" s="305"/>
      <c r="Q177" s="305"/>
      <c r="R177" s="305"/>
      <c r="S177" s="305"/>
      <c r="T177" s="306"/>
      <c r="AT177" s="307" t="s">
        <v>139</v>
      </c>
      <c r="AU177" s="307" t="s">
        <v>81</v>
      </c>
      <c r="AV177" s="299" t="s">
        <v>81</v>
      </c>
      <c r="AW177" s="299" t="s">
        <v>37</v>
      </c>
      <c r="AX177" s="299" t="s">
        <v>73</v>
      </c>
      <c r="AY177" s="307" t="s">
        <v>128</v>
      </c>
    </row>
    <row r="178" spans="2:51" s="299" customFormat="1" ht="13.5">
      <c r="B178" s="298"/>
      <c r="D178" s="294" t="s">
        <v>139</v>
      </c>
      <c r="E178" s="307" t="s">
        <v>3</v>
      </c>
      <c r="F178" s="308" t="s">
        <v>265</v>
      </c>
      <c r="H178" s="309">
        <v>30.4</v>
      </c>
      <c r="I178" s="97"/>
      <c r="L178" s="298"/>
      <c r="M178" s="304"/>
      <c r="N178" s="305"/>
      <c r="O178" s="305"/>
      <c r="P178" s="305"/>
      <c r="Q178" s="305"/>
      <c r="R178" s="305"/>
      <c r="S178" s="305"/>
      <c r="T178" s="306"/>
      <c r="AT178" s="307" t="s">
        <v>139</v>
      </c>
      <c r="AU178" s="307" t="s">
        <v>81</v>
      </c>
      <c r="AV178" s="299" t="s">
        <v>81</v>
      </c>
      <c r="AW178" s="299" t="s">
        <v>37</v>
      </c>
      <c r="AX178" s="299" t="s">
        <v>73</v>
      </c>
      <c r="AY178" s="307" t="s">
        <v>128</v>
      </c>
    </row>
    <row r="179" spans="2:51" s="311" customFormat="1" ht="13.5">
      <c r="B179" s="310"/>
      <c r="D179" s="300" t="s">
        <v>139</v>
      </c>
      <c r="E179" s="312" t="s">
        <v>3</v>
      </c>
      <c r="F179" s="313" t="s">
        <v>147</v>
      </c>
      <c r="H179" s="314">
        <v>74.5</v>
      </c>
      <c r="I179" s="98"/>
      <c r="L179" s="310"/>
      <c r="M179" s="315"/>
      <c r="N179" s="316"/>
      <c r="O179" s="316"/>
      <c r="P179" s="316"/>
      <c r="Q179" s="316"/>
      <c r="R179" s="316"/>
      <c r="S179" s="316"/>
      <c r="T179" s="317"/>
      <c r="AT179" s="318" t="s">
        <v>139</v>
      </c>
      <c r="AU179" s="318" t="s">
        <v>81</v>
      </c>
      <c r="AV179" s="311" t="s">
        <v>135</v>
      </c>
      <c r="AW179" s="311" t="s">
        <v>37</v>
      </c>
      <c r="AX179" s="311" t="s">
        <v>22</v>
      </c>
      <c r="AY179" s="318" t="s">
        <v>128</v>
      </c>
    </row>
    <row r="180" spans="2:65" s="203" customFormat="1" ht="22.5" customHeight="1">
      <c r="B180" s="204"/>
      <c r="C180" s="283" t="s">
        <v>266</v>
      </c>
      <c r="D180" s="283" t="s">
        <v>131</v>
      </c>
      <c r="E180" s="284" t="s">
        <v>267</v>
      </c>
      <c r="F180" s="285" t="s">
        <v>268</v>
      </c>
      <c r="G180" s="286" t="s">
        <v>197</v>
      </c>
      <c r="H180" s="287">
        <v>11.2</v>
      </c>
      <c r="I180" s="95"/>
      <c r="J180" s="288">
        <f>ROUND(I180*H180,2)</f>
        <v>0</v>
      </c>
      <c r="K180" s="285"/>
      <c r="L180" s="204"/>
      <c r="M180" s="289" t="s">
        <v>3</v>
      </c>
      <c r="N180" s="290" t="s">
        <v>44</v>
      </c>
      <c r="O180" s="205"/>
      <c r="P180" s="291">
        <f>O180*H180</f>
        <v>0</v>
      </c>
      <c r="Q180" s="291">
        <v>0.37679</v>
      </c>
      <c r="R180" s="291">
        <f>Q180*H180</f>
        <v>4.220048</v>
      </c>
      <c r="S180" s="291">
        <v>0</v>
      </c>
      <c r="T180" s="292">
        <f>S180*H180</f>
        <v>0</v>
      </c>
      <c r="AR180" s="193" t="s">
        <v>135</v>
      </c>
      <c r="AT180" s="193" t="s">
        <v>131</v>
      </c>
      <c r="AU180" s="193" t="s">
        <v>81</v>
      </c>
      <c r="AY180" s="193" t="s">
        <v>128</v>
      </c>
      <c r="BE180" s="293">
        <f>IF(N180="základní",J180,0)</f>
        <v>0</v>
      </c>
      <c r="BF180" s="293">
        <f>IF(N180="snížená",J180,0)</f>
        <v>0</v>
      </c>
      <c r="BG180" s="293">
        <f>IF(N180="zákl. přenesená",J180,0)</f>
        <v>0</v>
      </c>
      <c r="BH180" s="293">
        <f>IF(N180="sníž. přenesená",J180,0)</f>
        <v>0</v>
      </c>
      <c r="BI180" s="293">
        <f>IF(N180="nulová",J180,0)</f>
        <v>0</v>
      </c>
      <c r="BJ180" s="193" t="s">
        <v>22</v>
      </c>
      <c r="BK180" s="293">
        <f>ROUND(I180*H180,2)</f>
        <v>0</v>
      </c>
      <c r="BL180" s="193" t="s">
        <v>135</v>
      </c>
      <c r="BM180" s="193" t="s">
        <v>269</v>
      </c>
    </row>
    <row r="181" spans="2:47" s="203" customFormat="1" ht="27">
      <c r="B181" s="204"/>
      <c r="D181" s="294" t="s">
        <v>137</v>
      </c>
      <c r="F181" s="295" t="s">
        <v>270</v>
      </c>
      <c r="I181" s="96"/>
      <c r="L181" s="204"/>
      <c r="M181" s="296"/>
      <c r="N181" s="205"/>
      <c r="O181" s="205"/>
      <c r="P181" s="205"/>
      <c r="Q181" s="205"/>
      <c r="R181" s="205"/>
      <c r="S181" s="205"/>
      <c r="T181" s="297"/>
      <c r="AT181" s="193" t="s">
        <v>137</v>
      </c>
      <c r="AU181" s="193" t="s">
        <v>81</v>
      </c>
    </row>
    <row r="182" spans="2:51" s="299" customFormat="1" ht="13.5">
      <c r="B182" s="298"/>
      <c r="D182" s="294" t="s">
        <v>139</v>
      </c>
      <c r="E182" s="307" t="s">
        <v>3</v>
      </c>
      <c r="F182" s="308" t="s">
        <v>271</v>
      </c>
      <c r="H182" s="309">
        <v>5.6</v>
      </c>
      <c r="I182" s="97"/>
      <c r="L182" s="298"/>
      <c r="M182" s="304"/>
      <c r="N182" s="305"/>
      <c r="O182" s="305"/>
      <c r="P182" s="305"/>
      <c r="Q182" s="305"/>
      <c r="R182" s="305"/>
      <c r="S182" s="305"/>
      <c r="T182" s="306"/>
      <c r="AT182" s="307" t="s">
        <v>139</v>
      </c>
      <c r="AU182" s="307" t="s">
        <v>81</v>
      </c>
      <c r="AV182" s="299" t="s">
        <v>81</v>
      </c>
      <c r="AW182" s="299" t="s">
        <v>37</v>
      </c>
      <c r="AX182" s="299" t="s">
        <v>73</v>
      </c>
      <c r="AY182" s="307" t="s">
        <v>128</v>
      </c>
    </row>
    <row r="183" spans="2:51" s="299" customFormat="1" ht="13.5">
      <c r="B183" s="298"/>
      <c r="D183" s="294" t="s">
        <v>139</v>
      </c>
      <c r="E183" s="307" t="s">
        <v>3</v>
      </c>
      <c r="F183" s="308" t="s">
        <v>272</v>
      </c>
      <c r="H183" s="309">
        <v>5.6</v>
      </c>
      <c r="I183" s="97"/>
      <c r="L183" s="298"/>
      <c r="M183" s="304"/>
      <c r="N183" s="305"/>
      <c r="O183" s="305"/>
      <c r="P183" s="305"/>
      <c r="Q183" s="305"/>
      <c r="R183" s="305"/>
      <c r="S183" s="305"/>
      <c r="T183" s="306"/>
      <c r="AT183" s="307" t="s">
        <v>139</v>
      </c>
      <c r="AU183" s="307" t="s">
        <v>81</v>
      </c>
      <c r="AV183" s="299" t="s">
        <v>81</v>
      </c>
      <c r="AW183" s="299" t="s">
        <v>37</v>
      </c>
      <c r="AX183" s="299" t="s">
        <v>73</v>
      </c>
      <c r="AY183" s="307" t="s">
        <v>128</v>
      </c>
    </row>
    <row r="184" spans="2:51" s="311" customFormat="1" ht="13.5">
      <c r="B184" s="310"/>
      <c r="D184" s="300" t="s">
        <v>139</v>
      </c>
      <c r="E184" s="312" t="s">
        <v>3</v>
      </c>
      <c r="F184" s="313" t="s">
        <v>147</v>
      </c>
      <c r="H184" s="314">
        <v>11.2</v>
      </c>
      <c r="I184" s="98"/>
      <c r="L184" s="310"/>
      <c r="M184" s="315"/>
      <c r="N184" s="316"/>
      <c r="O184" s="316"/>
      <c r="P184" s="316"/>
      <c r="Q184" s="316"/>
      <c r="R184" s="316"/>
      <c r="S184" s="316"/>
      <c r="T184" s="317"/>
      <c r="AT184" s="318" t="s">
        <v>139</v>
      </c>
      <c r="AU184" s="318" t="s">
        <v>81</v>
      </c>
      <c r="AV184" s="311" t="s">
        <v>135</v>
      </c>
      <c r="AW184" s="311" t="s">
        <v>37</v>
      </c>
      <c r="AX184" s="311" t="s">
        <v>22</v>
      </c>
      <c r="AY184" s="318" t="s">
        <v>128</v>
      </c>
    </row>
    <row r="185" spans="2:65" s="203" customFormat="1" ht="22.5" customHeight="1">
      <c r="B185" s="204"/>
      <c r="C185" s="283" t="s">
        <v>273</v>
      </c>
      <c r="D185" s="283" t="s">
        <v>131</v>
      </c>
      <c r="E185" s="284" t="s">
        <v>274</v>
      </c>
      <c r="F185" s="285" t="s">
        <v>275</v>
      </c>
      <c r="G185" s="286" t="s">
        <v>134</v>
      </c>
      <c r="H185" s="287">
        <v>0.789</v>
      </c>
      <c r="I185" s="95"/>
      <c r="J185" s="288">
        <f>ROUND(I185*H185,2)</f>
        <v>0</v>
      </c>
      <c r="K185" s="285"/>
      <c r="L185" s="204"/>
      <c r="M185" s="289" t="s">
        <v>3</v>
      </c>
      <c r="N185" s="290" t="s">
        <v>44</v>
      </c>
      <c r="O185" s="205"/>
      <c r="P185" s="291">
        <f>O185*H185</f>
        <v>0</v>
      </c>
      <c r="Q185" s="291">
        <v>1.80556</v>
      </c>
      <c r="R185" s="291">
        <f>Q185*H185</f>
        <v>1.4245868400000001</v>
      </c>
      <c r="S185" s="291">
        <v>0</v>
      </c>
      <c r="T185" s="292">
        <f>S185*H185</f>
        <v>0</v>
      </c>
      <c r="AR185" s="193" t="s">
        <v>135</v>
      </c>
      <c r="AT185" s="193" t="s">
        <v>131</v>
      </c>
      <c r="AU185" s="193" t="s">
        <v>81</v>
      </c>
      <c r="AY185" s="193" t="s">
        <v>128</v>
      </c>
      <c r="BE185" s="293">
        <f>IF(N185="základní",J185,0)</f>
        <v>0</v>
      </c>
      <c r="BF185" s="293">
        <f>IF(N185="snížená",J185,0)</f>
        <v>0</v>
      </c>
      <c r="BG185" s="293">
        <f>IF(N185="zákl. přenesená",J185,0)</f>
        <v>0</v>
      </c>
      <c r="BH185" s="293">
        <f>IF(N185="sníž. přenesená",J185,0)</f>
        <v>0</v>
      </c>
      <c r="BI185" s="293">
        <f>IF(N185="nulová",J185,0)</f>
        <v>0</v>
      </c>
      <c r="BJ185" s="193" t="s">
        <v>22</v>
      </c>
      <c r="BK185" s="293">
        <f>ROUND(I185*H185,2)</f>
        <v>0</v>
      </c>
      <c r="BL185" s="193" t="s">
        <v>135</v>
      </c>
      <c r="BM185" s="193" t="s">
        <v>276</v>
      </c>
    </row>
    <row r="186" spans="2:47" s="203" customFormat="1" ht="27">
      <c r="B186" s="204"/>
      <c r="D186" s="294" t="s">
        <v>137</v>
      </c>
      <c r="F186" s="295" t="s">
        <v>277</v>
      </c>
      <c r="I186" s="96"/>
      <c r="L186" s="204"/>
      <c r="M186" s="296"/>
      <c r="N186" s="205"/>
      <c r="O186" s="205"/>
      <c r="P186" s="205"/>
      <c r="Q186" s="205"/>
      <c r="R186" s="205"/>
      <c r="S186" s="205"/>
      <c r="T186" s="297"/>
      <c r="AT186" s="193" t="s">
        <v>137</v>
      </c>
      <c r="AU186" s="193" t="s">
        <v>81</v>
      </c>
    </row>
    <row r="187" spans="2:51" s="299" customFormat="1" ht="13.5">
      <c r="B187" s="298"/>
      <c r="D187" s="294" t="s">
        <v>139</v>
      </c>
      <c r="E187" s="307" t="s">
        <v>3</v>
      </c>
      <c r="F187" s="308" t="s">
        <v>278</v>
      </c>
      <c r="H187" s="309">
        <v>0.263</v>
      </c>
      <c r="I187" s="97"/>
      <c r="L187" s="298"/>
      <c r="M187" s="304"/>
      <c r="N187" s="305"/>
      <c r="O187" s="305"/>
      <c r="P187" s="305"/>
      <c r="Q187" s="305"/>
      <c r="R187" s="305"/>
      <c r="S187" s="305"/>
      <c r="T187" s="306"/>
      <c r="AT187" s="307" t="s">
        <v>139</v>
      </c>
      <c r="AU187" s="307" t="s">
        <v>81</v>
      </c>
      <c r="AV187" s="299" t="s">
        <v>81</v>
      </c>
      <c r="AW187" s="299" t="s">
        <v>37</v>
      </c>
      <c r="AX187" s="299" t="s">
        <v>73</v>
      </c>
      <c r="AY187" s="307" t="s">
        <v>128</v>
      </c>
    </row>
    <row r="188" spans="2:51" s="299" customFormat="1" ht="13.5">
      <c r="B188" s="298"/>
      <c r="D188" s="294" t="s">
        <v>139</v>
      </c>
      <c r="E188" s="307" t="s">
        <v>3</v>
      </c>
      <c r="F188" s="308" t="s">
        <v>279</v>
      </c>
      <c r="H188" s="309">
        <v>0.263</v>
      </c>
      <c r="I188" s="97"/>
      <c r="L188" s="298"/>
      <c r="M188" s="304"/>
      <c r="N188" s="305"/>
      <c r="O188" s="305"/>
      <c r="P188" s="305"/>
      <c r="Q188" s="305"/>
      <c r="R188" s="305"/>
      <c r="S188" s="305"/>
      <c r="T188" s="306"/>
      <c r="AT188" s="307" t="s">
        <v>139</v>
      </c>
      <c r="AU188" s="307" t="s">
        <v>81</v>
      </c>
      <c r="AV188" s="299" t="s">
        <v>81</v>
      </c>
      <c r="AW188" s="299" t="s">
        <v>37</v>
      </c>
      <c r="AX188" s="299" t="s">
        <v>73</v>
      </c>
      <c r="AY188" s="307" t="s">
        <v>128</v>
      </c>
    </row>
    <row r="189" spans="2:51" s="299" customFormat="1" ht="13.5">
      <c r="B189" s="298"/>
      <c r="D189" s="294" t="s">
        <v>139</v>
      </c>
      <c r="E189" s="307" t="s">
        <v>3</v>
      </c>
      <c r="F189" s="308" t="s">
        <v>280</v>
      </c>
      <c r="H189" s="309">
        <v>0.263</v>
      </c>
      <c r="I189" s="97"/>
      <c r="L189" s="298"/>
      <c r="M189" s="304"/>
      <c r="N189" s="305"/>
      <c r="O189" s="305"/>
      <c r="P189" s="305"/>
      <c r="Q189" s="305"/>
      <c r="R189" s="305"/>
      <c r="S189" s="305"/>
      <c r="T189" s="306"/>
      <c r="AT189" s="307" t="s">
        <v>139</v>
      </c>
      <c r="AU189" s="307" t="s">
        <v>81</v>
      </c>
      <c r="AV189" s="299" t="s">
        <v>81</v>
      </c>
      <c r="AW189" s="299" t="s">
        <v>37</v>
      </c>
      <c r="AX189" s="299" t="s">
        <v>73</v>
      </c>
      <c r="AY189" s="307" t="s">
        <v>128</v>
      </c>
    </row>
    <row r="190" spans="2:51" s="311" customFormat="1" ht="13.5">
      <c r="B190" s="310"/>
      <c r="D190" s="300" t="s">
        <v>139</v>
      </c>
      <c r="E190" s="312" t="s">
        <v>3</v>
      </c>
      <c r="F190" s="313" t="s">
        <v>147</v>
      </c>
      <c r="H190" s="314">
        <v>0.789</v>
      </c>
      <c r="I190" s="98"/>
      <c r="L190" s="310"/>
      <c r="M190" s="315"/>
      <c r="N190" s="316"/>
      <c r="O190" s="316"/>
      <c r="P190" s="316"/>
      <c r="Q190" s="316"/>
      <c r="R190" s="316"/>
      <c r="S190" s="316"/>
      <c r="T190" s="317"/>
      <c r="AT190" s="318" t="s">
        <v>139</v>
      </c>
      <c r="AU190" s="318" t="s">
        <v>81</v>
      </c>
      <c r="AV190" s="311" t="s">
        <v>135</v>
      </c>
      <c r="AW190" s="311" t="s">
        <v>37</v>
      </c>
      <c r="AX190" s="311" t="s">
        <v>22</v>
      </c>
      <c r="AY190" s="318" t="s">
        <v>128</v>
      </c>
    </row>
    <row r="191" spans="2:65" s="203" customFormat="1" ht="22.5" customHeight="1">
      <c r="B191" s="204"/>
      <c r="C191" s="283" t="s">
        <v>281</v>
      </c>
      <c r="D191" s="283" t="s">
        <v>131</v>
      </c>
      <c r="E191" s="284" t="s">
        <v>282</v>
      </c>
      <c r="F191" s="285" t="s">
        <v>283</v>
      </c>
      <c r="G191" s="286" t="s">
        <v>134</v>
      </c>
      <c r="H191" s="287">
        <v>1.464</v>
      </c>
      <c r="I191" s="95"/>
      <c r="J191" s="288">
        <f>ROUND(I191*H191,2)</f>
        <v>0</v>
      </c>
      <c r="K191" s="285"/>
      <c r="L191" s="204"/>
      <c r="M191" s="289" t="s">
        <v>3</v>
      </c>
      <c r="N191" s="290" t="s">
        <v>44</v>
      </c>
      <c r="O191" s="205"/>
      <c r="P191" s="291">
        <f>O191*H191</f>
        <v>0</v>
      </c>
      <c r="Q191" s="291">
        <v>1.84872</v>
      </c>
      <c r="R191" s="291">
        <f>Q191*H191</f>
        <v>2.7065260799999997</v>
      </c>
      <c r="S191" s="291">
        <v>0</v>
      </c>
      <c r="T191" s="292">
        <f>S191*H191</f>
        <v>0</v>
      </c>
      <c r="AR191" s="193" t="s">
        <v>135</v>
      </c>
      <c r="AT191" s="193" t="s">
        <v>131</v>
      </c>
      <c r="AU191" s="193" t="s">
        <v>81</v>
      </c>
      <c r="AY191" s="193" t="s">
        <v>128</v>
      </c>
      <c r="BE191" s="293">
        <f>IF(N191="základní",J191,0)</f>
        <v>0</v>
      </c>
      <c r="BF191" s="293">
        <f>IF(N191="snížená",J191,0)</f>
        <v>0</v>
      </c>
      <c r="BG191" s="293">
        <f>IF(N191="zákl. přenesená",J191,0)</f>
        <v>0</v>
      </c>
      <c r="BH191" s="293">
        <f>IF(N191="sníž. přenesená",J191,0)</f>
        <v>0</v>
      </c>
      <c r="BI191" s="293">
        <f>IF(N191="nulová",J191,0)</f>
        <v>0</v>
      </c>
      <c r="BJ191" s="193" t="s">
        <v>22</v>
      </c>
      <c r="BK191" s="293">
        <f>ROUND(I191*H191,2)</f>
        <v>0</v>
      </c>
      <c r="BL191" s="193" t="s">
        <v>135</v>
      </c>
      <c r="BM191" s="193" t="s">
        <v>284</v>
      </c>
    </row>
    <row r="192" spans="2:47" s="203" customFormat="1" ht="13.5">
      <c r="B192" s="204"/>
      <c r="D192" s="294" t="s">
        <v>137</v>
      </c>
      <c r="F192" s="295" t="s">
        <v>285</v>
      </c>
      <c r="I192" s="96"/>
      <c r="L192" s="204"/>
      <c r="M192" s="296"/>
      <c r="N192" s="205"/>
      <c r="O192" s="205"/>
      <c r="P192" s="205"/>
      <c r="Q192" s="205"/>
      <c r="R192" s="205"/>
      <c r="S192" s="205"/>
      <c r="T192" s="297"/>
      <c r="AT192" s="193" t="s">
        <v>137</v>
      </c>
      <c r="AU192" s="193" t="s">
        <v>81</v>
      </c>
    </row>
    <row r="193" spans="2:51" s="299" customFormat="1" ht="13.5">
      <c r="B193" s="298"/>
      <c r="D193" s="294" t="s">
        <v>139</v>
      </c>
      <c r="E193" s="307" t="s">
        <v>3</v>
      </c>
      <c r="F193" s="308" t="s">
        <v>286</v>
      </c>
      <c r="H193" s="309">
        <v>0.504</v>
      </c>
      <c r="I193" s="97"/>
      <c r="L193" s="298"/>
      <c r="M193" s="304"/>
      <c r="N193" s="305"/>
      <c r="O193" s="305"/>
      <c r="P193" s="305"/>
      <c r="Q193" s="305"/>
      <c r="R193" s="305"/>
      <c r="S193" s="305"/>
      <c r="T193" s="306"/>
      <c r="AT193" s="307" t="s">
        <v>139</v>
      </c>
      <c r="AU193" s="307" t="s">
        <v>81</v>
      </c>
      <c r="AV193" s="299" t="s">
        <v>81</v>
      </c>
      <c r="AW193" s="299" t="s">
        <v>37</v>
      </c>
      <c r="AX193" s="299" t="s">
        <v>73</v>
      </c>
      <c r="AY193" s="307" t="s">
        <v>128</v>
      </c>
    </row>
    <row r="194" spans="2:51" s="299" customFormat="1" ht="13.5">
      <c r="B194" s="298"/>
      <c r="D194" s="294" t="s">
        <v>139</v>
      </c>
      <c r="E194" s="307" t="s">
        <v>3</v>
      </c>
      <c r="F194" s="308" t="s">
        <v>287</v>
      </c>
      <c r="H194" s="309">
        <v>0.96</v>
      </c>
      <c r="I194" s="97"/>
      <c r="L194" s="298"/>
      <c r="M194" s="304"/>
      <c r="N194" s="305"/>
      <c r="O194" s="305"/>
      <c r="P194" s="305"/>
      <c r="Q194" s="305"/>
      <c r="R194" s="305"/>
      <c r="S194" s="305"/>
      <c r="T194" s="306"/>
      <c r="AT194" s="307" t="s">
        <v>139</v>
      </c>
      <c r="AU194" s="307" t="s">
        <v>81</v>
      </c>
      <c r="AV194" s="299" t="s">
        <v>81</v>
      </c>
      <c r="AW194" s="299" t="s">
        <v>37</v>
      </c>
      <c r="AX194" s="299" t="s">
        <v>73</v>
      </c>
      <c r="AY194" s="307" t="s">
        <v>128</v>
      </c>
    </row>
    <row r="195" spans="2:51" s="311" customFormat="1" ht="13.5">
      <c r="B195" s="310"/>
      <c r="D195" s="300" t="s">
        <v>139</v>
      </c>
      <c r="E195" s="312" t="s">
        <v>3</v>
      </c>
      <c r="F195" s="313" t="s">
        <v>147</v>
      </c>
      <c r="H195" s="314">
        <v>1.464</v>
      </c>
      <c r="I195" s="98"/>
      <c r="L195" s="310"/>
      <c r="M195" s="315"/>
      <c r="N195" s="316"/>
      <c r="O195" s="316"/>
      <c r="P195" s="316"/>
      <c r="Q195" s="316"/>
      <c r="R195" s="316"/>
      <c r="S195" s="316"/>
      <c r="T195" s="317"/>
      <c r="AT195" s="318" t="s">
        <v>139</v>
      </c>
      <c r="AU195" s="318" t="s">
        <v>81</v>
      </c>
      <c r="AV195" s="311" t="s">
        <v>135</v>
      </c>
      <c r="AW195" s="311" t="s">
        <v>37</v>
      </c>
      <c r="AX195" s="311" t="s">
        <v>22</v>
      </c>
      <c r="AY195" s="318" t="s">
        <v>128</v>
      </c>
    </row>
    <row r="196" spans="2:65" s="203" customFormat="1" ht="22.5" customHeight="1">
      <c r="B196" s="204"/>
      <c r="C196" s="283" t="s">
        <v>288</v>
      </c>
      <c r="D196" s="283" t="s">
        <v>131</v>
      </c>
      <c r="E196" s="284" t="s">
        <v>289</v>
      </c>
      <c r="F196" s="285" t="s">
        <v>290</v>
      </c>
      <c r="G196" s="286" t="s">
        <v>197</v>
      </c>
      <c r="H196" s="287">
        <v>5.265</v>
      </c>
      <c r="I196" s="95"/>
      <c r="J196" s="288">
        <f>ROUND(I196*H196,2)</f>
        <v>0</v>
      </c>
      <c r="K196" s="285"/>
      <c r="L196" s="204"/>
      <c r="M196" s="289" t="s">
        <v>3</v>
      </c>
      <c r="N196" s="290" t="s">
        <v>44</v>
      </c>
      <c r="O196" s="205"/>
      <c r="P196" s="291">
        <f>O196*H196</f>
        <v>0</v>
      </c>
      <c r="Q196" s="291">
        <v>0.00955</v>
      </c>
      <c r="R196" s="291">
        <f>Q196*H196</f>
        <v>0.05028074999999999</v>
      </c>
      <c r="S196" s="291">
        <v>0</v>
      </c>
      <c r="T196" s="292">
        <f>S196*H196</f>
        <v>0</v>
      </c>
      <c r="AR196" s="193" t="s">
        <v>135</v>
      </c>
      <c r="AT196" s="193" t="s">
        <v>131</v>
      </c>
      <c r="AU196" s="193" t="s">
        <v>81</v>
      </c>
      <c r="AY196" s="193" t="s">
        <v>128</v>
      </c>
      <c r="BE196" s="293">
        <f>IF(N196="základní",J196,0)</f>
        <v>0</v>
      </c>
      <c r="BF196" s="293">
        <f>IF(N196="snížená",J196,0)</f>
        <v>0</v>
      </c>
      <c r="BG196" s="293">
        <f>IF(N196="zákl. přenesená",J196,0)</f>
        <v>0</v>
      </c>
      <c r="BH196" s="293">
        <f>IF(N196="sníž. přenesená",J196,0)</f>
        <v>0</v>
      </c>
      <c r="BI196" s="293">
        <f>IF(N196="nulová",J196,0)</f>
        <v>0</v>
      </c>
      <c r="BJ196" s="193" t="s">
        <v>22</v>
      </c>
      <c r="BK196" s="293">
        <f>ROUND(I196*H196,2)</f>
        <v>0</v>
      </c>
      <c r="BL196" s="193" t="s">
        <v>135</v>
      </c>
      <c r="BM196" s="193" t="s">
        <v>291</v>
      </c>
    </row>
    <row r="197" spans="2:47" s="203" customFormat="1" ht="27">
      <c r="B197" s="204"/>
      <c r="D197" s="294" t="s">
        <v>137</v>
      </c>
      <c r="F197" s="295" t="s">
        <v>292</v>
      </c>
      <c r="I197" s="96"/>
      <c r="L197" s="204"/>
      <c r="M197" s="296"/>
      <c r="N197" s="205"/>
      <c r="O197" s="205"/>
      <c r="P197" s="205"/>
      <c r="Q197" s="205"/>
      <c r="R197" s="205"/>
      <c r="S197" s="205"/>
      <c r="T197" s="297"/>
      <c r="AT197" s="193" t="s">
        <v>137</v>
      </c>
      <c r="AU197" s="193" t="s">
        <v>81</v>
      </c>
    </row>
    <row r="198" spans="2:51" s="299" customFormat="1" ht="13.5">
      <c r="B198" s="298"/>
      <c r="D198" s="294" t="s">
        <v>139</v>
      </c>
      <c r="E198" s="307" t="s">
        <v>3</v>
      </c>
      <c r="F198" s="308" t="s">
        <v>293</v>
      </c>
      <c r="H198" s="309">
        <v>1.755</v>
      </c>
      <c r="I198" s="97"/>
      <c r="L198" s="298"/>
      <c r="M198" s="304"/>
      <c r="N198" s="305"/>
      <c r="O198" s="305"/>
      <c r="P198" s="305"/>
      <c r="Q198" s="305"/>
      <c r="R198" s="305"/>
      <c r="S198" s="305"/>
      <c r="T198" s="306"/>
      <c r="AT198" s="307" t="s">
        <v>139</v>
      </c>
      <c r="AU198" s="307" t="s">
        <v>81</v>
      </c>
      <c r="AV198" s="299" t="s">
        <v>81</v>
      </c>
      <c r="AW198" s="299" t="s">
        <v>37</v>
      </c>
      <c r="AX198" s="299" t="s">
        <v>73</v>
      </c>
      <c r="AY198" s="307" t="s">
        <v>128</v>
      </c>
    </row>
    <row r="199" spans="2:51" s="299" customFormat="1" ht="13.5">
      <c r="B199" s="298"/>
      <c r="D199" s="294" t="s">
        <v>139</v>
      </c>
      <c r="E199" s="307" t="s">
        <v>3</v>
      </c>
      <c r="F199" s="308" t="s">
        <v>294</v>
      </c>
      <c r="H199" s="309">
        <v>1.755</v>
      </c>
      <c r="I199" s="97"/>
      <c r="L199" s="298"/>
      <c r="M199" s="304"/>
      <c r="N199" s="305"/>
      <c r="O199" s="305"/>
      <c r="P199" s="305"/>
      <c r="Q199" s="305"/>
      <c r="R199" s="305"/>
      <c r="S199" s="305"/>
      <c r="T199" s="306"/>
      <c r="AT199" s="307" t="s">
        <v>139</v>
      </c>
      <c r="AU199" s="307" t="s">
        <v>81</v>
      </c>
      <c r="AV199" s="299" t="s">
        <v>81</v>
      </c>
      <c r="AW199" s="299" t="s">
        <v>37</v>
      </c>
      <c r="AX199" s="299" t="s">
        <v>73</v>
      </c>
      <c r="AY199" s="307" t="s">
        <v>128</v>
      </c>
    </row>
    <row r="200" spans="2:51" s="299" customFormat="1" ht="13.5">
      <c r="B200" s="298"/>
      <c r="D200" s="294" t="s">
        <v>139</v>
      </c>
      <c r="E200" s="307" t="s">
        <v>3</v>
      </c>
      <c r="F200" s="308" t="s">
        <v>295</v>
      </c>
      <c r="H200" s="309">
        <v>1.755</v>
      </c>
      <c r="I200" s="97"/>
      <c r="L200" s="298"/>
      <c r="M200" s="304"/>
      <c r="N200" s="305"/>
      <c r="O200" s="305"/>
      <c r="P200" s="305"/>
      <c r="Q200" s="305"/>
      <c r="R200" s="305"/>
      <c r="S200" s="305"/>
      <c r="T200" s="306"/>
      <c r="AT200" s="307" t="s">
        <v>139</v>
      </c>
      <c r="AU200" s="307" t="s">
        <v>81</v>
      </c>
      <c r="AV200" s="299" t="s">
        <v>81</v>
      </c>
      <c r="AW200" s="299" t="s">
        <v>37</v>
      </c>
      <c r="AX200" s="299" t="s">
        <v>73</v>
      </c>
      <c r="AY200" s="307" t="s">
        <v>128</v>
      </c>
    </row>
    <row r="201" spans="2:51" s="311" customFormat="1" ht="13.5">
      <c r="B201" s="310"/>
      <c r="D201" s="300" t="s">
        <v>139</v>
      </c>
      <c r="E201" s="312" t="s">
        <v>3</v>
      </c>
      <c r="F201" s="313" t="s">
        <v>147</v>
      </c>
      <c r="H201" s="314">
        <v>5.265</v>
      </c>
      <c r="I201" s="98"/>
      <c r="L201" s="310"/>
      <c r="M201" s="315"/>
      <c r="N201" s="316"/>
      <c r="O201" s="316"/>
      <c r="P201" s="316"/>
      <c r="Q201" s="316"/>
      <c r="R201" s="316"/>
      <c r="S201" s="316"/>
      <c r="T201" s="317"/>
      <c r="AT201" s="318" t="s">
        <v>139</v>
      </c>
      <c r="AU201" s="318" t="s">
        <v>81</v>
      </c>
      <c r="AV201" s="311" t="s">
        <v>135</v>
      </c>
      <c r="AW201" s="311" t="s">
        <v>37</v>
      </c>
      <c r="AX201" s="311" t="s">
        <v>22</v>
      </c>
      <c r="AY201" s="318" t="s">
        <v>128</v>
      </c>
    </row>
    <row r="202" spans="2:65" s="203" customFormat="1" ht="22.5" customHeight="1">
      <c r="B202" s="204"/>
      <c r="C202" s="283" t="s">
        <v>296</v>
      </c>
      <c r="D202" s="283" t="s">
        <v>131</v>
      </c>
      <c r="E202" s="284" t="s">
        <v>297</v>
      </c>
      <c r="F202" s="285" t="s">
        <v>298</v>
      </c>
      <c r="G202" s="286" t="s">
        <v>197</v>
      </c>
      <c r="H202" s="287">
        <v>5.265</v>
      </c>
      <c r="I202" s="95"/>
      <c r="J202" s="288">
        <f>ROUND(I202*H202,2)</f>
        <v>0</v>
      </c>
      <c r="K202" s="285"/>
      <c r="L202" s="204"/>
      <c r="M202" s="289" t="s">
        <v>3</v>
      </c>
      <c r="N202" s="290" t="s">
        <v>44</v>
      </c>
      <c r="O202" s="205"/>
      <c r="P202" s="291">
        <f>O202*H202</f>
        <v>0</v>
      </c>
      <c r="Q202" s="291">
        <v>0</v>
      </c>
      <c r="R202" s="291">
        <f>Q202*H202</f>
        <v>0</v>
      </c>
      <c r="S202" s="291">
        <v>0</v>
      </c>
      <c r="T202" s="292">
        <f>S202*H202</f>
        <v>0</v>
      </c>
      <c r="AR202" s="193" t="s">
        <v>135</v>
      </c>
      <c r="AT202" s="193" t="s">
        <v>131</v>
      </c>
      <c r="AU202" s="193" t="s">
        <v>81</v>
      </c>
      <c r="AY202" s="193" t="s">
        <v>128</v>
      </c>
      <c r="BE202" s="293">
        <f>IF(N202="základní",J202,0)</f>
        <v>0</v>
      </c>
      <c r="BF202" s="293">
        <f>IF(N202="snížená",J202,0)</f>
        <v>0</v>
      </c>
      <c r="BG202" s="293">
        <f>IF(N202="zákl. přenesená",J202,0)</f>
        <v>0</v>
      </c>
      <c r="BH202" s="293">
        <f>IF(N202="sníž. přenesená",J202,0)</f>
        <v>0</v>
      </c>
      <c r="BI202" s="293">
        <f>IF(N202="nulová",J202,0)</f>
        <v>0</v>
      </c>
      <c r="BJ202" s="193" t="s">
        <v>22</v>
      </c>
      <c r="BK202" s="293">
        <f>ROUND(I202*H202,2)</f>
        <v>0</v>
      </c>
      <c r="BL202" s="193" t="s">
        <v>135</v>
      </c>
      <c r="BM202" s="193" t="s">
        <v>299</v>
      </c>
    </row>
    <row r="203" spans="2:47" s="203" customFormat="1" ht="27">
      <c r="B203" s="204"/>
      <c r="D203" s="300" t="s">
        <v>137</v>
      </c>
      <c r="F203" s="319" t="s">
        <v>300</v>
      </c>
      <c r="I203" s="96"/>
      <c r="L203" s="204"/>
      <c r="M203" s="296"/>
      <c r="N203" s="205"/>
      <c r="O203" s="205"/>
      <c r="P203" s="205"/>
      <c r="Q203" s="205"/>
      <c r="R203" s="205"/>
      <c r="S203" s="205"/>
      <c r="T203" s="297"/>
      <c r="AT203" s="193" t="s">
        <v>137</v>
      </c>
      <c r="AU203" s="193" t="s">
        <v>81</v>
      </c>
    </row>
    <row r="204" spans="2:65" s="203" customFormat="1" ht="22.5" customHeight="1">
      <c r="B204" s="204"/>
      <c r="C204" s="283" t="s">
        <v>301</v>
      </c>
      <c r="D204" s="283" t="s">
        <v>131</v>
      </c>
      <c r="E204" s="284" t="s">
        <v>302</v>
      </c>
      <c r="F204" s="285" t="s">
        <v>303</v>
      </c>
      <c r="G204" s="286" t="s">
        <v>209</v>
      </c>
      <c r="H204" s="287">
        <v>0.461</v>
      </c>
      <c r="I204" s="95"/>
      <c r="J204" s="288">
        <f>ROUND(I204*H204,2)</f>
        <v>0</v>
      </c>
      <c r="K204" s="285"/>
      <c r="L204" s="204"/>
      <c r="M204" s="289" t="s">
        <v>3</v>
      </c>
      <c r="N204" s="290" t="s">
        <v>44</v>
      </c>
      <c r="O204" s="205"/>
      <c r="P204" s="291">
        <f>O204*H204</f>
        <v>0</v>
      </c>
      <c r="Q204" s="291">
        <v>0.01709</v>
      </c>
      <c r="R204" s="291">
        <f>Q204*H204</f>
        <v>0.00787849</v>
      </c>
      <c r="S204" s="291">
        <v>0</v>
      </c>
      <c r="T204" s="292">
        <f>S204*H204</f>
        <v>0</v>
      </c>
      <c r="AR204" s="193" t="s">
        <v>135</v>
      </c>
      <c r="AT204" s="193" t="s">
        <v>131</v>
      </c>
      <c r="AU204" s="193" t="s">
        <v>81</v>
      </c>
      <c r="AY204" s="193" t="s">
        <v>128</v>
      </c>
      <c r="BE204" s="293">
        <f>IF(N204="základní",J204,0)</f>
        <v>0</v>
      </c>
      <c r="BF204" s="293">
        <f>IF(N204="snížená",J204,0)</f>
        <v>0</v>
      </c>
      <c r="BG204" s="293">
        <f>IF(N204="zákl. přenesená",J204,0)</f>
        <v>0</v>
      </c>
      <c r="BH204" s="293">
        <f>IF(N204="sníž. přenesená",J204,0)</f>
        <v>0</v>
      </c>
      <c r="BI204" s="293">
        <f>IF(N204="nulová",J204,0)</f>
        <v>0</v>
      </c>
      <c r="BJ204" s="193" t="s">
        <v>22</v>
      </c>
      <c r="BK204" s="293">
        <f>ROUND(I204*H204,2)</f>
        <v>0</v>
      </c>
      <c r="BL204" s="193" t="s">
        <v>135</v>
      </c>
      <c r="BM204" s="193" t="s">
        <v>304</v>
      </c>
    </row>
    <row r="205" spans="2:47" s="203" customFormat="1" ht="27">
      <c r="B205" s="204"/>
      <c r="D205" s="294" t="s">
        <v>137</v>
      </c>
      <c r="F205" s="295" t="s">
        <v>305</v>
      </c>
      <c r="I205" s="96"/>
      <c r="L205" s="204"/>
      <c r="M205" s="296"/>
      <c r="N205" s="205"/>
      <c r="O205" s="205"/>
      <c r="P205" s="205"/>
      <c r="Q205" s="205"/>
      <c r="R205" s="205"/>
      <c r="S205" s="205"/>
      <c r="T205" s="297"/>
      <c r="AT205" s="193" t="s">
        <v>137</v>
      </c>
      <c r="AU205" s="193" t="s">
        <v>81</v>
      </c>
    </row>
    <row r="206" spans="2:51" s="299" customFormat="1" ht="13.5">
      <c r="B206" s="298"/>
      <c r="D206" s="294" t="s">
        <v>139</v>
      </c>
      <c r="E206" s="307" t="s">
        <v>3</v>
      </c>
      <c r="F206" s="308" t="s">
        <v>306</v>
      </c>
      <c r="H206" s="309">
        <v>0.461</v>
      </c>
      <c r="I206" s="97"/>
      <c r="L206" s="298"/>
      <c r="M206" s="304"/>
      <c r="N206" s="305"/>
      <c r="O206" s="305"/>
      <c r="P206" s="305"/>
      <c r="Q206" s="305"/>
      <c r="R206" s="305"/>
      <c r="S206" s="305"/>
      <c r="T206" s="306"/>
      <c r="AT206" s="307" t="s">
        <v>139</v>
      </c>
      <c r="AU206" s="307" t="s">
        <v>81</v>
      </c>
      <c r="AV206" s="299" t="s">
        <v>81</v>
      </c>
      <c r="AW206" s="299" t="s">
        <v>37</v>
      </c>
      <c r="AX206" s="299" t="s">
        <v>73</v>
      </c>
      <c r="AY206" s="307" t="s">
        <v>128</v>
      </c>
    </row>
    <row r="207" spans="2:51" s="311" customFormat="1" ht="13.5">
      <c r="B207" s="310"/>
      <c r="D207" s="300" t="s">
        <v>139</v>
      </c>
      <c r="E207" s="312" t="s">
        <v>3</v>
      </c>
      <c r="F207" s="313" t="s">
        <v>147</v>
      </c>
      <c r="H207" s="314">
        <v>0.461</v>
      </c>
      <c r="I207" s="98"/>
      <c r="L207" s="310"/>
      <c r="M207" s="315"/>
      <c r="N207" s="316"/>
      <c r="O207" s="316"/>
      <c r="P207" s="316"/>
      <c r="Q207" s="316"/>
      <c r="R207" s="316"/>
      <c r="S207" s="316"/>
      <c r="T207" s="317"/>
      <c r="AT207" s="318" t="s">
        <v>139</v>
      </c>
      <c r="AU207" s="318" t="s">
        <v>81</v>
      </c>
      <c r="AV207" s="311" t="s">
        <v>135</v>
      </c>
      <c r="AW207" s="311" t="s">
        <v>37</v>
      </c>
      <c r="AX207" s="311" t="s">
        <v>22</v>
      </c>
      <c r="AY207" s="318" t="s">
        <v>128</v>
      </c>
    </row>
    <row r="208" spans="2:65" s="203" customFormat="1" ht="22.5" customHeight="1">
      <c r="B208" s="204"/>
      <c r="C208" s="322" t="s">
        <v>307</v>
      </c>
      <c r="D208" s="322" t="s">
        <v>308</v>
      </c>
      <c r="E208" s="323" t="s">
        <v>309</v>
      </c>
      <c r="F208" s="324" t="s">
        <v>310</v>
      </c>
      <c r="G208" s="325" t="s">
        <v>209</v>
      </c>
      <c r="H208" s="326">
        <v>0.498</v>
      </c>
      <c r="I208" s="99"/>
      <c r="J208" s="327">
        <f>ROUND(I208*H208,2)</f>
        <v>0</v>
      </c>
      <c r="K208" s="324"/>
      <c r="L208" s="328"/>
      <c r="M208" s="329" t="s">
        <v>3</v>
      </c>
      <c r="N208" s="330" t="s">
        <v>44</v>
      </c>
      <c r="O208" s="205"/>
      <c r="P208" s="291">
        <f>O208*H208</f>
        <v>0</v>
      </c>
      <c r="Q208" s="291">
        <v>1</v>
      </c>
      <c r="R208" s="291">
        <f>Q208*H208</f>
        <v>0.498</v>
      </c>
      <c r="S208" s="291">
        <v>0</v>
      </c>
      <c r="T208" s="292">
        <f>S208*H208</f>
        <v>0</v>
      </c>
      <c r="AR208" s="193" t="s">
        <v>311</v>
      </c>
      <c r="AT208" s="193" t="s">
        <v>308</v>
      </c>
      <c r="AU208" s="193" t="s">
        <v>81</v>
      </c>
      <c r="AY208" s="193" t="s">
        <v>128</v>
      </c>
      <c r="BE208" s="293">
        <f>IF(N208="základní",J208,0)</f>
        <v>0</v>
      </c>
      <c r="BF208" s="293">
        <f>IF(N208="snížená",J208,0)</f>
        <v>0</v>
      </c>
      <c r="BG208" s="293">
        <f>IF(N208="zákl. přenesená",J208,0)</f>
        <v>0</v>
      </c>
      <c r="BH208" s="293">
        <f>IF(N208="sníž. přenesená",J208,0)</f>
        <v>0</v>
      </c>
      <c r="BI208" s="293">
        <f>IF(N208="nulová",J208,0)</f>
        <v>0</v>
      </c>
      <c r="BJ208" s="193" t="s">
        <v>22</v>
      </c>
      <c r="BK208" s="293">
        <f>ROUND(I208*H208,2)</f>
        <v>0</v>
      </c>
      <c r="BL208" s="193" t="s">
        <v>135</v>
      </c>
      <c r="BM208" s="193" t="s">
        <v>312</v>
      </c>
    </row>
    <row r="209" spans="2:47" s="203" customFormat="1" ht="13.5">
      <c r="B209" s="204"/>
      <c r="D209" s="294" t="s">
        <v>137</v>
      </c>
      <c r="F209" s="295" t="s">
        <v>313</v>
      </c>
      <c r="I209" s="96"/>
      <c r="L209" s="204"/>
      <c r="M209" s="296"/>
      <c r="N209" s="205"/>
      <c r="O209" s="205"/>
      <c r="P209" s="205"/>
      <c r="Q209" s="205"/>
      <c r="R209" s="205"/>
      <c r="S209" s="205"/>
      <c r="T209" s="297"/>
      <c r="AT209" s="193" t="s">
        <v>137</v>
      </c>
      <c r="AU209" s="193" t="s">
        <v>81</v>
      </c>
    </row>
    <row r="210" spans="2:47" s="203" customFormat="1" ht="27">
      <c r="B210" s="204"/>
      <c r="D210" s="294" t="s">
        <v>314</v>
      </c>
      <c r="F210" s="331" t="s">
        <v>315</v>
      </c>
      <c r="I210" s="96"/>
      <c r="L210" s="204"/>
      <c r="M210" s="296"/>
      <c r="N210" s="205"/>
      <c r="O210" s="205"/>
      <c r="P210" s="205"/>
      <c r="Q210" s="205"/>
      <c r="R210" s="205"/>
      <c r="S210" s="205"/>
      <c r="T210" s="297"/>
      <c r="AT210" s="193" t="s">
        <v>314</v>
      </c>
      <c r="AU210" s="193" t="s">
        <v>81</v>
      </c>
    </row>
    <row r="211" spans="2:51" s="299" customFormat="1" ht="13.5">
      <c r="B211" s="298"/>
      <c r="D211" s="294" t="s">
        <v>139</v>
      </c>
      <c r="E211" s="307" t="s">
        <v>3</v>
      </c>
      <c r="F211" s="308" t="s">
        <v>316</v>
      </c>
      <c r="H211" s="309">
        <v>0.498</v>
      </c>
      <c r="I211" s="97"/>
      <c r="L211" s="298"/>
      <c r="M211" s="304"/>
      <c r="N211" s="305"/>
      <c r="O211" s="305"/>
      <c r="P211" s="305"/>
      <c r="Q211" s="305"/>
      <c r="R211" s="305"/>
      <c r="S211" s="305"/>
      <c r="T211" s="306"/>
      <c r="AT211" s="307" t="s">
        <v>139</v>
      </c>
      <c r="AU211" s="307" t="s">
        <v>81</v>
      </c>
      <c r="AV211" s="299" t="s">
        <v>81</v>
      </c>
      <c r="AW211" s="299" t="s">
        <v>37</v>
      </c>
      <c r="AX211" s="299" t="s">
        <v>73</v>
      </c>
      <c r="AY211" s="307" t="s">
        <v>128</v>
      </c>
    </row>
    <row r="212" spans="2:51" s="311" customFormat="1" ht="13.5">
      <c r="B212" s="310"/>
      <c r="D212" s="300" t="s">
        <v>139</v>
      </c>
      <c r="E212" s="312" t="s">
        <v>3</v>
      </c>
      <c r="F212" s="313" t="s">
        <v>147</v>
      </c>
      <c r="H212" s="314">
        <v>0.498</v>
      </c>
      <c r="I212" s="98"/>
      <c r="L212" s="310"/>
      <c r="M212" s="315"/>
      <c r="N212" s="316"/>
      <c r="O212" s="316"/>
      <c r="P212" s="316"/>
      <c r="Q212" s="316"/>
      <c r="R212" s="316"/>
      <c r="S212" s="316"/>
      <c r="T212" s="317"/>
      <c r="AT212" s="318" t="s">
        <v>139</v>
      </c>
      <c r="AU212" s="318" t="s">
        <v>81</v>
      </c>
      <c r="AV212" s="311" t="s">
        <v>135</v>
      </c>
      <c r="AW212" s="311" t="s">
        <v>37</v>
      </c>
      <c r="AX212" s="311" t="s">
        <v>22</v>
      </c>
      <c r="AY212" s="318" t="s">
        <v>128</v>
      </c>
    </row>
    <row r="213" spans="2:65" s="203" customFormat="1" ht="22.5" customHeight="1">
      <c r="B213" s="204"/>
      <c r="C213" s="283" t="s">
        <v>317</v>
      </c>
      <c r="D213" s="283" t="s">
        <v>131</v>
      </c>
      <c r="E213" s="284" t="s">
        <v>318</v>
      </c>
      <c r="F213" s="285" t="s">
        <v>319</v>
      </c>
      <c r="G213" s="286" t="s">
        <v>209</v>
      </c>
      <c r="H213" s="287">
        <v>0.538</v>
      </c>
      <c r="I213" s="95"/>
      <c r="J213" s="288">
        <f>ROUND(I213*H213,2)</f>
        <v>0</v>
      </c>
      <c r="K213" s="285"/>
      <c r="L213" s="204"/>
      <c r="M213" s="289" t="s">
        <v>3</v>
      </c>
      <c r="N213" s="290" t="s">
        <v>44</v>
      </c>
      <c r="O213" s="205"/>
      <c r="P213" s="291">
        <f>O213*H213</f>
        <v>0</v>
      </c>
      <c r="Q213" s="291">
        <v>1.09</v>
      </c>
      <c r="R213" s="291">
        <f>Q213*H213</f>
        <v>0.58642</v>
      </c>
      <c r="S213" s="291">
        <v>0</v>
      </c>
      <c r="T213" s="292">
        <f>S213*H213</f>
        <v>0</v>
      </c>
      <c r="AR213" s="193" t="s">
        <v>135</v>
      </c>
      <c r="AT213" s="193" t="s">
        <v>131</v>
      </c>
      <c r="AU213" s="193" t="s">
        <v>81</v>
      </c>
      <c r="AY213" s="193" t="s">
        <v>128</v>
      </c>
      <c r="BE213" s="293">
        <f>IF(N213="základní",J213,0)</f>
        <v>0</v>
      </c>
      <c r="BF213" s="293">
        <f>IF(N213="snížená",J213,0)</f>
        <v>0</v>
      </c>
      <c r="BG213" s="293">
        <f>IF(N213="zákl. přenesená",J213,0)</f>
        <v>0</v>
      </c>
      <c r="BH213" s="293">
        <f>IF(N213="sníž. přenesená",J213,0)</f>
        <v>0</v>
      </c>
      <c r="BI213" s="293">
        <f>IF(N213="nulová",J213,0)</f>
        <v>0</v>
      </c>
      <c r="BJ213" s="193" t="s">
        <v>22</v>
      </c>
      <c r="BK213" s="293">
        <f>ROUND(I213*H213,2)</f>
        <v>0</v>
      </c>
      <c r="BL213" s="193" t="s">
        <v>135</v>
      </c>
      <c r="BM213" s="193" t="s">
        <v>320</v>
      </c>
    </row>
    <row r="214" spans="2:47" s="203" customFormat="1" ht="13.5">
      <c r="B214" s="204"/>
      <c r="D214" s="294" t="s">
        <v>137</v>
      </c>
      <c r="F214" s="295" t="s">
        <v>321</v>
      </c>
      <c r="I214" s="96"/>
      <c r="L214" s="204"/>
      <c r="M214" s="296"/>
      <c r="N214" s="205"/>
      <c r="O214" s="205"/>
      <c r="P214" s="205"/>
      <c r="Q214" s="205"/>
      <c r="R214" s="205"/>
      <c r="S214" s="205"/>
      <c r="T214" s="297"/>
      <c r="AT214" s="193" t="s">
        <v>137</v>
      </c>
      <c r="AU214" s="193" t="s">
        <v>81</v>
      </c>
    </row>
    <row r="215" spans="2:51" s="299" customFormat="1" ht="13.5">
      <c r="B215" s="298"/>
      <c r="D215" s="294" t="s">
        <v>139</v>
      </c>
      <c r="E215" s="307" t="s">
        <v>3</v>
      </c>
      <c r="F215" s="308" t="s">
        <v>322</v>
      </c>
      <c r="H215" s="309">
        <v>0.263</v>
      </c>
      <c r="I215" s="97"/>
      <c r="L215" s="298"/>
      <c r="M215" s="304"/>
      <c r="N215" s="305"/>
      <c r="O215" s="305"/>
      <c r="P215" s="305"/>
      <c r="Q215" s="305"/>
      <c r="R215" s="305"/>
      <c r="S215" s="305"/>
      <c r="T215" s="306"/>
      <c r="AT215" s="307" t="s">
        <v>139</v>
      </c>
      <c r="AU215" s="307" t="s">
        <v>81</v>
      </c>
      <c r="AV215" s="299" t="s">
        <v>81</v>
      </c>
      <c r="AW215" s="299" t="s">
        <v>37</v>
      </c>
      <c r="AX215" s="299" t="s">
        <v>73</v>
      </c>
      <c r="AY215" s="307" t="s">
        <v>128</v>
      </c>
    </row>
    <row r="216" spans="2:51" s="299" customFormat="1" ht="13.5">
      <c r="B216" s="298"/>
      <c r="D216" s="294" t="s">
        <v>139</v>
      </c>
      <c r="E216" s="307" t="s">
        <v>3</v>
      </c>
      <c r="F216" s="308" t="s">
        <v>323</v>
      </c>
      <c r="H216" s="309">
        <v>0.275</v>
      </c>
      <c r="I216" s="97"/>
      <c r="L216" s="298"/>
      <c r="M216" s="304"/>
      <c r="N216" s="305"/>
      <c r="O216" s="305"/>
      <c r="P216" s="305"/>
      <c r="Q216" s="305"/>
      <c r="R216" s="305"/>
      <c r="S216" s="305"/>
      <c r="T216" s="306"/>
      <c r="AT216" s="307" t="s">
        <v>139</v>
      </c>
      <c r="AU216" s="307" t="s">
        <v>81</v>
      </c>
      <c r="AV216" s="299" t="s">
        <v>81</v>
      </c>
      <c r="AW216" s="299" t="s">
        <v>37</v>
      </c>
      <c r="AX216" s="299" t="s">
        <v>73</v>
      </c>
      <c r="AY216" s="307" t="s">
        <v>128</v>
      </c>
    </row>
    <row r="217" spans="2:51" s="311" customFormat="1" ht="13.5">
      <c r="B217" s="310"/>
      <c r="D217" s="300" t="s">
        <v>139</v>
      </c>
      <c r="E217" s="312" t="s">
        <v>3</v>
      </c>
      <c r="F217" s="313" t="s">
        <v>147</v>
      </c>
      <c r="H217" s="314">
        <v>0.538</v>
      </c>
      <c r="I217" s="98"/>
      <c r="L217" s="310"/>
      <c r="M217" s="315"/>
      <c r="N217" s="316"/>
      <c r="O217" s="316"/>
      <c r="P217" s="316"/>
      <c r="Q217" s="316"/>
      <c r="R217" s="316"/>
      <c r="S217" s="316"/>
      <c r="T217" s="317"/>
      <c r="AT217" s="318" t="s">
        <v>139</v>
      </c>
      <c r="AU217" s="318" t="s">
        <v>81</v>
      </c>
      <c r="AV217" s="311" t="s">
        <v>135</v>
      </c>
      <c r="AW217" s="311" t="s">
        <v>37</v>
      </c>
      <c r="AX217" s="311" t="s">
        <v>22</v>
      </c>
      <c r="AY217" s="318" t="s">
        <v>128</v>
      </c>
    </row>
    <row r="218" spans="2:65" s="203" customFormat="1" ht="22.5" customHeight="1">
      <c r="B218" s="204"/>
      <c r="C218" s="283" t="s">
        <v>324</v>
      </c>
      <c r="D218" s="283" t="s">
        <v>131</v>
      </c>
      <c r="E218" s="284" t="s">
        <v>325</v>
      </c>
      <c r="F218" s="285" t="s">
        <v>326</v>
      </c>
      <c r="G218" s="286" t="s">
        <v>197</v>
      </c>
      <c r="H218" s="287">
        <v>7</v>
      </c>
      <c r="I218" s="95"/>
      <c r="J218" s="288">
        <f>ROUND(I218*H218,2)</f>
        <v>0</v>
      </c>
      <c r="K218" s="285"/>
      <c r="L218" s="204"/>
      <c r="M218" s="289" t="s">
        <v>3</v>
      </c>
      <c r="N218" s="290" t="s">
        <v>44</v>
      </c>
      <c r="O218" s="205"/>
      <c r="P218" s="291">
        <f>O218*H218</f>
        <v>0</v>
      </c>
      <c r="Q218" s="291">
        <v>0.23458</v>
      </c>
      <c r="R218" s="291">
        <f>Q218*H218</f>
        <v>1.64206</v>
      </c>
      <c r="S218" s="291">
        <v>0</v>
      </c>
      <c r="T218" s="292">
        <f>S218*H218</f>
        <v>0</v>
      </c>
      <c r="AR218" s="193" t="s">
        <v>135</v>
      </c>
      <c r="AT218" s="193" t="s">
        <v>131</v>
      </c>
      <c r="AU218" s="193" t="s">
        <v>81</v>
      </c>
      <c r="AY218" s="193" t="s">
        <v>128</v>
      </c>
      <c r="BE218" s="293">
        <f>IF(N218="základní",J218,0)</f>
        <v>0</v>
      </c>
      <c r="BF218" s="293">
        <f>IF(N218="snížená",J218,0)</f>
        <v>0</v>
      </c>
      <c r="BG218" s="293">
        <f>IF(N218="zákl. přenesená",J218,0)</f>
        <v>0</v>
      </c>
      <c r="BH218" s="293">
        <f>IF(N218="sníž. přenesená",J218,0)</f>
        <v>0</v>
      </c>
      <c r="BI218" s="293">
        <f>IF(N218="nulová",J218,0)</f>
        <v>0</v>
      </c>
      <c r="BJ218" s="193" t="s">
        <v>22</v>
      </c>
      <c r="BK218" s="293">
        <f>ROUND(I218*H218,2)</f>
        <v>0</v>
      </c>
      <c r="BL218" s="193" t="s">
        <v>135</v>
      </c>
      <c r="BM218" s="193" t="s">
        <v>327</v>
      </c>
    </row>
    <row r="219" spans="2:51" s="299" customFormat="1" ht="13.5">
      <c r="B219" s="298"/>
      <c r="D219" s="294" t="s">
        <v>139</v>
      </c>
      <c r="E219" s="307" t="s">
        <v>3</v>
      </c>
      <c r="F219" s="308" t="s">
        <v>328</v>
      </c>
      <c r="H219" s="309">
        <v>4.5</v>
      </c>
      <c r="I219" s="97"/>
      <c r="L219" s="298"/>
      <c r="M219" s="304"/>
      <c r="N219" s="305"/>
      <c r="O219" s="305"/>
      <c r="P219" s="305"/>
      <c r="Q219" s="305"/>
      <c r="R219" s="305"/>
      <c r="S219" s="305"/>
      <c r="T219" s="306"/>
      <c r="AT219" s="307" t="s">
        <v>139</v>
      </c>
      <c r="AU219" s="307" t="s">
        <v>81</v>
      </c>
      <c r="AV219" s="299" t="s">
        <v>81</v>
      </c>
      <c r="AW219" s="299" t="s">
        <v>37</v>
      </c>
      <c r="AX219" s="299" t="s">
        <v>73</v>
      </c>
      <c r="AY219" s="307" t="s">
        <v>128</v>
      </c>
    </row>
    <row r="220" spans="2:51" s="299" customFormat="1" ht="13.5">
      <c r="B220" s="298"/>
      <c r="D220" s="294" t="s">
        <v>139</v>
      </c>
      <c r="E220" s="307" t="s">
        <v>3</v>
      </c>
      <c r="F220" s="308" t="s">
        <v>329</v>
      </c>
      <c r="H220" s="309">
        <v>2.5</v>
      </c>
      <c r="I220" s="97"/>
      <c r="L220" s="298"/>
      <c r="M220" s="304"/>
      <c r="N220" s="305"/>
      <c r="O220" s="305"/>
      <c r="P220" s="305"/>
      <c r="Q220" s="305"/>
      <c r="R220" s="305"/>
      <c r="S220" s="305"/>
      <c r="T220" s="306"/>
      <c r="AT220" s="307" t="s">
        <v>139</v>
      </c>
      <c r="AU220" s="307" t="s">
        <v>81</v>
      </c>
      <c r="AV220" s="299" t="s">
        <v>81</v>
      </c>
      <c r="AW220" s="299" t="s">
        <v>37</v>
      </c>
      <c r="AX220" s="299" t="s">
        <v>73</v>
      </c>
      <c r="AY220" s="307" t="s">
        <v>128</v>
      </c>
    </row>
    <row r="221" spans="2:51" s="311" customFormat="1" ht="13.5">
      <c r="B221" s="310"/>
      <c r="D221" s="300" t="s">
        <v>139</v>
      </c>
      <c r="E221" s="312" t="s">
        <v>3</v>
      </c>
      <c r="F221" s="313" t="s">
        <v>147</v>
      </c>
      <c r="H221" s="314">
        <v>7</v>
      </c>
      <c r="I221" s="98"/>
      <c r="L221" s="310"/>
      <c r="M221" s="315"/>
      <c r="N221" s="316"/>
      <c r="O221" s="316"/>
      <c r="P221" s="316"/>
      <c r="Q221" s="316"/>
      <c r="R221" s="316"/>
      <c r="S221" s="316"/>
      <c r="T221" s="317"/>
      <c r="AT221" s="318" t="s">
        <v>139</v>
      </c>
      <c r="AU221" s="318" t="s">
        <v>81</v>
      </c>
      <c r="AV221" s="311" t="s">
        <v>135</v>
      </c>
      <c r="AW221" s="311" t="s">
        <v>37</v>
      </c>
      <c r="AX221" s="311" t="s">
        <v>22</v>
      </c>
      <c r="AY221" s="318" t="s">
        <v>128</v>
      </c>
    </row>
    <row r="222" spans="2:65" s="203" customFormat="1" ht="22.5" customHeight="1">
      <c r="B222" s="204"/>
      <c r="C222" s="283" t="s">
        <v>330</v>
      </c>
      <c r="D222" s="283" t="s">
        <v>131</v>
      </c>
      <c r="E222" s="284" t="s">
        <v>331</v>
      </c>
      <c r="F222" s="285" t="s">
        <v>332</v>
      </c>
      <c r="G222" s="286" t="s">
        <v>197</v>
      </c>
      <c r="H222" s="287">
        <v>3.36</v>
      </c>
      <c r="I222" s="95"/>
      <c r="J222" s="288">
        <f>ROUND(I222*H222,2)</f>
        <v>0</v>
      </c>
      <c r="K222" s="285"/>
      <c r="L222" s="204"/>
      <c r="M222" s="289" t="s">
        <v>3</v>
      </c>
      <c r="N222" s="290" t="s">
        <v>44</v>
      </c>
      <c r="O222" s="205"/>
      <c r="P222" s="291">
        <f>O222*H222</f>
        <v>0</v>
      </c>
      <c r="Q222" s="291">
        <v>0.45432</v>
      </c>
      <c r="R222" s="291">
        <f>Q222*H222</f>
        <v>1.5265152</v>
      </c>
      <c r="S222" s="291">
        <v>0</v>
      </c>
      <c r="T222" s="292">
        <f>S222*H222</f>
        <v>0</v>
      </c>
      <c r="AR222" s="193" t="s">
        <v>135</v>
      </c>
      <c r="AT222" s="193" t="s">
        <v>131</v>
      </c>
      <c r="AU222" s="193" t="s">
        <v>81</v>
      </c>
      <c r="AY222" s="193" t="s">
        <v>128</v>
      </c>
      <c r="BE222" s="293">
        <f>IF(N222="základní",J222,0)</f>
        <v>0</v>
      </c>
      <c r="BF222" s="293">
        <f>IF(N222="snížená",J222,0)</f>
        <v>0</v>
      </c>
      <c r="BG222" s="293">
        <f>IF(N222="zákl. přenesená",J222,0)</f>
        <v>0</v>
      </c>
      <c r="BH222" s="293">
        <f>IF(N222="sníž. přenesená",J222,0)</f>
        <v>0</v>
      </c>
      <c r="BI222" s="293">
        <f>IF(N222="nulová",J222,0)</f>
        <v>0</v>
      </c>
      <c r="BJ222" s="193" t="s">
        <v>22</v>
      </c>
      <c r="BK222" s="293">
        <f>ROUND(I222*H222,2)</f>
        <v>0</v>
      </c>
      <c r="BL222" s="193" t="s">
        <v>135</v>
      </c>
      <c r="BM222" s="193" t="s">
        <v>333</v>
      </c>
    </row>
    <row r="223" spans="2:47" s="203" customFormat="1" ht="27">
      <c r="B223" s="204"/>
      <c r="D223" s="294" t="s">
        <v>137</v>
      </c>
      <c r="F223" s="295" t="s">
        <v>334</v>
      </c>
      <c r="I223" s="96"/>
      <c r="L223" s="204"/>
      <c r="M223" s="296"/>
      <c r="N223" s="205"/>
      <c r="O223" s="205"/>
      <c r="P223" s="205"/>
      <c r="Q223" s="205"/>
      <c r="R223" s="205"/>
      <c r="S223" s="205"/>
      <c r="T223" s="297"/>
      <c r="AT223" s="193" t="s">
        <v>137</v>
      </c>
      <c r="AU223" s="193" t="s">
        <v>81</v>
      </c>
    </row>
    <row r="224" spans="2:51" s="299" customFormat="1" ht="13.5">
      <c r="B224" s="298"/>
      <c r="D224" s="294" t="s">
        <v>139</v>
      </c>
      <c r="E224" s="307" t="s">
        <v>3</v>
      </c>
      <c r="F224" s="308" t="s">
        <v>335</v>
      </c>
      <c r="H224" s="309">
        <v>1.92</v>
      </c>
      <c r="I224" s="97"/>
      <c r="L224" s="298"/>
      <c r="M224" s="304"/>
      <c r="N224" s="305"/>
      <c r="O224" s="305"/>
      <c r="P224" s="305"/>
      <c r="Q224" s="305"/>
      <c r="R224" s="305"/>
      <c r="S224" s="305"/>
      <c r="T224" s="306"/>
      <c r="AT224" s="307" t="s">
        <v>139</v>
      </c>
      <c r="AU224" s="307" t="s">
        <v>81</v>
      </c>
      <c r="AV224" s="299" t="s">
        <v>81</v>
      </c>
      <c r="AW224" s="299" t="s">
        <v>37</v>
      </c>
      <c r="AX224" s="299" t="s">
        <v>73</v>
      </c>
      <c r="AY224" s="307" t="s">
        <v>128</v>
      </c>
    </row>
    <row r="225" spans="2:51" s="299" customFormat="1" ht="13.5">
      <c r="B225" s="298"/>
      <c r="D225" s="294" t="s">
        <v>139</v>
      </c>
      <c r="E225" s="307" t="s">
        <v>3</v>
      </c>
      <c r="F225" s="308" t="s">
        <v>336</v>
      </c>
      <c r="H225" s="309">
        <v>1.44</v>
      </c>
      <c r="I225" s="97"/>
      <c r="L225" s="298"/>
      <c r="M225" s="304"/>
      <c r="N225" s="305"/>
      <c r="O225" s="305"/>
      <c r="P225" s="305"/>
      <c r="Q225" s="305"/>
      <c r="R225" s="305"/>
      <c r="S225" s="305"/>
      <c r="T225" s="306"/>
      <c r="AT225" s="307" t="s">
        <v>139</v>
      </c>
      <c r="AU225" s="307" t="s">
        <v>81</v>
      </c>
      <c r="AV225" s="299" t="s">
        <v>81</v>
      </c>
      <c r="AW225" s="299" t="s">
        <v>37</v>
      </c>
      <c r="AX225" s="299" t="s">
        <v>73</v>
      </c>
      <c r="AY225" s="307" t="s">
        <v>128</v>
      </c>
    </row>
    <row r="226" spans="2:51" s="311" customFormat="1" ht="13.5">
      <c r="B226" s="310"/>
      <c r="D226" s="294" t="s">
        <v>139</v>
      </c>
      <c r="E226" s="318" t="s">
        <v>3</v>
      </c>
      <c r="F226" s="320" t="s">
        <v>147</v>
      </c>
      <c r="H226" s="321">
        <v>3.36</v>
      </c>
      <c r="I226" s="98"/>
      <c r="L226" s="310"/>
      <c r="M226" s="315"/>
      <c r="N226" s="316"/>
      <c r="O226" s="316"/>
      <c r="P226" s="316"/>
      <c r="Q226" s="316"/>
      <c r="R226" s="316"/>
      <c r="S226" s="316"/>
      <c r="T226" s="317"/>
      <c r="AT226" s="318" t="s">
        <v>139</v>
      </c>
      <c r="AU226" s="318" t="s">
        <v>81</v>
      </c>
      <c r="AV226" s="311" t="s">
        <v>135</v>
      </c>
      <c r="AW226" s="311" t="s">
        <v>37</v>
      </c>
      <c r="AX226" s="311" t="s">
        <v>22</v>
      </c>
      <c r="AY226" s="318" t="s">
        <v>128</v>
      </c>
    </row>
    <row r="227" spans="2:63" s="270" customFormat="1" ht="29.25" customHeight="1">
      <c r="B227" s="269"/>
      <c r="D227" s="280" t="s">
        <v>72</v>
      </c>
      <c r="E227" s="281" t="s">
        <v>135</v>
      </c>
      <c r="F227" s="281" t="s">
        <v>337</v>
      </c>
      <c r="I227" s="94"/>
      <c r="J227" s="282">
        <f>BK227</f>
        <v>0</v>
      </c>
      <c r="L227" s="269"/>
      <c r="M227" s="274"/>
      <c r="N227" s="275"/>
      <c r="O227" s="275"/>
      <c r="P227" s="276">
        <f>SUM(P228:P282)</f>
        <v>0</v>
      </c>
      <c r="Q227" s="275"/>
      <c r="R227" s="276">
        <f>SUM(R228:R282)</f>
        <v>19.561221699999997</v>
      </c>
      <c r="S227" s="275"/>
      <c r="T227" s="277">
        <f>SUM(T228:T282)</f>
        <v>0</v>
      </c>
      <c r="AR227" s="271" t="s">
        <v>22</v>
      </c>
      <c r="AT227" s="278" t="s">
        <v>72</v>
      </c>
      <c r="AU227" s="278" t="s">
        <v>22</v>
      </c>
      <c r="AY227" s="271" t="s">
        <v>128</v>
      </c>
      <c r="BK227" s="279">
        <f>SUM(BK228:BK282)</f>
        <v>0</v>
      </c>
    </row>
    <row r="228" spans="2:65" s="203" customFormat="1" ht="22.5" customHeight="1">
      <c r="B228" s="204"/>
      <c r="C228" s="283" t="s">
        <v>338</v>
      </c>
      <c r="D228" s="283" t="s">
        <v>131</v>
      </c>
      <c r="E228" s="284" t="s">
        <v>339</v>
      </c>
      <c r="F228" s="285" t="s">
        <v>340</v>
      </c>
      <c r="G228" s="286" t="s">
        <v>197</v>
      </c>
      <c r="H228" s="287">
        <v>1.5</v>
      </c>
      <c r="I228" s="95"/>
      <c r="J228" s="288">
        <f>ROUND(I228*H228,2)</f>
        <v>0</v>
      </c>
      <c r="K228" s="285"/>
      <c r="L228" s="204"/>
      <c r="M228" s="289" t="s">
        <v>3</v>
      </c>
      <c r="N228" s="290" t="s">
        <v>44</v>
      </c>
      <c r="O228" s="205"/>
      <c r="P228" s="291">
        <f>O228*H228</f>
        <v>0</v>
      </c>
      <c r="Q228" s="291">
        <v>0.27224</v>
      </c>
      <c r="R228" s="291">
        <f>Q228*H228</f>
        <v>0.40835999999999995</v>
      </c>
      <c r="S228" s="291">
        <v>0</v>
      </c>
      <c r="T228" s="292">
        <f>S228*H228</f>
        <v>0</v>
      </c>
      <c r="AR228" s="193" t="s">
        <v>135</v>
      </c>
      <c r="AT228" s="193" t="s">
        <v>131</v>
      </c>
      <c r="AU228" s="193" t="s">
        <v>81</v>
      </c>
      <c r="AY228" s="193" t="s">
        <v>128</v>
      </c>
      <c r="BE228" s="293">
        <f>IF(N228="základní",J228,0)</f>
        <v>0</v>
      </c>
      <c r="BF228" s="293">
        <f>IF(N228="snížená",J228,0)</f>
        <v>0</v>
      </c>
      <c r="BG228" s="293">
        <f>IF(N228="zákl. přenesená",J228,0)</f>
        <v>0</v>
      </c>
      <c r="BH228" s="293">
        <f>IF(N228="sníž. přenesená",J228,0)</f>
        <v>0</v>
      </c>
      <c r="BI228" s="293">
        <f>IF(N228="nulová",J228,0)</f>
        <v>0</v>
      </c>
      <c r="BJ228" s="193" t="s">
        <v>22</v>
      </c>
      <c r="BK228" s="293">
        <f>ROUND(I228*H228,2)</f>
        <v>0</v>
      </c>
      <c r="BL228" s="193" t="s">
        <v>135</v>
      </c>
      <c r="BM228" s="193" t="s">
        <v>341</v>
      </c>
    </row>
    <row r="229" spans="2:47" s="203" customFormat="1" ht="27">
      <c r="B229" s="204"/>
      <c r="D229" s="300" t="s">
        <v>137</v>
      </c>
      <c r="F229" s="319" t="s">
        <v>342</v>
      </c>
      <c r="I229" s="96"/>
      <c r="L229" s="204"/>
      <c r="M229" s="296"/>
      <c r="N229" s="205"/>
      <c r="O229" s="205"/>
      <c r="P229" s="205"/>
      <c r="Q229" s="205"/>
      <c r="R229" s="205"/>
      <c r="S229" s="205"/>
      <c r="T229" s="297"/>
      <c r="AT229" s="193" t="s">
        <v>137</v>
      </c>
      <c r="AU229" s="193" t="s">
        <v>81</v>
      </c>
    </row>
    <row r="230" spans="2:65" s="203" customFormat="1" ht="22.5" customHeight="1">
      <c r="B230" s="204"/>
      <c r="C230" s="283" t="s">
        <v>343</v>
      </c>
      <c r="D230" s="283" t="s">
        <v>131</v>
      </c>
      <c r="E230" s="284" t="s">
        <v>344</v>
      </c>
      <c r="F230" s="285" t="s">
        <v>345</v>
      </c>
      <c r="G230" s="286" t="s">
        <v>134</v>
      </c>
      <c r="H230" s="287">
        <v>2.098</v>
      </c>
      <c r="I230" s="95"/>
      <c r="J230" s="288">
        <f>ROUND(I230*H230,2)</f>
        <v>0</v>
      </c>
      <c r="K230" s="285"/>
      <c r="L230" s="204"/>
      <c r="M230" s="289" t="s">
        <v>3</v>
      </c>
      <c r="N230" s="290" t="s">
        <v>44</v>
      </c>
      <c r="O230" s="205"/>
      <c r="P230" s="291">
        <f>O230*H230</f>
        <v>0</v>
      </c>
      <c r="Q230" s="291">
        <v>2.45343</v>
      </c>
      <c r="R230" s="291">
        <f>Q230*H230</f>
        <v>5.14729614</v>
      </c>
      <c r="S230" s="291">
        <v>0</v>
      </c>
      <c r="T230" s="292">
        <f>S230*H230</f>
        <v>0</v>
      </c>
      <c r="AR230" s="193" t="s">
        <v>135</v>
      </c>
      <c r="AT230" s="193" t="s">
        <v>131</v>
      </c>
      <c r="AU230" s="193" t="s">
        <v>81</v>
      </c>
      <c r="AY230" s="193" t="s">
        <v>128</v>
      </c>
      <c r="BE230" s="293">
        <f>IF(N230="základní",J230,0)</f>
        <v>0</v>
      </c>
      <c r="BF230" s="293">
        <f>IF(N230="snížená",J230,0)</f>
        <v>0</v>
      </c>
      <c r="BG230" s="293">
        <f>IF(N230="zákl. přenesená",J230,0)</f>
        <v>0</v>
      </c>
      <c r="BH230" s="293">
        <f>IF(N230="sníž. přenesená",J230,0)</f>
        <v>0</v>
      </c>
      <c r="BI230" s="293">
        <f>IF(N230="nulová",J230,0)</f>
        <v>0</v>
      </c>
      <c r="BJ230" s="193" t="s">
        <v>22</v>
      </c>
      <c r="BK230" s="293">
        <f>ROUND(I230*H230,2)</f>
        <v>0</v>
      </c>
      <c r="BL230" s="193" t="s">
        <v>135</v>
      </c>
      <c r="BM230" s="193" t="s">
        <v>346</v>
      </c>
    </row>
    <row r="231" spans="2:51" s="299" customFormat="1" ht="13.5">
      <c r="B231" s="298"/>
      <c r="D231" s="294" t="s">
        <v>139</v>
      </c>
      <c r="E231" s="307" t="s">
        <v>3</v>
      </c>
      <c r="F231" s="308" t="s">
        <v>347</v>
      </c>
      <c r="H231" s="309">
        <v>1.408</v>
      </c>
      <c r="I231" s="97"/>
      <c r="L231" s="298"/>
      <c r="M231" s="304"/>
      <c r="N231" s="305"/>
      <c r="O231" s="305"/>
      <c r="P231" s="305"/>
      <c r="Q231" s="305"/>
      <c r="R231" s="305"/>
      <c r="S231" s="305"/>
      <c r="T231" s="306"/>
      <c r="AT231" s="307" t="s">
        <v>139</v>
      </c>
      <c r="AU231" s="307" t="s">
        <v>81</v>
      </c>
      <c r="AV231" s="299" t="s">
        <v>81</v>
      </c>
      <c r="AW231" s="299" t="s">
        <v>37</v>
      </c>
      <c r="AX231" s="299" t="s">
        <v>73</v>
      </c>
      <c r="AY231" s="307" t="s">
        <v>128</v>
      </c>
    </row>
    <row r="232" spans="2:51" s="299" customFormat="1" ht="13.5">
      <c r="B232" s="298"/>
      <c r="D232" s="294" t="s">
        <v>139</v>
      </c>
      <c r="E232" s="307" t="s">
        <v>3</v>
      </c>
      <c r="F232" s="308" t="s">
        <v>348</v>
      </c>
      <c r="H232" s="309">
        <v>0.69</v>
      </c>
      <c r="I232" s="97"/>
      <c r="L232" s="298"/>
      <c r="M232" s="304"/>
      <c r="N232" s="305"/>
      <c r="O232" s="305"/>
      <c r="P232" s="305"/>
      <c r="Q232" s="305"/>
      <c r="R232" s="305"/>
      <c r="S232" s="305"/>
      <c r="T232" s="306"/>
      <c r="AT232" s="307" t="s">
        <v>139</v>
      </c>
      <c r="AU232" s="307" t="s">
        <v>81</v>
      </c>
      <c r="AV232" s="299" t="s">
        <v>81</v>
      </c>
      <c r="AW232" s="299" t="s">
        <v>37</v>
      </c>
      <c r="AX232" s="299" t="s">
        <v>73</v>
      </c>
      <c r="AY232" s="307" t="s">
        <v>128</v>
      </c>
    </row>
    <row r="233" spans="2:51" s="311" customFormat="1" ht="13.5">
      <c r="B233" s="310"/>
      <c r="D233" s="300" t="s">
        <v>139</v>
      </c>
      <c r="E233" s="312" t="s">
        <v>3</v>
      </c>
      <c r="F233" s="313" t="s">
        <v>147</v>
      </c>
      <c r="H233" s="314">
        <v>2.098</v>
      </c>
      <c r="I233" s="98"/>
      <c r="L233" s="310"/>
      <c r="M233" s="315"/>
      <c r="N233" s="316"/>
      <c r="O233" s="316"/>
      <c r="P233" s="316"/>
      <c r="Q233" s="316"/>
      <c r="R233" s="316"/>
      <c r="S233" s="316"/>
      <c r="T233" s="317"/>
      <c r="AT233" s="318" t="s">
        <v>139</v>
      </c>
      <c r="AU233" s="318" t="s">
        <v>81</v>
      </c>
      <c r="AV233" s="311" t="s">
        <v>135</v>
      </c>
      <c r="AW233" s="311" t="s">
        <v>37</v>
      </c>
      <c r="AX233" s="311" t="s">
        <v>22</v>
      </c>
      <c r="AY233" s="318" t="s">
        <v>128</v>
      </c>
    </row>
    <row r="234" spans="2:65" s="203" customFormat="1" ht="22.5" customHeight="1">
      <c r="B234" s="204"/>
      <c r="C234" s="283" t="s">
        <v>349</v>
      </c>
      <c r="D234" s="283" t="s">
        <v>131</v>
      </c>
      <c r="E234" s="284" t="s">
        <v>350</v>
      </c>
      <c r="F234" s="285" t="s">
        <v>351</v>
      </c>
      <c r="G234" s="286" t="s">
        <v>197</v>
      </c>
      <c r="H234" s="287">
        <v>12.21</v>
      </c>
      <c r="I234" s="95"/>
      <c r="J234" s="288">
        <f>ROUND(I234*H234,2)</f>
        <v>0</v>
      </c>
      <c r="K234" s="285"/>
      <c r="L234" s="204"/>
      <c r="M234" s="289" t="s">
        <v>3</v>
      </c>
      <c r="N234" s="290" t="s">
        <v>44</v>
      </c>
      <c r="O234" s="205"/>
      <c r="P234" s="291">
        <f>O234*H234</f>
        <v>0</v>
      </c>
      <c r="Q234" s="291">
        <v>0.00215</v>
      </c>
      <c r="R234" s="291">
        <f>Q234*H234</f>
        <v>0.0262515</v>
      </c>
      <c r="S234" s="291">
        <v>0</v>
      </c>
      <c r="T234" s="292">
        <f>S234*H234</f>
        <v>0</v>
      </c>
      <c r="AR234" s="193" t="s">
        <v>135</v>
      </c>
      <c r="AT234" s="193" t="s">
        <v>131</v>
      </c>
      <c r="AU234" s="193" t="s">
        <v>81</v>
      </c>
      <c r="AY234" s="193" t="s">
        <v>128</v>
      </c>
      <c r="BE234" s="293">
        <f>IF(N234="základní",J234,0)</f>
        <v>0</v>
      </c>
      <c r="BF234" s="293">
        <f>IF(N234="snížená",J234,0)</f>
        <v>0</v>
      </c>
      <c r="BG234" s="293">
        <f>IF(N234="zákl. přenesená",J234,0)</f>
        <v>0</v>
      </c>
      <c r="BH234" s="293">
        <f>IF(N234="sníž. přenesená",J234,0)</f>
        <v>0</v>
      </c>
      <c r="BI234" s="293">
        <f>IF(N234="nulová",J234,0)</f>
        <v>0</v>
      </c>
      <c r="BJ234" s="193" t="s">
        <v>22</v>
      </c>
      <c r="BK234" s="293">
        <f>ROUND(I234*H234,2)</f>
        <v>0</v>
      </c>
      <c r="BL234" s="193" t="s">
        <v>135</v>
      </c>
      <c r="BM234" s="193" t="s">
        <v>352</v>
      </c>
    </row>
    <row r="235" spans="2:47" s="203" customFormat="1" ht="27">
      <c r="B235" s="204"/>
      <c r="D235" s="294" t="s">
        <v>137</v>
      </c>
      <c r="F235" s="295" t="s">
        <v>353</v>
      </c>
      <c r="I235" s="96"/>
      <c r="L235" s="204"/>
      <c r="M235" s="296"/>
      <c r="N235" s="205"/>
      <c r="O235" s="205"/>
      <c r="P235" s="205"/>
      <c r="Q235" s="205"/>
      <c r="R235" s="205"/>
      <c r="S235" s="205"/>
      <c r="T235" s="297"/>
      <c r="AT235" s="193" t="s">
        <v>137</v>
      </c>
      <c r="AU235" s="193" t="s">
        <v>81</v>
      </c>
    </row>
    <row r="236" spans="2:51" s="299" customFormat="1" ht="13.5">
      <c r="B236" s="298"/>
      <c r="D236" s="294" t="s">
        <v>139</v>
      </c>
      <c r="E236" s="307" t="s">
        <v>3</v>
      </c>
      <c r="F236" s="308" t="s">
        <v>354</v>
      </c>
      <c r="H236" s="309">
        <v>8.76</v>
      </c>
      <c r="I236" s="97"/>
      <c r="L236" s="298"/>
      <c r="M236" s="304"/>
      <c r="N236" s="305"/>
      <c r="O236" s="305"/>
      <c r="P236" s="305"/>
      <c r="Q236" s="305"/>
      <c r="R236" s="305"/>
      <c r="S236" s="305"/>
      <c r="T236" s="306"/>
      <c r="AT236" s="307" t="s">
        <v>139</v>
      </c>
      <c r="AU236" s="307" t="s">
        <v>81</v>
      </c>
      <c r="AV236" s="299" t="s">
        <v>81</v>
      </c>
      <c r="AW236" s="299" t="s">
        <v>37</v>
      </c>
      <c r="AX236" s="299" t="s">
        <v>73</v>
      </c>
      <c r="AY236" s="307" t="s">
        <v>128</v>
      </c>
    </row>
    <row r="237" spans="2:51" s="299" customFormat="1" ht="13.5">
      <c r="B237" s="298"/>
      <c r="D237" s="294" t="s">
        <v>139</v>
      </c>
      <c r="E237" s="307" t="s">
        <v>3</v>
      </c>
      <c r="F237" s="308" t="s">
        <v>355</v>
      </c>
      <c r="H237" s="309">
        <v>3.45</v>
      </c>
      <c r="I237" s="97"/>
      <c r="L237" s="298"/>
      <c r="M237" s="304"/>
      <c r="N237" s="305"/>
      <c r="O237" s="305"/>
      <c r="P237" s="305"/>
      <c r="Q237" s="305"/>
      <c r="R237" s="305"/>
      <c r="S237" s="305"/>
      <c r="T237" s="306"/>
      <c r="AT237" s="307" t="s">
        <v>139</v>
      </c>
      <c r="AU237" s="307" t="s">
        <v>81</v>
      </c>
      <c r="AV237" s="299" t="s">
        <v>81</v>
      </c>
      <c r="AW237" s="299" t="s">
        <v>37</v>
      </c>
      <c r="AX237" s="299" t="s">
        <v>73</v>
      </c>
      <c r="AY237" s="307" t="s">
        <v>128</v>
      </c>
    </row>
    <row r="238" spans="2:51" s="311" customFormat="1" ht="13.5">
      <c r="B238" s="310"/>
      <c r="D238" s="300" t="s">
        <v>139</v>
      </c>
      <c r="E238" s="312" t="s">
        <v>3</v>
      </c>
      <c r="F238" s="313" t="s">
        <v>147</v>
      </c>
      <c r="H238" s="314">
        <v>12.21</v>
      </c>
      <c r="I238" s="98"/>
      <c r="L238" s="310"/>
      <c r="M238" s="315"/>
      <c r="N238" s="316"/>
      <c r="O238" s="316"/>
      <c r="P238" s="316"/>
      <c r="Q238" s="316"/>
      <c r="R238" s="316"/>
      <c r="S238" s="316"/>
      <c r="T238" s="317"/>
      <c r="AT238" s="318" t="s">
        <v>139</v>
      </c>
      <c r="AU238" s="318" t="s">
        <v>81</v>
      </c>
      <c r="AV238" s="311" t="s">
        <v>135</v>
      </c>
      <c r="AW238" s="311" t="s">
        <v>37</v>
      </c>
      <c r="AX238" s="311" t="s">
        <v>22</v>
      </c>
      <c r="AY238" s="318" t="s">
        <v>128</v>
      </c>
    </row>
    <row r="239" spans="2:65" s="203" customFormat="1" ht="22.5" customHeight="1">
      <c r="B239" s="204"/>
      <c r="C239" s="283" t="s">
        <v>356</v>
      </c>
      <c r="D239" s="283" t="s">
        <v>131</v>
      </c>
      <c r="E239" s="284" t="s">
        <v>357</v>
      </c>
      <c r="F239" s="285" t="s">
        <v>358</v>
      </c>
      <c r="G239" s="286" t="s">
        <v>197</v>
      </c>
      <c r="H239" s="287">
        <v>12.21</v>
      </c>
      <c r="I239" s="95"/>
      <c r="J239" s="288">
        <f>ROUND(I239*H239,2)</f>
        <v>0</v>
      </c>
      <c r="K239" s="285"/>
      <c r="L239" s="204"/>
      <c r="M239" s="289" t="s">
        <v>3</v>
      </c>
      <c r="N239" s="290" t="s">
        <v>44</v>
      </c>
      <c r="O239" s="205"/>
      <c r="P239" s="291">
        <f>O239*H239</f>
        <v>0</v>
      </c>
      <c r="Q239" s="291">
        <v>0</v>
      </c>
      <c r="R239" s="291">
        <f>Q239*H239</f>
        <v>0</v>
      </c>
      <c r="S239" s="291">
        <v>0</v>
      </c>
      <c r="T239" s="292">
        <f>S239*H239</f>
        <v>0</v>
      </c>
      <c r="AR239" s="193" t="s">
        <v>135</v>
      </c>
      <c r="AT239" s="193" t="s">
        <v>131</v>
      </c>
      <c r="AU239" s="193" t="s">
        <v>81</v>
      </c>
      <c r="AY239" s="193" t="s">
        <v>128</v>
      </c>
      <c r="BE239" s="293">
        <f>IF(N239="základní",J239,0)</f>
        <v>0</v>
      </c>
      <c r="BF239" s="293">
        <f>IF(N239="snížená",J239,0)</f>
        <v>0</v>
      </c>
      <c r="BG239" s="293">
        <f>IF(N239="zákl. přenesená",J239,0)</f>
        <v>0</v>
      </c>
      <c r="BH239" s="293">
        <f>IF(N239="sníž. přenesená",J239,0)</f>
        <v>0</v>
      </c>
      <c r="BI239" s="293">
        <f>IF(N239="nulová",J239,0)</f>
        <v>0</v>
      </c>
      <c r="BJ239" s="193" t="s">
        <v>22</v>
      </c>
      <c r="BK239" s="293">
        <f>ROUND(I239*H239,2)</f>
        <v>0</v>
      </c>
      <c r="BL239" s="193" t="s">
        <v>135</v>
      </c>
      <c r="BM239" s="193" t="s">
        <v>359</v>
      </c>
    </row>
    <row r="240" spans="2:47" s="203" customFormat="1" ht="27">
      <c r="B240" s="204"/>
      <c r="D240" s="300" t="s">
        <v>137</v>
      </c>
      <c r="F240" s="319" t="s">
        <v>360</v>
      </c>
      <c r="I240" s="96"/>
      <c r="L240" s="204"/>
      <c r="M240" s="296"/>
      <c r="N240" s="205"/>
      <c r="O240" s="205"/>
      <c r="P240" s="205"/>
      <c r="Q240" s="205"/>
      <c r="R240" s="205"/>
      <c r="S240" s="205"/>
      <c r="T240" s="297"/>
      <c r="AT240" s="193" t="s">
        <v>137</v>
      </c>
      <c r="AU240" s="193" t="s">
        <v>81</v>
      </c>
    </row>
    <row r="241" spans="2:65" s="203" customFormat="1" ht="22.5" customHeight="1">
      <c r="B241" s="204"/>
      <c r="C241" s="283" t="s">
        <v>361</v>
      </c>
      <c r="D241" s="283" t="s">
        <v>131</v>
      </c>
      <c r="E241" s="284" t="s">
        <v>362</v>
      </c>
      <c r="F241" s="285" t="s">
        <v>363</v>
      </c>
      <c r="G241" s="286" t="s">
        <v>197</v>
      </c>
      <c r="H241" s="287">
        <v>34.05</v>
      </c>
      <c r="I241" s="95"/>
      <c r="J241" s="288">
        <f>ROUND(I241*H241,2)</f>
        <v>0</v>
      </c>
      <c r="K241" s="285"/>
      <c r="L241" s="204"/>
      <c r="M241" s="289" t="s">
        <v>3</v>
      </c>
      <c r="N241" s="290" t="s">
        <v>44</v>
      </c>
      <c r="O241" s="205"/>
      <c r="P241" s="291">
        <f>O241*H241</f>
        <v>0</v>
      </c>
      <c r="Q241" s="291">
        <v>0.01747</v>
      </c>
      <c r="R241" s="291">
        <f>Q241*H241</f>
        <v>0.5948534999999999</v>
      </c>
      <c r="S241" s="291">
        <v>0</v>
      </c>
      <c r="T241" s="292">
        <f>S241*H241</f>
        <v>0</v>
      </c>
      <c r="AR241" s="193" t="s">
        <v>135</v>
      </c>
      <c r="AT241" s="193" t="s">
        <v>131</v>
      </c>
      <c r="AU241" s="193" t="s">
        <v>81</v>
      </c>
      <c r="AY241" s="193" t="s">
        <v>128</v>
      </c>
      <c r="BE241" s="293">
        <f>IF(N241="základní",J241,0)</f>
        <v>0</v>
      </c>
      <c r="BF241" s="293">
        <f>IF(N241="snížená",J241,0)</f>
        <v>0</v>
      </c>
      <c r="BG241" s="293">
        <f>IF(N241="zákl. přenesená",J241,0)</f>
        <v>0</v>
      </c>
      <c r="BH241" s="293">
        <f>IF(N241="sníž. přenesená",J241,0)</f>
        <v>0</v>
      </c>
      <c r="BI241" s="293">
        <f>IF(N241="nulová",J241,0)</f>
        <v>0</v>
      </c>
      <c r="BJ241" s="193" t="s">
        <v>22</v>
      </c>
      <c r="BK241" s="293">
        <f>ROUND(I241*H241,2)</f>
        <v>0</v>
      </c>
      <c r="BL241" s="193" t="s">
        <v>135</v>
      </c>
      <c r="BM241" s="193" t="s">
        <v>364</v>
      </c>
    </row>
    <row r="242" spans="2:47" s="203" customFormat="1" ht="27">
      <c r="B242" s="204"/>
      <c r="D242" s="294" t="s">
        <v>137</v>
      </c>
      <c r="F242" s="295" t="s">
        <v>365</v>
      </c>
      <c r="I242" s="96"/>
      <c r="L242" s="204"/>
      <c r="M242" s="296"/>
      <c r="N242" s="205"/>
      <c r="O242" s="205"/>
      <c r="P242" s="205"/>
      <c r="Q242" s="205"/>
      <c r="R242" s="205"/>
      <c r="S242" s="205"/>
      <c r="T242" s="297"/>
      <c r="AT242" s="193" t="s">
        <v>137</v>
      </c>
      <c r="AU242" s="193" t="s">
        <v>81</v>
      </c>
    </row>
    <row r="243" spans="2:51" s="299" customFormat="1" ht="13.5">
      <c r="B243" s="298"/>
      <c r="D243" s="294" t="s">
        <v>139</v>
      </c>
      <c r="E243" s="307" t="s">
        <v>3</v>
      </c>
      <c r="F243" s="308" t="s">
        <v>366</v>
      </c>
      <c r="H243" s="309">
        <v>12.6</v>
      </c>
      <c r="I243" s="97"/>
      <c r="L243" s="298"/>
      <c r="M243" s="304"/>
      <c r="N243" s="305"/>
      <c r="O243" s="305"/>
      <c r="P243" s="305"/>
      <c r="Q243" s="305"/>
      <c r="R243" s="305"/>
      <c r="S243" s="305"/>
      <c r="T243" s="306"/>
      <c r="AT243" s="307" t="s">
        <v>139</v>
      </c>
      <c r="AU243" s="307" t="s">
        <v>81</v>
      </c>
      <c r="AV243" s="299" t="s">
        <v>81</v>
      </c>
      <c r="AW243" s="299" t="s">
        <v>37</v>
      </c>
      <c r="AX243" s="299" t="s">
        <v>73</v>
      </c>
      <c r="AY243" s="307" t="s">
        <v>128</v>
      </c>
    </row>
    <row r="244" spans="2:51" s="299" customFormat="1" ht="13.5">
      <c r="B244" s="298"/>
      <c r="D244" s="294" t="s">
        <v>139</v>
      </c>
      <c r="E244" s="307" t="s">
        <v>3</v>
      </c>
      <c r="F244" s="308" t="s">
        <v>367</v>
      </c>
      <c r="H244" s="309">
        <v>21.45</v>
      </c>
      <c r="I244" s="97"/>
      <c r="L244" s="298"/>
      <c r="M244" s="304"/>
      <c r="N244" s="305"/>
      <c r="O244" s="305"/>
      <c r="P244" s="305"/>
      <c r="Q244" s="305"/>
      <c r="R244" s="305"/>
      <c r="S244" s="305"/>
      <c r="T244" s="306"/>
      <c r="AT244" s="307" t="s">
        <v>139</v>
      </c>
      <c r="AU244" s="307" t="s">
        <v>81</v>
      </c>
      <c r="AV244" s="299" t="s">
        <v>81</v>
      </c>
      <c r="AW244" s="299" t="s">
        <v>37</v>
      </c>
      <c r="AX244" s="299" t="s">
        <v>73</v>
      </c>
      <c r="AY244" s="307" t="s">
        <v>128</v>
      </c>
    </row>
    <row r="245" spans="2:51" s="311" customFormat="1" ht="13.5">
      <c r="B245" s="310"/>
      <c r="D245" s="300" t="s">
        <v>139</v>
      </c>
      <c r="E245" s="312" t="s">
        <v>3</v>
      </c>
      <c r="F245" s="313" t="s">
        <v>147</v>
      </c>
      <c r="H245" s="314">
        <v>34.05</v>
      </c>
      <c r="I245" s="98"/>
      <c r="L245" s="310"/>
      <c r="M245" s="315"/>
      <c r="N245" s="316"/>
      <c r="O245" s="316"/>
      <c r="P245" s="316"/>
      <c r="Q245" s="316"/>
      <c r="R245" s="316"/>
      <c r="S245" s="316"/>
      <c r="T245" s="317"/>
      <c r="AT245" s="318" t="s">
        <v>139</v>
      </c>
      <c r="AU245" s="318" t="s">
        <v>81</v>
      </c>
      <c r="AV245" s="311" t="s">
        <v>135</v>
      </c>
      <c r="AW245" s="311" t="s">
        <v>37</v>
      </c>
      <c r="AX245" s="311" t="s">
        <v>22</v>
      </c>
      <c r="AY245" s="318" t="s">
        <v>128</v>
      </c>
    </row>
    <row r="246" spans="2:65" s="203" customFormat="1" ht="22.5" customHeight="1">
      <c r="B246" s="204"/>
      <c r="C246" s="283" t="s">
        <v>368</v>
      </c>
      <c r="D246" s="283" t="s">
        <v>131</v>
      </c>
      <c r="E246" s="284" t="s">
        <v>369</v>
      </c>
      <c r="F246" s="285" t="s">
        <v>370</v>
      </c>
      <c r="G246" s="286" t="s">
        <v>197</v>
      </c>
      <c r="H246" s="287">
        <v>34.05</v>
      </c>
      <c r="I246" s="95"/>
      <c r="J246" s="288">
        <f>ROUND(I246*H246,2)</f>
        <v>0</v>
      </c>
      <c r="K246" s="285"/>
      <c r="L246" s="204"/>
      <c r="M246" s="289" t="s">
        <v>3</v>
      </c>
      <c r="N246" s="290" t="s">
        <v>44</v>
      </c>
      <c r="O246" s="205"/>
      <c r="P246" s="291">
        <f>O246*H246</f>
        <v>0</v>
      </c>
      <c r="Q246" s="291">
        <v>0</v>
      </c>
      <c r="R246" s="291">
        <f>Q246*H246</f>
        <v>0</v>
      </c>
      <c r="S246" s="291">
        <v>0</v>
      </c>
      <c r="T246" s="292">
        <f>S246*H246</f>
        <v>0</v>
      </c>
      <c r="AR246" s="193" t="s">
        <v>135</v>
      </c>
      <c r="AT246" s="193" t="s">
        <v>131</v>
      </c>
      <c r="AU246" s="193" t="s">
        <v>81</v>
      </c>
      <c r="AY246" s="193" t="s">
        <v>128</v>
      </c>
      <c r="BE246" s="293">
        <f>IF(N246="základní",J246,0)</f>
        <v>0</v>
      </c>
      <c r="BF246" s="293">
        <f>IF(N246="snížená",J246,0)</f>
        <v>0</v>
      </c>
      <c r="BG246" s="293">
        <f>IF(N246="zákl. přenesená",J246,0)</f>
        <v>0</v>
      </c>
      <c r="BH246" s="293">
        <f>IF(N246="sníž. přenesená",J246,0)</f>
        <v>0</v>
      </c>
      <c r="BI246" s="293">
        <f>IF(N246="nulová",J246,0)</f>
        <v>0</v>
      </c>
      <c r="BJ246" s="193" t="s">
        <v>22</v>
      </c>
      <c r="BK246" s="293">
        <f>ROUND(I246*H246,2)</f>
        <v>0</v>
      </c>
      <c r="BL246" s="193" t="s">
        <v>135</v>
      </c>
      <c r="BM246" s="193" t="s">
        <v>371</v>
      </c>
    </row>
    <row r="247" spans="2:47" s="203" customFormat="1" ht="27">
      <c r="B247" s="204"/>
      <c r="D247" s="300" t="s">
        <v>137</v>
      </c>
      <c r="F247" s="319" t="s">
        <v>372</v>
      </c>
      <c r="I247" s="96"/>
      <c r="L247" s="204"/>
      <c r="M247" s="296"/>
      <c r="N247" s="205"/>
      <c r="O247" s="205"/>
      <c r="P247" s="205"/>
      <c r="Q247" s="205"/>
      <c r="R247" s="205"/>
      <c r="S247" s="205"/>
      <c r="T247" s="297"/>
      <c r="AT247" s="193" t="s">
        <v>137</v>
      </c>
      <c r="AU247" s="193" t="s">
        <v>81</v>
      </c>
    </row>
    <row r="248" spans="2:65" s="203" customFormat="1" ht="22.5" customHeight="1">
      <c r="B248" s="204"/>
      <c r="C248" s="283" t="s">
        <v>373</v>
      </c>
      <c r="D248" s="283" t="s">
        <v>131</v>
      </c>
      <c r="E248" s="284" t="s">
        <v>374</v>
      </c>
      <c r="F248" s="285" t="s">
        <v>375</v>
      </c>
      <c r="G248" s="286" t="s">
        <v>197</v>
      </c>
      <c r="H248" s="287">
        <v>34.05</v>
      </c>
      <c r="I248" s="95"/>
      <c r="J248" s="288">
        <f>ROUND(I248*H248,2)</f>
        <v>0</v>
      </c>
      <c r="K248" s="285"/>
      <c r="L248" s="204"/>
      <c r="M248" s="289" t="s">
        <v>3</v>
      </c>
      <c r="N248" s="290" t="s">
        <v>44</v>
      </c>
      <c r="O248" s="205"/>
      <c r="P248" s="291">
        <f>O248*H248</f>
        <v>0</v>
      </c>
      <c r="Q248" s="291">
        <v>0.0031</v>
      </c>
      <c r="R248" s="291">
        <f>Q248*H248</f>
        <v>0.10555499999999998</v>
      </c>
      <c r="S248" s="291">
        <v>0</v>
      </c>
      <c r="T248" s="292">
        <f>S248*H248</f>
        <v>0</v>
      </c>
      <c r="AR248" s="193" t="s">
        <v>135</v>
      </c>
      <c r="AT248" s="193" t="s">
        <v>131</v>
      </c>
      <c r="AU248" s="193" t="s">
        <v>81</v>
      </c>
      <c r="AY248" s="193" t="s">
        <v>128</v>
      </c>
      <c r="BE248" s="293">
        <f>IF(N248="základní",J248,0)</f>
        <v>0</v>
      </c>
      <c r="BF248" s="293">
        <f>IF(N248="snížená",J248,0)</f>
        <v>0</v>
      </c>
      <c r="BG248" s="293">
        <f>IF(N248="zákl. přenesená",J248,0)</f>
        <v>0</v>
      </c>
      <c r="BH248" s="293">
        <f>IF(N248="sníž. přenesená",J248,0)</f>
        <v>0</v>
      </c>
      <c r="BI248" s="293">
        <f>IF(N248="nulová",J248,0)</f>
        <v>0</v>
      </c>
      <c r="BJ248" s="193" t="s">
        <v>22</v>
      </c>
      <c r="BK248" s="293">
        <f>ROUND(I248*H248,2)</f>
        <v>0</v>
      </c>
      <c r="BL248" s="193" t="s">
        <v>135</v>
      </c>
      <c r="BM248" s="193" t="s">
        <v>376</v>
      </c>
    </row>
    <row r="249" spans="2:47" s="203" customFormat="1" ht="27">
      <c r="B249" s="204"/>
      <c r="D249" s="300" t="s">
        <v>137</v>
      </c>
      <c r="F249" s="319" t="s">
        <v>377</v>
      </c>
      <c r="I249" s="96"/>
      <c r="L249" s="204"/>
      <c r="M249" s="296"/>
      <c r="N249" s="205"/>
      <c r="O249" s="205"/>
      <c r="P249" s="205"/>
      <c r="Q249" s="205"/>
      <c r="R249" s="205"/>
      <c r="S249" s="205"/>
      <c r="T249" s="297"/>
      <c r="AT249" s="193" t="s">
        <v>137</v>
      </c>
      <c r="AU249" s="193" t="s">
        <v>81</v>
      </c>
    </row>
    <row r="250" spans="2:65" s="203" customFormat="1" ht="22.5" customHeight="1">
      <c r="B250" s="204"/>
      <c r="C250" s="283" t="s">
        <v>378</v>
      </c>
      <c r="D250" s="283" t="s">
        <v>131</v>
      </c>
      <c r="E250" s="284" t="s">
        <v>379</v>
      </c>
      <c r="F250" s="285" t="s">
        <v>380</v>
      </c>
      <c r="G250" s="286" t="s">
        <v>197</v>
      </c>
      <c r="H250" s="287">
        <v>34.05</v>
      </c>
      <c r="I250" s="95"/>
      <c r="J250" s="288">
        <f>ROUND(I250*H250,2)</f>
        <v>0</v>
      </c>
      <c r="K250" s="285"/>
      <c r="L250" s="204"/>
      <c r="M250" s="289" t="s">
        <v>3</v>
      </c>
      <c r="N250" s="290" t="s">
        <v>44</v>
      </c>
      <c r="O250" s="205"/>
      <c r="P250" s="291">
        <f>O250*H250</f>
        <v>0</v>
      </c>
      <c r="Q250" s="291">
        <v>0</v>
      </c>
      <c r="R250" s="291">
        <f>Q250*H250</f>
        <v>0</v>
      </c>
      <c r="S250" s="291">
        <v>0</v>
      </c>
      <c r="T250" s="292">
        <f>S250*H250</f>
        <v>0</v>
      </c>
      <c r="AR250" s="193" t="s">
        <v>135</v>
      </c>
      <c r="AT250" s="193" t="s">
        <v>131</v>
      </c>
      <c r="AU250" s="193" t="s">
        <v>81</v>
      </c>
      <c r="AY250" s="193" t="s">
        <v>128</v>
      </c>
      <c r="BE250" s="293">
        <f>IF(N250="základní",J250,0)</f>
        <v>0</v>
      </c>
      <c r="BF250" s="293">
        <f>IF(N250="snížená",J250,0)</f>
        <v>0</v>
      </c>
      <c r="BG250" s="293">
        <f>IF(N250="zákl. přenesená",J250,0)</f>
        <v>0</v>
      </c>
      <c r="BH250" s="293">
        <f>IF(N250="sníž. přenesená",J250,0)</f>
        <v>0</v>
      </c>
      <c r="BI250" s="293">
        <f>IF(N250="nulová",J250,0)</f>
        <v>0</v>
      </c>
      <c r="BJ250" s="193" t="s">
        <v>22</v>
      </c>
      <c r="BK250" s="293">
        <f>ROUND(I250*H250,2)</f>
        <v>0</v>
      </c>
      <c r="BL250" s="193" t="s">
        <v>135</v>
      </c>
      <c r="BM250" s="193" t="s">
        <v>381</v>
      </c>
    </row>
    <row r="251" spans="2:47" s="203" customFormat="1" ht="27">
      <c r="B251" s="204"/>
      <c r="D251" s="300" t="s">
        <v>137</v>
      </c>
      <c r="F251" s="319" t="s">
        <v>382</v>
      </c>
      <c r="I251" s="96"/>
      <c r="L251" s="204"/>
      <c r="M251" s="296"/>
      <c r="N251" s="205"/>
      <c r="O251" s="205"/>
      <c r="P251" s="205"/>
      <c r="Q251" s="205"/>
      <c r="R251" s="205"/>
      <c r="S251" s="205"/>
      <c r="T251" s="297"/>
      <c r="AT251" s="193" t="s">
        <v>137</v>
      </c>
      <c r="AU251" s="193" t="s">
        <v>81</v>
      </c>
    </row>
    <row r="252" spans="2:65" s="203" customFormat="1" ht="22.5" customHeight="1">
      <c r="B252" s="204"/>
      <c r="C252" s="283" t="s">
        <v>383</v>
      </c>
      <c r="D252" s="283" t="s">
        <v>131</v>
      </c>
      <c r="E252" s="284" t="s">
        <v>384</v>
      </c>
      <c r="F252" s="285" t="s">
        <v>385</v>
      </c>
      <c r="G252" s="286" t="s">
        <v>209</v>
      </c>
      <c r="H252" s="287">
        <v>0.21</v>
      </c>
      <c r="I252" s="95"/>
      <c r="J252" s="288">
        <f>ROUND(I252*H252,2)</f>
        <v>0</v>
      </c>
      <c r="K252" s="285"/>
      <c r="L252" s="204"/>
      <c r="M252" s="289" t="s">
        <v>3</v>
      </c>
      <c r="N252" s="290" t="s">
        <v>44</v>
      </c>
      <c r="O252" s="205"/>
      <c r="P252" s="291">
        <f>O252*H252</f>
        <v>0</v>
      </c>
      <c r="Q252" s="291">
        <v>1.05516</v>
      </c>
      <c r="R252" s="291">
        <f>Q252*H252</f>
        <v>0.22158360000000002</v>
      </c>
      <c r="S252" s="291">
        <v>0</v>
      </c>
      <c r="T252" s="292">
        <f>S252*H252</f>
        <v>0</v>
      </c>
      <c r="AR252" s="193" t="s">
        <v>135</v>
      </c>
      <c r="AT252" s="193" t="s">
        <v>131</v>
      </c>
      <c r="AU252" s="193" t="s">
        <v>81</v>
      </c>
      <c r="AY252" s="193" t="s">
        <v>128</v>
      </c>
      <c r="BE252" s="293">
        <f>IF(N252="základní",J252,0)</f>
        <v>0</v>
      </c>
      <c r="BF252" s="293">
        <f>IF(N252="snížená",J252,0)</f>
        <v>0</v>
      </c>
      <c r="BG252" s="293">
        <f>IF(N252="zákl. přenesená",J252,0)</f>
        <v>0</v>
      </c>
      <c r="BH252" s="293">
        <f>IF(N252="sníž. přenesená",J252,0)</f>
        <v>0</v>
      </c>
      <c r="BI252" s="293">
        <f>IF(N252="nulová",J252,0)</f>
        <v>0</v>
      </c>
      <c r="BJ252" s="193" t="s">
        <v>22</v>
      </c>
      <c r="BK252" s="293">
        <f>ROUND(I252*H252,2)</f>
        <v>0</v>
      </c>
      <c r="BL252" s="193" t="s">
        <v>135</v>
      </c>
      <c r="BM252" s="193" t="s">
        <v>386</v>
      </c>
    </row>
    <row r="253" spans="2:47" s="203" customFormat="1" ht="54">
      <c r="B253" s="204"/>
      <c r="D253" s="294" t="s">
        <v>137</v>
      </c>
      <c r="F253" s="295" t="s">
        <v>387</v>
      </c>
      <c r="I253" s="96"/>
      <c r="L253" s="204"/>
      <c r="M253" s="296"/>
      <c r="N253" s="205"/>
      <c r="O253" s="205"/>
      <c r="P253" s="205"/>
      <c r="Q253" s="205"/>
      <c r="R253" s="205"/>
      <c r="S253" s="205"/>
      <c r="T253" s="297"/>
      <c r="AT253" s="193" t="s">
        <v>137</v>
      </c>
      <c r="AU253" s="193" t="s">
        <v>81</v>
      </c>
    </row>
    <row r="254" spans="2:51" s="299" customFormat="1" ht="13.5">
      <c r="B254" s="298"/>
      <c r="D254" s="294" t="s">
        <v>139</v>
      </c>
      <c r="E254" s="307" t="s">
        <v>3</v>
      </c>
      <c r="F254" s="308" t="s">
        <v>388</v>
      </c>
      <c r="H254" s="309">
        <v>0.141</v>
      </c>
      <c r="I254" s="97"/>
      <c r="L254" s="298"/>
      <c r="M254" s="304"/>
      <c r="N254" s="305"/>
      <c r="O254" s="305"/>
      <c r="P254" s="305"/>
      <c r="Q254" s="305"/>
      <c r="R254" s="305"/>
      <c r="S254" s="305"/>
      <c r="T254" s="306"/>
      <c r="AT254" s="307" t="s">
        <v>139</v>
      </c>
      <c r="AU254" s="307" t="s">
        <v>81</v>
      </c>
      <c r="AV254" s="299" t="s">
        <v>81</v>
      </c>
      <c r="AW254" s="299" t="s">
        <v>37</v>
      </c>
      <c r="AX254" s="299" t="s">
        <v>73</v>
      </c>
      <c r="AY254" s="307" t="s">
        <v>128</v>
      </c>
    </row>
    <row r="255" spans="2:51" s="299" customFormat="1" ht="13.5">
      <c r="B255" s="298"/>
      <c r="D255" s="294" t="s">
        <v>139</v>
      </c>
      <c r="E255" s="307" t="s">
        <v>3</v>
      </c>
      <c r="F255" s="308" t="s">
        <v>389</v>
      </c>
      <c r="H255" s="309">
        <v>0.069</v>
      </c>
      <c r="I255" s="97"/>
      <c r="L255" s="298"/>
      <c r="M255" s="304"/>
      <c r="N255" s="305"/>
      <c r="O255" s="305"/>
      <c r="P255" s="305"/>
      <c r="Q255" s="305"/>
      <c r="R255" s="305"/>
      <c r="S255" s="305"/>
      <c r="T255" s="306"/>
      <c r="AT255" s="307" t="s">
        <v>139</v>
      </c>
      <c r="AU255" s="307" t="s">
        <v>81</v>
      </c>
      <c r="AV255" s="299" t="s">
        <v>81</v>
      </c>
      <c r="AW255" s="299" t="s">
        <v>37</v>
      </c>
      <c r="AX255" s="299" t="s">
        <v>73</v>
      </c>
      <c r="AY255" s="307" t="s">
        <v>128</v>
      </c>
    </row>
    <row r="256" spans="2:51" s="311" customFormat="1" ht="13.5">
      <c r="B256" s="310"/>
      <c r="D256" s="300" t="s">
        <v>139</v>
      </c>
      <c r="E256" s="312" t="s">
        <v>3</v>
      </c>
      <c r="F256" s="313" t="s">
        <v>147</v>
      </c>
      <c r="H256" s="314">
        <v>0.21</v>
      </c>
      <c r="I256" s="98"/>
      <c r="L256" s="310"/>
      <c r="M256" s="315"/>
      <c r="N256" s="316"/>
      <c r="O256" s="316"/>
      <c r="P256" s="316"/>
      <c r="Q256" s="316"/>
      <c r="R256" s="316"/>
      <c r="S256" s="316"/>
      <c r="T256" s="317"/>
      <c r="AT256" s="318" t="s">
        <v>139</v>
      </c>
      <c r="AU256" s="318" t="s">
        <v>81</v>
      </c>
      <c r="AV256" s="311" t="s">
        <v>135</v>
      </c>
      <c r="AW256" s="311" t="s">
        <v>37</v>
      </c>
      <c r="AX256" s="311" t="s">
        <v>22</v>
      </c>
      <c r="AY256" s="318" t="s">
        <v>128</v>
      </c>
    </row>
    <row r="257" spans="2:65" s="203" customFormat="1" ht="22.5" customHeight="1">
      <c r="B257" s="204"/>
      <c r="C257" s="283" t="s">
        <v>390</v>
      </c>
      <c r="D257" s="283" t="s">
        <v>131</v>
      </c>
      <c r="E257" s="284" t="s">
        <v>391</v>
      </c>
      <c r="F257" s="285" t="s">
        <v>392</v>
      </c>
      <c r="G257" s="286" t="s">
        <v>134</v>
      </c>
      <c r="H257" s="287">
        <v>5.085</v>
      </c>
      <c r="I257" s="95"/>
      <c r="J257" s="288">
        <f>ROUND(I257*H257,2)</f>
        <v>0</v>
      </c>
      <c r="K257" s="285"/>
      <c r="L257" s="204"/>
      <c r="M257" s="289" t="s">
        <v>3</v>
      </c>
      <c r="N257" s="290" t="s">
        <v>44</v>
      </c>
      <c r="O257" s="205"/>
      <c r="P257" s="291">
        <f>O257*H257</f>
        <v>0</v>
      </c>
      <c r="Q257" s="291">
        <v>2.4534</v>
      </c>
      <c r="R257" s="291">
        <f>Q257*H257</f>
        <v>12.475539</v>
      </c>
      <c r="S257" s="291">
        <v>0</v>
      </c>
      <c r="T257" s="292">
        <f>S257*H257</f>
        <v>0</v>
      </c>
      <c r="AR257" s="193" t="s">
        <v>135</v>
      </c>
      <c r="AT257" s="193" t="s">
        <v>131</v>
      </c>
      <c r="AU257" s="193" t="s">
        <v>81</v>
      </c>
      <c r="AY257" s="193" t="s">
        <v>128</v>
      </c>
      <c r="BE257" s="293">
        <f>IF(N257="základní",J257,0)</f>
        <v>0</v>
      </c>
      <c r="BF257" s="293">
        <f>IF(N257="snížená",J257,0)</f>
        <v>0</v>
      </c>
      <c r="BG257" s="293">
        <f>IF(N257="zákl. přenesená",J257,0)</f>
        <v>0</v>
      </c>
      <c r="BH257" s="293">
        <f>IF(N257="sníž. přenesená",J257,0)</f>
        <v>0</v>
      </c>
      <c r="BI257" s="293">
        <f>IF(N257="nulová",J257,0)</f>
        <v>0</v>
      </c>
      <c r="BJ257" s="193" t="s">
        <v>22</v>
      </c>
      <c r="BK257" s="293">
        <f>ROUND(I257*H257,2)</f>
        <v>0</v>
      </c>
      <c r="BL257" s="193" t="s">
        <v>135</v>
      </c>
      <c r="BM257" s="193" t="s">
        <v>393</v>
      </c>
    </row>
    <row r="258" spans="2:51" s="299" customFormat="1" ht="13.5">
      <c r="B258" s="298"/>
      <c r="D258" s="294" t="s">
        <v>139</v>
      </c>
      <c r="E258" s="307" t="s">
        <v>3</v>
      </c>
      <c r="F258" s="308" t="s">
        <v>394</v>
      </c>
      <c r="H258" s="309">
        <v>2.115</v>
      </c>
      <c r="I258" s="97"/>
      <c r="L258" s="298"/>
      <c r="M258" s="304"/>
      <c r="N258" s="305"/>
      <c r="O258" s="305"/>
      <c r="P258" s="305"/>
      <c r="Q258" s="305"/>
      <c r="R258" s="305"/>
      <c r="S258" s="305"/>
      <c r="T258" s="306"/>
      <c r="AT258" s="307" t="s">
        <v>139</v>
      </c>
      <c r="AU258" s="307" t="s">
        <v>81</v>
      </c>
      <c r="AV258" s="299" t="s">
        <v>81</v>
      </c>
      <c r="AW258" s="299" t="s">
        <v>37</v>
      </c>
      <c r="AX258" s="299" t="s">
        <v>73</v>
      </c>
      <c r="AY258" s="307" t="s">
        <v>128</v>
      </c>
    </row>
    <row r="259" spans="2:51" s="299" customFormat="1" ht="13.5">
      <c r="B259" s="298"/>
      <c r="D259" s="294" t="s">
        <v>139</v>
      </c>
      <c r="E259" s="307" t="s">
        <v>3</v>
      </c>
      <c r="F259" s="308" t="s">
        <v>395</v>
      </c>
      <c r="H259" s="309">
        <v>1.665</v>
      </c>
      <c r="I259" s="97"/>
      <c r="L259" s="298"/>
      <c r="M259" s="304"/>
      <c r="N259" s="305"/>
      <c r="O259" s="305"/>
      <c r="P259" s="305"/>
      <c r="Q259" s="305"/>
      <c r="R259" s="305"/>
      <c r="S259" s="305"/>
      <c r="T259" s="306"/>
      <c r="AT259" s="307" t="s">
        <v>139</v>
      </c>
      <c r="AU259" s="307" t="s">
        <v>81</v>
      </c>
      <c r="AV259" s="299" t="s">
        <v>81</v>
      </c>
      <c r="AW259" s="299" t="s">
        <v>37</v>
      </c>
      <c r="AX259" s="299" t="s">
        <v>73</v>
      </c>
      <c r="AY259" s="307" t="s">
        <v>128</v>
      </c>
    </row>
    <row r="260" spans="2:51" s="299" customFormat="1" ht="13.5">
      <c r="B260" s="298"/>
      <c r="D260" s="294" t="s">
        <v>139</v>
      </c>
      <c r="E260" s="307" t="s">
        <v>3</v>
      </c>
      <c r="F260" s="308" t="s">
        <v>396</v>
      </c>
      <c r="H260" s="309">
        <v>0.66</v>
      </c>
      <c r="I260" s="97"/>
      <c r="L260" s="298"/>
      <c r="M260" s="304"/>
      <c r="N260" s="305"/>
      <c r="O260" s="305"/>
      <c r="P260" s="305"/>
      <c r="Q260" s="305"/>
      <c r="R260" s="305"/>
      <c r="S260" s="305"/>
      <c r="T260" s="306"/>
      <c r="AT260" s="307" t="s">
        <v>139</v>
      </c>
      <c r="AU260" s="307" t="s">
        <v>81</v>
      </c>
      <c r="AV260" s="299" t="s">
        <v>81</v>
      </c>
      <c r="AW260" s="299" t="s">
        <v>37</v>
      </c>
      <c r="AX260" s="299" t="s">
        <v>73</v>
      </c>
      <c r="AY260" s="307" t="s">
        <v>128</v>
      </c>
    </row>
    <row r="261" spans="2:51" s="299" customFormat="1" ht="13.5">
      <c r="B261" s="298"/>
      <c r="D261" s="294" t="s">
        <v>139</v>
      </c>
      <c r="E261" s="307" t="s">
        <v>3</v>
      </c>
      <c r="F261" s="308" t="s">
        <v>397</v>
      </c>
      <c r="H261" s="309">
        <v>0.645</v>
      </c>
      <c r="I261" s="97"/>
      <c r="L261" s="298"/>
      <c r="M261" s="304"/>
      <c r="N261" s="305"/>
      <c r="O261" s="305"/>
      <c r="P261" s="305"/>
      <c r="Q261" s="305"/>
      <c r="R261" s="305"/>
      <c r="S261" s="305"/>
      <c r="T261" s="306"/>
      <c r="AT261" s="307" t="s">
        <v>139</v>
      </c>
      <c r="AU261" s="307" t="s">
        <v>81</v>
      </c>
      <c r="AV261" s="299" t="s">
        <v>81</v>
      </c>
      <c r="AW261" s="299" t="s">
        <v>37</v>
      </c>
      <c r="AX261" s="299" t="s">
        <v>73</v>
      </c>
      <c r="AY261" s="307" t="s">
        <v>128</v>
      </c>
    </row>
    <row r="262" spans="2:51" s="311" customFormat="1" ht="13.5">
      <c r="B262" s="310"/>
      <c r="D262" s="300" t="s">
        <v>139</v>
      </c>
      <c r="E262" s="312" t="s">
        <v>3</v>
      </c>
      <c r="F262" s="313" t="s">
        <v>147</v>
      </c>
      <c r="H262" s="314">
        <v>5.085</v>
      </c>
      <c r="I262" s="98"/>
      <c r="L262" s="310"/>
      <c r="M262" s="315"/>
      <c r="N262" s="316"/>
      <c r="O262" s="316"/>
      <c r="P262" s="316"/>
      <c r="Q262" s="316"/>
      <c r="R262" s="316"/>
      <c r="S262" s="316"/>
      <c r="T262" s="317"/>
      <c r="AT262" s="318" t="s">
        <v>139</v>
      </c>
      <c r="AU262" s="318" t="s">
        <v>81</v>
      </c>
      <c r="AV262" s="311" t="s">
        <v>135</v>
      </c>
      <c r="AW262" s="311" t="s">
        <v>37</v>
      </c>
      <c r="AX262" s="311" t="s">
        <v>22</v>
      </c>
      <c r="AY262" s="318" t="s">
        <v>128</v>
      </c>
    </row>
    <row r="263" spans="2:65" s="203" customFormat="1" ht="22.5" customHeight="1">
      <c r="B263" s="204"/>
      <c r="C263" s="283" t="s">
        <v>398</v>
      </c>
      <c r="D263" s="283" t="s">
        <v>131</v>
      </c>
      <c r="E263" s="284" t="s">
        <v>399</v>
      </c>
      <c r="F263" s="285" t="s">
        <v>400</v>
      </c>
      <c r="G263" s="286" t="s">
        <v>197</v>
      </c>
      <c r="H263" s="287">
        <v>32.8</v>
      </c>
      <c r="I263" s="95"/>
      <c r="J263" s="288">
        <f>ROUND(I263*H263,2)</f>
        <v>0</v>
      </c>
      <c r="K263" s="285"/>
      <c r="L263" s="204"/>
      <c r="M263" s="289" t="s">
        <v>3</v>
      </c>
      <c r="N263" s="290" t="s">
        <v>44</v>
      </c>
      <c r="O263" s="205"/>
      <c r="P263" s="291">
        <f>O263*H263</f>
        <v>0</v>
      </c>
      <c r="Q263" s="291">
        <v>0.00519</v>
      </c>
      <c r="R263" s="291">
        <f>Q263*H263</f>
        <v>0.170232</v>
      </c>
      <c r="S263" s="291">
        <v>0</v>
      </c>
      <c r="T263" s="292">
        <f>S263*H263</f>
        <v>0</v>
      </c>
      <c r="AR263" s="193" t="s">
        <v>135</v>
      </c>
      <c r="AT263" s="193" t="s">
        <v>131</v>
      </c>
      <c r="AU263" s="193" t="s">
        <v>81</v>
      </c>
      <c r="AY263" s="193" t="s">
        <v>128</v>
      </c>
      <c r="BE263" s="293">
        <f>IF(N263="základní",J263,0)</f>
        <v>0</v>
      </c>
      <c r="BF263" s="293">
        <f>IF(N263="snížená",J263,0)</f>
        <v>0</v>
      </c>
      <c r="BG263" s="293">
        <f>IF(N263="zákl. přenesená",J263,0)</f>
        <v>0</v>
      </c>
      <c r="BH263" s="293">
        <f>IF(N263="sníž. přenesená",J263,0)</f>
        <v>0</v>
      </c>
      <c r="BI263" s="293">
        <f>IF(N263="nulová",J263,0)</f>
        <v>0</v>
      </c>
      <c r="BJ263" s="193" t="s">
        <v>22</v>
      </c>
      <c r="BK263" s="293">
        <f>ROUND(I263*H263,2)</f>
        <v>0</v>
      </c>
      <c r="BL263" s="193" t="s">
        <v>135</v>
      </c>
      <c r="BM263" s="193" t="s">
        <v>401</v>
      </c>
    </row>
    <row r="264" spans="2:47" s="203" customFormat="1" ht="13.5">
      <c r="B264" s="204"/>
      <c r="D264" s="294" t="s">
        <v>137</v>
      </c>
      <c r="F264" s="295" t="s">
        <v>402</v>
      </c>
      <c r="I264" s="96"/>
      <c r="L264" s="204"/>
      <c r="M264" s="296"/>
      <c r="N264" s="205"/>
      <c r="O264" s="205"/>
      <c r="P264" s="205"/>
      <c r="Q264" s="205"/>
      <c r="R264" s="205"/>
      <c r="S264" s="205"/>
      <c r="T264" s="297"/>
      <c r="AT264" s="193" t="s">
        <v>137</v>
      </c>
      <c r="AU264" s="193" t="s">
        <v>81</v>
      </c>
    </row>
    <row r="265" spans="2:51" s="299" customFormat="1" ht="13.5">
      <c r="B265" s="298"/>
      <c r="D265" s="294" t="s">
        <v>139</v>
      </c>
      <c r="E265" s="307" t="s">
        <v>3</v>
      </c>
      <c r="F265" s="308" t="s">
        <v>403</v>
      </c>
      <c r="H265" s="309">
        <v>14.1</v>
      </c>
      <c r="I265" s="97"/>
      <c r="L265" s="298"/>
      <c r="M265" s="304"/>
      <c r="N265" s="305"/>
      <c r="O265" s="305"/>
      <c r="P265" s="305"/>
      <c r="Q265" s="305"/>
      <c r="R265" s="305"/>
      <c r="S265" s="305"/>
      <c r="T265" s="306"/>
      <c r="AT265" s="307" t="s">
        <v>139</v>
      </c>
      <c r="AU265" s="307" t="s">
        <v>81</v>
      </c>
      <c r="AV265" s="299" t="s">
        <v>81</v>
      </c>
      <c r="AW265" s="299" t="s">
        <v>37</v>
      </c>
      <c r="AX265" s="299" t="s">
        <v>73</v>
      </c>
      <c r="AY265" s="307" t="s">
        <v>128</v>
      </c>
    </row>
    <row r="266" spans="2:51" s="299" customFormat="1" ht="13.5">
      <c r="B266" s="298"/>
      <c r="D266" s="294" t="s">
        <v>139</v>
      </c>
      <c r="E266" s="307" t="s">
        <v>3</v>
      </c>
      <c r="F266" s="308" t="s">
        <v>404</v>
      </c>
      <c r="H266" s="309">
        <v>11.1</v>
      </c>
      <c r="I266" s="97"/>
      <c r="L266" s="298"/>
      <c r="M266" s="304"/>
      <c r="N266" s="305"/>
      <c r="O266" s="305"/>
      <c r="P266" s="305"/>
      <c r="Q266" s="305"/>
      <c r="R266" s="305"/>
      <c r="S266" s="305"/>
      <c r="T266" s="306"/>
      <c r="AT266" s="307" t="s">
        <v>139</v>
      </c>
      <c r="AU266" s="307" t="s">
        <v>81</v>
      </c>
      <c r="AV266" s="299" t="s">
        <v>81</v>
      </c>
      <c r="AW266" s="299" t="s">
        <v>37</v>
      </c>
      <c r="AX266" s="299" t="s">
        <v>73</v>
      </c>
      <c r="AY266" s="307" t="s">
        <v>128</v>
      </c>
    </row>
    <row r="267" spans="2:51" s="299" customFormat="1" ht="13.5">
      <c r="B267" s="298"/>
      <c r="D267" s="294" t="s">
        <v>139</v>
      </c>
      <c r="E267" s="307" t="s">
        <v>3</v>
      </c>
      <c r="F267" s="308" t="s">
        <v>405</v>
      </c>
      <c r="H267" s="309">
        <v>3.3</v>
      </c>
      <c r="I267" s="97"/>
      <c r="L267" s="298"/>
      <c r="M267" s="304"/>
      <c r="N267" s="305"/>
      <c r="O267" s="305"/>
      <c r="P267" s="305"/>
      <c r="Q267" s="305"/>
      <c r="R267" s="305"/>
      <c r="S267" s="305"/>
      <c r="T267" s="306"/>
      <c r="AT267" s="307" t="s">
        <v>139</v>
      </c>
      <c r="AU267" s="307" t="s">
        <v>81</v>
      </c>
      <c r="AV267" s="299" t="s">
        <v>81</v>
      </c>
      <c r="AW267" s="299" t="s">
        <v>37</v>
      </c>
      <c r="AX267" s="299" t="s">
        <v>73</v>
      </c>
      <c r="AY267" s="307" t="s">
        <v>128</v>
      </c>
    </row>
    <row r="268" spans="2:51" s="299" customFormat="1" ht="13.5">
      <c r="B268" s="298"/>
      <c r="D268" s="294" t="s">
        <v>139</v>
      </c>
      <c r="E268" s="307" t="s">
        <v>3</v>
      </c>
      <c r="F268" s="308" t="s">
        <v>406</v>
      </c>
      <c r="H268" s="309">
        <v>4.3</v>
      </c>
      <c r="I268" s="97"/>
      <c r="L268" s="298"/>
      <c r="M268" s="304"/>
      <c r="N268" s="305"/>
      <c r="O268" s="305"/>
      <c r="P268" s="305"/>
      <c r="Q268" s="305"/>
      <c r="R268" s="305"/>
      <c r="S268" s="305"/>
      <c r="T268" s="306"/>
      <c r="AT268" s="307" t="s">
        <v>139</v>
      </c>
      <c r="AU268" s="307" t="s">
        <v>81</v>
      </c>
      <c r="AV268" s="299" t="s">
        <v>81</v>
      </c>
      <c r="AW268" s="299" t="s">
        <v>37</v>
      </c>
      <c r="AX268" s="299" t="s">
        <v>73</v>
      </c>
      <c r="AY268" s="307" t="s">
        <v>128</v>
      </c>
    </row>
    <row r="269" spans="2:51" s="311" customFormat="1" ht="13.5">
      <c r="B269" s="310"/>
      <c r="D269" s="300" t="s">
        <v>139</v>
      </c>
      <c r="E269" s="312" t="s">
        <v>3</v>
      </c>
      <c r="F269" s="313" t="s">
        <v>147</v>
      </c>
      <c r="H269" s="314">
        <v>32.8</v>
      </c>
      <c r="I269" s="98"/>
      <c r="L269" s="310"/>
      <c r="M269" s="315"/>
      <c r="N269" s="316"/>
      <c r="O269" s="316"/>
      <c r="P269" s="316"/>
      <c r="Q269" s="316"/>
      <c r="R269" s="316"/>
      <c r="S269" s="316"/>
      <c r="T269" s="317"/>
      <c r="AT269" s="318" t="s">
        <v>139</v>
      </c>
      <c r="AU269" s="318" t="s">
        <v>81</v>
      </c>
      <c r="AV269" s="311" t="s">
        <v>135</v>
      </c>
      <c r="AW269" s="311" t="s">
        <v>37</v>
      </c>
      <c r="AX269" s="311" t="s">
        <v>22</v>
      </c>
      <c r="AY269" s="318" t="s">
        <v>128</v>
      </c>
    </row>
    <row r="270" spans="2:65" s="203" customFormat="1" ht="22.5" customHeight="1">
      <c r="B270" s="204"/>
      <c r="C270" s="283" t="s">
        <v>407</v>
      </c>
      <c r="D270" s="283" t="s">
        <v>131</v>
      </c>
      <c r="E270" s="284" t="s">
        <v>408</v>
      </c>
      <c r="F270" s="285" t="s">
        <v>409</v>
      </c>
      <c r="G270" s="286" t="s">
        <v>197</v>
      </c>
      <c r="H270" s="287">
        <v>32.8</v>
      </c>
      <c r="I270" s="95"/>
      <c r="J270" s="288">
        <f>ROUND(I270*H270,2)</f>
        <v>0</v>
      </c>
      <c r="K270" s="285"/>
      <c r="L270" s="204"/>
      <c r="M270" s="289" t="s">
        <v>3</v>
      </c>
      <c r="N270" s="290" t="s">
        <v>44</v>
      </c>
      <c r="O270" s="205"/>
      <c r="P270" s="291">
        <f>O270*H270</f>
        <v>0</v>
      </c>
      <c r="Q270" s="291">
        <v>0</v>
      </c>
      <c r="R270" s="291">
        <f>Q270*H270</f>
        <v>0</v>
      </c>
      <c r="S270" s="291">
        <v>0</v>
      </c>
      <c r="T270" s="292">
        <f>S270*H270</f>
        <v>0</v>
      </c>
      <c r="AR270" s="193" t="s">
        <v>135</v>
      </c>
      <c r="AT270" s="193" t="s">
        <v>131</v>
      </c>
      <c r="AU270" s="193" t="s">
        <v>81</v>
      </c>
      <c r="AY270" s="193" t="s">
        <v>128</v>
      </c>
      <c r="BE270" s="293">
        <f>IF(N270="základní",J270,0)</f>
        <v>0</v>
      </c>
      <c r="BF270" s="293">
        <f>IF(N270="snížená",J270,0)</f>
        <v>0</v>
      </c>
      <c r="BG270" s="293">
        <f>IF(N270="zákl. přenesená",J270,0)</f>
        <v>0</v>
      </c>
      <c r="BH270" s="293">
        <f>IF(N270="sníž. přenesená",J270,0)</f>
        <v>0</v>
      </c>
      <c r="BI270" s="293">
        <f>IF(N270="nulová",J270,0)</f>
        <v>0</v>
      </c>
      <c r="BJ270" s="193" t="s">
        <v>22</v>
      </c>
      <c r="BK270" s="293">
        <f>ROUND(I270*H270,2)</f>
        <v>0</v>
      </c>
      <c r="BL270" s="193" t="s">
        <v>135</v>
      </c>
      <c r="BM270" s="193" t="s">
        <v>410</v>
      </c>
    </row>
    <row r="271" spans="2:47" s="203" customFormat="1" ht="13.5">
      <c r="B271" s="204"/>
      <c r="D271" s="300" t="s">
        <v>137</v>
      </c>
      <c r="F271" s="319" t="s">
        <v>411</v>
      </c>
      <c r="I271" s="96"/>
      <c r="L271" s="204"/>
      <c r="M271" s="296"/>
      <c r="N271" s="205"/>
      <c r="O271" s="205"/>
      <c r="P271" s="205"/>
      <c r="Q271" s="205"/>
      <c r="R271" s="205"/>
      <c r="S271" s="205"/>
      <c r="T271" s="297"/>
      <c r="AT271" s="193" t="s">
        <v>137</v>
      </c>
      <c r="AU271" s="193" t="s">
        <v>81</v>
      </c>
    </row>
    <row r="272" spans="2:65" s="203" customFormat="1" ht="22.5" customHeight="1">
      <c r="B272" s="204"/>
      <c r="C272" s="283" t="s">
        <v>412</v>
      </c>
      <c r="D272" s="283" t="s">
        <v>131</v>
      </c>
      <c r="E272" s="284" t="s">
        <v>413</v>
      </c>
      <c r="F272" s="285" t="s">
        <v>414</v>
      </c>
      <c r="G272" s="286" t="s">
        <v>209</v>
      </c>
      <c r="H272" s="287">
        <v>0.391</v>
      </c>
      <c r="I272" s="95"/>
      <c r="J272" s="288">
        <f>ROUND(I272*H272,2)</f>
        <v>0</v>
      </c>
      <c r="K272" s="285"/>
      <c r="L272" s="204"/>
      <c r="M272" s="289" t="s">
        <v>3</v>
      </c>
      <c r="N272" s="290" t="s">
        <v>44</v>
      </c>
      <c r="O272" s="205"/>
      <c r="P272" s="291">
        <f>O272*H272</f>
        <v>0</v>
      </c>
      <c r="Q272" s="291">
        <v>1.05256</v>
      </c>
      <c r="R272" s="291">
        <f>Q272*H272</f>
        <v>0.41155095999999997</v>
      </c>
      <c r="S272" s="291">
        <v>0</v>
      </c>
      <c r="T272" s="292">
        <f>S272*H272</f>
        <v>0</v>
      </c>
      <c r="AR272" s="193" t="s">
        <v>135</v>
      </c>
      <c r="AT272" s="193" t="s">
        <v>131</v>
      </c>
      <c r="AU272" s="193" t="s">
        <v>81</v>
      </c>
      <c r="AY272" s="193" t="s">
        <v>128</v>
      </c>
      <c r="BE272" s="293">
        <f>IF(N272="základní",J272,0)</f>
        <v>0</v>
      </c>
      <c r="BF272" s="293">
        <f>IF(N272="snížená",J272,0)</f>
        <v>0</v>
      </c>
      <c r="BG272" s="293">
        <f>IF(N272="zákl. přenesená",J272,0)</f>
        <v>0</v>
      </c>
      <c r="BH272" s="293">
        <f>IF(N272="sníž. přenesená",J272,0)</f>
        <v>0</v>
      </c>
      <c r="BI272" s="293">
        <f>IF(N272="nulová",J272,0)</f>
        <v>0</v>
      </c>
      <c r="BJ272" s="193" t="s">
        <v>22</v>
      </c>
      <c r="BK272" s="293">
        <f>ROUND(I272*H272,2)</f>
        <v>0</v>
      </c>
      <c r="BL272" s="193" t="s">
        <v>135</v>
      </c>
      <c r="BM272" s="193" t="s">
        <v>415</v>
      </c>
    </row>
    <row r="273" spans="2:47" s="203" customFormat="1" ht="13.5">
      <c r="B273" s="204"/>
      <c r="D273" s="294" t="s">
        <v>137</v>
      </c>
      <c r="F273" s="295" t="s">
        <v>416</v>
      </c>
      <c r="I273" s="96"/>
      <c r="L273" s="204"/>
      <c r="M273" s="296"/>
      <c r="N273" s="205"/>
      <c r="O273" s="205"/>
      <c r="P273" s="205"/>
      <c r="Q273" s="205"/>
      <c r="R273" s="205"/>
      <c r="S273" s="205"/>
      <c r="T273" s="297"/>
      <c r="AT273" s="193" t="s">
        <v>137</v>
      </c>
      <c r="AU273" s="193" t="s">
        <v>81</v>
      </c>
    </row>
    <row r="274" spans="2:51" s="299" customFormat="1" ht="13.5">
      <c r="B274" s="298"/>
      <c r="D274" s="294" t="s">
        <v>139</v>
      </c>
      <c r="E274" s="307" t="s">
        <v>3</v>
      </c>
      <c r="F274" s="308" t="s">
        <v>417</v>
      </c>
      <c r="H274" s="309">
        <v>0.1</v>
      </c>
      <c r="I274" s="97"/>
      <c r="L274" s="298"/>
      <c r="M274" s="304"/>
      <c r="N274" s="305"/>
      <c r="O274" s="305"/>
      <c r="P274" s="305"/>
      <c r="Q274" s="305"/>
      <c r="R274" s="305"/>
      <c r="S274" s="305"/>
      <c r="T274" s="306"/>
      <c r="AT274" s="307" t="s">
        <v>139</v>
      </c>
      <c r="AU274" s="307" t="s">
        <v>81</v>
      </c>
      <c r="AV274" s="299" t="s">
        <v>81</v>
      </c>
      <c r="AW274" s="299" t="s">
        <v>37</v>
      </c>
      <c r="AX274" s="299" t="s">
        <v>73</v>
      </c>
      <c r="AY274" s="307" t="s">
        <v>128</v>
      </c>
    </row>
    <row r="275" spans="2:51" s="299" customFormat="1" ht="13.5">
      <c r="B275" s="298"/>
      <c r="D275" s="294" t="s">
        <v>139</v>
      </c>
      <c r="E275" s="307" t="s">
        <v>3</v>
      </c>
      <c r="F275" s="308" t="s">
        <v>418</v>
      </c>
      <c r="H275" s="309">
        <v>0.067</v>
      </c>
      <c r="I275" s="97"/>
      <c r="L275" s="298"/>
      <c r="M275" s="304"/>
      <c r="N275" s="305"/>
      <c r="O275" s="305"/>
      <c r="P275" s="305"/>
      <c r="Q275" s="305"/>
      <c r="R275" s="305"/>
      <c r="S275" s="305"/>
      <c r="T275" s="306"/>
      <c r="AT275" s="307" t="s">
        <v>139</v>
      </c>
      <c r="AU275" s="307" t="s">
        <v>81</v>
      </c>
      <c r="AV275" s="299" t="s">
        <v>81</v>
      </c>
      <c r="AW275" s="299" t="s">
        <v>37</v>
      </c>
      <c r="AX275" s="299" t="s">
        <v>73</v>
      </c>
      <c r="AY275" s="307" t="s">
        <v>128</v>
      </c>
    </row>
    <row r="276" spans="2:51" s="299" customFormat="1" ht="13.5">
      <c r="B276" s="298"/>
      <c r="D276" s="294" t="s">
        <v>139</v>
      </c>
      <c r="E276" s="307" t="s">
        <v>3</v>
      </c>
      <c r="F276" s="308" t="s">
        <v>419</v>
      </c>
      <c r="H276" s="309">
        <v>0.079</v>
      </c>
      <c r="I276" s="97"/>
      <c r="L276" s="298"/>
      <c r="M276" s="304"/>
      <c r="N276" s="305"/>
      <c r="O276" s="305"/>
      <c r="P276" s="305"/>
      <c r="Q276" s="305"/>
      <c r="R276" s="305"/>
      <c r="S276" s="305"/>
      <c r="T276" s="306"/>
      <c r="AT276" s="307" t="s">
        <v>139</v>
      </c>
      <c r="AU276" s="307" t="s">
        <v>81</v>
      </c>
      <c r="AV276" s="299" t="s">
        <v>81</v>
      </c>
      <c r="AW276" s="299" t="s">
        <v>37</v>
      </c>
      <c r="AX276" s="299" t="s">
        <v>73</v>
      </c>
      <c r="AY276" s="307" t="s">
        <v>128</v>
      </c>
    </row>
    <row r="277" spans="2:51" s="299" customFormat="1" ht="13.5">
      <c r="B277" s="298"/>
      <c r="D277" s="294" t="s">
        <v>139</v>
      </c>
      <c r="E277" s="307" t="s">
        <v>3</v>
      </c>
      <c r="F277" s="308" t="s">
        <v>420</v>
      </c>
      <c r="H277" s="309">
        <v>0.053</v>
      </c>
      <c r="I277" s="97"/>
      <c r="L277" s="298"/>
      <c r="M277" s="304"/>
      <c r="N277" s="305"/>
      <c r="O277" s="305"/>
      <c r="P277" s="305"/>
      <c r="Q277" s="305"/>
      <c r="R277" s="305"/>
      <c r="S277" s="305"/>
      <c r="T277" s="306"/>
      <c r="AT277" s="307" t="s">
        <v>139</v>
      </c>
      <c r="AU277" s="307" t="s">
        <v>81</v>
      </c>
      <c r="AV277" s="299" t="s">
        <v>81</v>
      </c>
      <c r="AW277" s="299" t="s">
        <v>37</v>
      </c>
      <c r="AX277" s="299" t="s">
        <v>73</v>
      </c>
      <c r="AY277" s="307" t="s">
        <v>128</v>
      </c>
    </row>
    <row r="278" spans="2:51" s="299" customFormat="1" ht="13.5">
      <c r="B278" s="298"/>
      <c r="D278" s="294" t="s">
        <v>139</v>
      </c>
      <c r="E278" s="307" t="s">
        <v>3</v>
      </c>
      <c r="F278" s="308" t="s">
        <v>421</v>
      </c>
      <c r="H278" s="309">
        <v>0.023</v>
      </c>
      <c r="I278" s="97"/>
      <c r="L278" s="298"/>
      <c r="M278" s="304"/>
      <c r="N278" s="305"/>
      <c r="O278" s="305"/>
      <c r="P278" s="305"/>
      <c r="Q278" s="305"/>
      <c r="R278" s="305"/>
      <c r="S278" s="305"/>
      <c r="T278" s="306"/>
      <c r="AT278" s="307" t="s">
        <v>139</v>
      </c>
      <c r="AU278" s="307" t="s">
        <v>81</v>
      </c>
      <c r="AV278" s="299" t="s">
        <v>81</v>
      </c>
      <c r="AW278" s="299" t="s">
        <v>37</v>
      </c>
      <c r="AX278" s="299" t="s">
        <v>73</v>
      </c>
      <c r="AY278" s="307" t="s">
        <v>128</v>
      </c>
    </row>
    <row r="279" spans="2:51" s="299" customFormat="1" ht="13.5">
      <c r="B279" s="298"/>
      <c r="D279" s="294" t="s">
        <v>139</v>
      </c>
      <c r="E279" s="307" t="s">
        <v>3</v>
      </c>
      <c r="F279" s="308" t="s">
        <v>422</v>
      </c>
      <c r="H279" s="309">
        <v>0.018</v>
      </c>
      <c r="I279" s="97"/>
      <c r="L279" s="298"/>
      <c r="M279" s="304"/>
      <c r="N279" s="305"/>
      <c r="O279" s="305"/>
      <c r="P279" s="305"/>
      <c r="Q279" s="305"/>
      <c r="R279" s="305"/>
      <c r="S279" s="305"/>
      <c r="T279" s="306"/>
      <c r="AT279" s="307" t="s">
        <v>139</v>
      </c>
      <c r="AU279" s="307" t="s">
        <v>81</v>
      </c>
      <c r="AV279" s="299" t="s">
        <v>81</v>
      </c>
      <c r="AW279" s="299" t="s">
        <v>37</v>
      </c>
      <c r="AX279" s="299" t="s">
        <v>73</v>
      </c>
      <c r="AY279" s="307" t="s">
        <v>128</v>
      </c>
    </row>
    <row r="280" spans="2:51" s="299" customFormat="1" ht="13.5">
      <c r="B280" s="298"/>
      <c r="D280" s="294" t="s">
        <v>139</v>
      </c>
      <c r="E280" s="307" t="s">
        <v>3</v>
      </c>
      <c r="F280" s="308" t="s">
        <v>423</v>
      </c>
      <c r="H280" s="309">
        <v>0.031</v>
      </c>
      <c r="I280" s="97"/>
      <c r="L280" s="298"/>
      <c r="M280" s="304"/>
      <c r="N280" s="305"/>
      <c r="O280" s="305"/>
      <c r="P280" s="305"/>
      <c r="Q280" s="305"/>
      <c r="R280" s="305"/>
      <c r="S280" s="305"/>
      <c r="T280" s="306"/>
      <c r="AT280" s="307" t="s">
        <v>139</v>
      </c>
      <c r="AU280" s="307" t="s">
        <v>81</v>
      </c>
      <c r="AV280" s="299" t="s">
        <v>81</v>
      </c>
      <c r="AW280" s="299" t="s">
        <v>37</v>
      </c>
      <c r="AX280" s="299" t="s">
        <v>73</v>
      </c>
      <c r="AY280" s="307" t="s">
        <v>128</v>
      </c>
    </row>
    <row r="281" spans="2:51" s="299" customFormat="1" ht="13.5">
      <c r="B281" s="298"/>
      <c r="D281" s="294" t="s">
        <v>139</v>
      </c>
      <c r="E281" s="307" t="s">
        <v>3</v>
      </c>
      <c r="F281" s="308" t="s">
        <v>424</v>
      </c>
      <c r="H281" s="309">
        <v>0.02</v>
      </c>
      <c r="I281" s="97"/>
      <c r="L281" s="298"/>
      <c r="M281" s="304"/>
      <c r="N281" s="305"/>
      <c r="O281" s="305"/>
      <c r="P281" s="305"/>
      <c r="Q281" s="305"/>
      <c r="R281" s="305"/>
      <c r="S281" s="305"/>
      <c r="T281" s="306"/>
      <c r="AT281" s="307" t="s">
        <v>139</v>
      </c>
      <c r="AU281" s="307" t="s">
        <v>81</v>
      </c>
      <c r="AV281" s="299" t="s">
        <v>81</v>
      </c>
      <c r="AW281" s="299" t="s">
        <v>37</v>
      </c>
      <c r="AX281" s="299" t="s">
        <v>73</v>
      </c>
      <c r="AY281" s="307" t="s">
        <v>128</v>
      </c>
    </row>
    <row r="282" spans="2:51" s="311" customFormat="1" ht="13.5">
      <c r="B282" s="310"/>
      <c r="D282" s="294" t="s">
        <v>139</v>
      </c>
      <c r="E282" s="318" t="s">
        <v>3</v>
      </c>
      <c r="F282" s="320" t="s">
        <v>147</v>
      </c>
      <c r="H282" s="321">
        <v>0.391</v>
      </c>
      <c r="I282" s="98"/>
      <c r="L282" s="310"/>
      <c r="M282" s="315"/>
      <c r="N282" s="316"/>
      <c r="O282" s="316"/>
      <c r="P282" s="316"/>
      <c r="Q282" s="316"/>
      <c r="R282" s="316"/>
      <c r="S282" s="316"/>
      <c r="T282" s="317"/>
      <c r="AT282" s="318" t="s">
        <v>139</v>
      </c>
      <c r="AU282" s="318" t="s">
        <v>81</v>
      </c>
      <c r="AV282" s="311" t="s">
        <v>135</v>
      </c>
      <c r="AW282" s="311" t="s">
        <v>37</v>
      </c>
      <c r="AX282" s="311" t="s">
        <v>22</v>
      </c>
      <c r="AY282" s="318" t="s">
        <v>128</v>
      </c>
    </row>
    <row r="283" spans="2:63" s="270" customFormat="1" ht="29.25" customHeight="1">
      <c r="B283" s="269"/>
      <c r="D283" s="280" t="s">
        <v>72</v>
      </c>
      <c r="E283" s="281" t="s">
        <v>425</v>
      </c>
      <c r="F283" s="281" t="s">
        <v>426</v>
      </c>
      <c r="I283" s="94"/>
      <c r="J283" s="282">
        <f>BK283</f>
        <v>0</v>
      </c>
      <c r="L283" s="269"/>
      <c r="M283" s="274"/>
      <c r="N283" s="275"/>
      <c r="O283" s="275"/>
      <c r="P283" s="276">
        <f>SUM(P284:P306)</f>
        <v>0</v>
      </c>
      <c r="Q283" s="275"/>
      <c r="R283" s="276">
        <f>SUM(R284:R306)</f>
        <v>6.2111245</v>
      </c>
      <c r="S283" s="275"/>
      <c r="T283" s="277">
        <f>SUM(T284:T306)</f>
        <v>0</v>
      </c>
      <c r="AR283" s="271" t="s">
        <v>22</v>
      </c>
      <c r="AT283" s="278" t="s">
        <v>72</v>
      </c>
      <c r="AU283" s="278" t="s">
        <v>22</v>
      </c>
      <c r="AY283" s="271" t="s">
        <v>128</v>
      </c>
      <c r="BK283" s="279">
        <f>SUM(BK284:BK306)</f>
        <v>0</v>
      </c>
    </row>
    <row r="284" spans="2:65" s="203" customFormat="1" ht="31.5" customHeight="1">
      <c r="B284" s="204"/>
      <c r="C284" s="283" t="s">
        <v>427</v>
      </c>
      <c r="D284" s="283" t="s">
        <v>131</v>
      </c>
      <c r="E284" s="284" t="s">
        <v>428</v>
      </c>
      <c r="F284" s="285" t="s">
        <v>429</v>
      </c>
      <c r="G284" s="286" t="s">
        <v>197</v>
      </c>
      <c r="H284" s="287">
        <v>5.265</v>
      </c>
      <c r="I284" s="95"/>
      <c r="J284" s="288">
        <f>ROUND(I284*H284,2)</f>
        <v>0</v>
      </c>
      <c r="K284" s="285"/>
      <c r="L284" s="204"/>
      <c r="M284" s="289" t="s">
        <v>3</v>
      </c>
      <c r="N284" s="290" t="s">
        <v>44</v>
      </c>
      <c r="O284" s="205"/>
      <c r="P284" s="291">
        <f>O284*H284</f>
        <v>0</v>
      </c>
      <c r="Q284" s="291">
        <v>0.01838</v>
      </c>
      <c r="R284" s="291">
        <f>Q284*H284</f>
        <v>0.0967707</v>
      </c>
      <c r="S284" s="291">
        <v>0</v>
      </c>
      <c r="T284" s="292">
        <f>S284*H284</f>
        <v>0</v>
      </c>
      <c r="AR284" s="193" t="s">
        <v>135</v>
      </c>
      <c r="AT284" s="193" t="s">
        <v>131</v>
      </c>
      <c r="AU284" s="193" t="s">
        <v>81</v>
      </c>
      <c r="AY284" s="193" t="s">
        <v>128</v>
      </c>
      <c r="BE284" s="293">
        <f>IF(N284="základní",J284,0)</f>
        <v>0</v>
      </c>
      <c r="BF284" s="293">
        <f>IF(N284="snížená",J284,0)</f>
        <v>0</v>
      </c>
      <c r="BG284" s="293">
        <f>IF(N284="zákl. přenesená",J284,0)</f>
        <v>0</v>
      </c>
      <c r="BH284" s="293">
        <f>IF(N284="sníž. přenesená",J284,0)</f>
        <v>0</v>
      </c>
      <c r="BI284" s="293">
        <f>IF(N284="nulová",J284,0)</f>
        <v>0</v>
      </c>
      <c r="BJ284" s="193" t="s">
        <v>22</v>
      </c>
      <c r="BK284" s="293">
        <f>ROUND(I284*H284,2)</f>
        <v>0</v>
      </c>
      <c r="BL284" s="193" t="s">
        <v>135</v>
      </c>
      <c r="BM284" s="193" t="s">
        <v>430</v>
      </c>
    </row>
    <row r="285" spans="2:47" s="203" customFormat="1" ht="27">
      <c r="B285" s="204"/>
      <c r="D285" s="294" t="s">
        <v>137</v>
      </c>
      <c r="F285" s="295" t="s">
        <v>431</v>
      </c>
      <c r="I285" s="96"/>
      <c r="L285" s="204"/>
      <c r="M285" s="296"/>
      <c r="N285" s="205"/>
      <c r="O285" s="205"/>
      <c r="P285" s="205"/>
      <c r="Q285" s="205"/>
      <c r="R285" s="205"/>
      <c r="S285" s="205"/>
      <c r="T285" s="297"/>
      <c r="AT285" s="193" t="s">
        <v>137</v>
      </c>
      <c r="AU285" s="193" t="s">
        <v>81</v>
      </c>
    </row>
    <row r="286" spans="2:51" s="299" customFormat="1" ht="13.5">
      <c r="B286" s="298"/>
      <c r="D286" s="294" t="s">
        <v>139</v>
      </c>
      <c r="E286" s="307" t="s">
        <v>3</v>
      </c>
      <c r="F286" s="308" t="s">
        <v>293</v>
      </c>
      <c r="H286" s="309">
        <v>1.755</v>
      </c>
      <c r="I286" s="97"/>
      <c r="L286" s="298"/>
      <c r="M286" s="304"/>
      <c r="N286" s="305"/>
      <c r="O286" s="305"/>
      <c r="P286" s="305"/>
      <c r="Q286" s="305"/>
      <c r="R286" s="305"/>
      <c r="S286" s="305"/>
      <c r="T286" s="306"/>
      <c r="AT286" s="307" t="s">
        <v>139</v>
      </c>
      <c r="AU286" s="307" t="s">
        <v>81</v>
      </c>
      <c r="AV286" s="299" t="s">
        <v>81</v>
      </c>
      <c r="AW286" s="299" t="s">
        <v>37</v>
      </c>
      <c r="AX286" s="299" t="s">
        <v>73</v>
      </c>
      <c r="AY286" s="307" t="s">
        <v>128</v>
      </c>
    </row>
    <row r="287" spans="2:51" s="299" customFormat="1" ht="13.5">
      <c r="B287" s="298"/>
      <c r="D287" s="294" t="s">
        <v>139</v>
      </c>
      <c r="E287" s="307" t="s">
        <v>3</v>
      </c>
      <c r="F287" s="308" t="s">
        <v>294</v>
      </c>
      <c r="H287" s="309">
        <v>1.755</v>
      </c>
      <c r="I287" s="97"/>
      <c r="L287" s="298"/>
      <c r="M287" s="304"/>
      <c r="N287" s="305"/>
      <c r="O287" s="305"/>
      <c r="P287" s="305"/>
      <c r="Q287" s="305"/>
      <c r="R287" s="305"/>
      <c r="S287" s="305"/>
      <c r="T287" s="306"/>
      <c r="AT287" s="307" t="s">
        <v>139</v>
      </c>
      <c r="AU287" s="307" t="s">
        <v>81</v>
      </c>
      <c r="AV287" s="299" t="s">
        <v>81</v>
      </c>
      <c r="AW287" s="299" t="s">
        <v>37</v>
      </c>
      <c r="AX287" s="299" t="s">
        <v>73</v>
      </c>
      <c r="AY287" s="307" t="s">
        <v>128</v>
      </c>
    </row>
    <row r="288" spans="2:51" s="299" customFormat="1" ht="13.5">
      <c r="B288" s="298"/>
      <c r="D288" s="294" t="s">
        <v>139</v>
      </c>
      <c r="E288" s="307" t="s">
        <v>3</v>
      </c>
      <c r="F288" s="308" t="s">
        <v>295</v>
      </c>
      <c r="H288" s="309">
        <v>1.755</v>
      </c>
      <c r="I288" s="97"/>
      <c r="L288" s="298"/>
      <c r="M288" s="304"/>
      <c r="N288" s="305"/>
      <c r="O288" s="305"/>
      <c r="P288" s="305"/>
      <c r="Q288" s="305"/>
      <c r="R288" s="305"/>
      <c r="S288" s="305"/>
      <c r="T288" s="306"/>
      <c r="AT288" s="307" t="s">
        <v>139</v>
      </c>
      <c r="AU288" s="307" t="s">
        <v>81</v>
      </c>
      <c r="AV288" s="299" t="s">
        <v>81</v>
      </c>
      <c r="AW288" s="299" t="s">
        <v>37</v>
      </c>
      <c r="AX288" s="299" t="s">
        <v>73</v>
      </c>
      <c r="AY288" s="307" t="s">
        <v>128</v>
      </c>
    </row>
    <row r="289" spans="2:51" s="311" customFormat="1" ht="13.5">
      <c r="B289" s="310"/>
      <c r="D289" s="300" t="s">
        <v>139</v>
      </c>
      <c r="E289" s="312" t="s">
        <v>3</v>
      </c>
      <c r="F289" s="313" t="s">
        <v>147</v>
      </c>
      <c r="H289" s="314">
        <v>5.265</v>
      </c>
      <c r="I289" s="98"/>
      <c r="L289" s="310"/>
      <c r="M289" s="315"/>
      <c r="N289" s="316"/>
      <c r="O289" s="316"/>
      <c r="P289" s="316"/>
      <c r="Q289" s="316"/>
      <c r="R289" s="316"/>
      <c r="S289" s="316"/>
      <c r="T289" s="317"/>
      <c r="AT289" s="318" t="s">
        <v>139</v>
      </c>
      <c r="AU289" s="318" t="s">
        <v>81</v>
      </c>
      <c r="AV289" s="311" t="s">
        <v>135</v>
      </c>
      <c r="AW289" s="311" t="s">
        <v>37</v>
      </c>
      <c r="AX289" s="311" t="s">
        <v>22</v>
      </c>
      <c r="AY289" s="318" t="s">
        <v>128</v>
      </c>
    </row>
    <row r="290" spans="2:65" s="203" customFormat="1" ht="22.5" customHeight="1">
      <c r="B290" s="204"/>
      <c r="C290" s="283" t="s">
        <v>432</v>
      </c>
      <c r="D290" s="283" t="s">
        <v>131</v>
      </c>
      <c r="E290" s="284" t="s">
        <v>433</v>
      </c>
      <c r="F290" s="285" t="s">
        <v>434</v>
      </c>
      <c r="G290" s="286" t="s">
        <v>197</v>
      </c>
      <c r="H290" s="287">
        <v>41.45</v>
      </c>
      <c r="I290" s="95"/>
      <c r="J290" s="288">
        <f>ROUND(I290*H290,2)</f>
        <v>0</v>
      </c>
      <c r="K290" s="285"/>
      <c r="L290" s="204"/>
      <c r="M290" s="289" t="s">
        <v>3</v>
      </c>
      <c r="N290" s="290" t="s">
        <v>44</v>
      </c>
      <c r="O290" s="205"/>
      <c r="P290" s="291">
        <f>O290*H290</f>
        <v>0</v>
      </c>
      <c r="Q290" s="291">
        <v>0.0057</v>
      </c>
      <c r="R290" s="291">
        <f>Q290*H290</f>
        <v>0.23626500000000003</v>
      </c>
      <c r="S290" s="291">
        <v>0</v>
      </c>
      <c r="T290" s="292">
        <f>S290*H290</f>
        <v>0</v>
      </c>
      <c r="AR290" s="193" t="s">
        <v>135</v>
      </c>
      <c r="AT290" s="193" t="s">
        <v>131</v>
      </c>
      <c r="AU290" s="193" t="s">
        <v>81</v>
      </c>
      <c r="AY290" s="193" t="s">
        <v>128</v>
      </c>
      <c r="BE290" s="293">
        <f>IF(N290="základní",J290,0)</f>
        <v>0</v>
      </c>
      <c r="BF290" s="293">
        <f>IF(N290="snížená",J290,0)</f>
        <v>0</v>
      </c>
      <c r="BG290" s="293">
        <f>IF(N290="zákl. přenesená",J290,0)</f>
        <v>0</v>
      </c>
      <c r="BH290" s="293">
        <f>IF(N290="sníž. přenesená",J290,0)</f>
        <v>0</v>
      </c>
      <c r="BI290" s="293">
        <f>IF(N290="nulová",J290,0)</f>
        <v>0</v>
      </c>
      <c r="BJ290" s="193" t="s">
        <v>22</v>
      </c>
      <c r="BK290" s="293">
        <f>ROUND(I290*H290,2)</f>
        <v>0</v>
      </c>
      <c r="BL290" s="193" t="s">
        <v>135</v>
      </c>
      <c r="BM290" s="193" t="s">
        <v>435</v>
      </c>
    </row>
    <row r="291" spans="2:47" s="203" customFormat="1" ht="27">
      <c r="B291" s="204"/>
      <c r="D291" s="294" t="s">
        <v>137</v>
      </c>
      <c r="F291" s="295" t="s">
        <v>436</v>
      </c>
      <c r="I291" s="96"/>
      <c r="L291" s="204"/>
      <c r="M291" s="296"/>
      <c r="N291" s="205"/>
      <c r="O291" s="205"/>
      <c r="P291" s="205"/>
      <c r="Q291" s="205"/>
      <c r="R291" s="205"/>
      <c r="S291" s="205"/>
      <c r="T291" s="297"/>
      <c r="AT291" s="193" t="s">
        <v>137</v>
      </c>
      <c r="AU291" s="193" t="s">
        <v>81</v>
      </c>
    </row>
    <row r="292" spans="2:51" s="299" customFormat="1" ht="13.5">
      <c r="B292" s="298"/>
      <c r="D292" s="294" t="s">
        <v>139</v>
      </c>
      <c r="E292" s="307" t="s">
        <v>3</v>
      </c>
      <c r="F292" s="308" t="s">
        <v>367</v>
      </c>
      <c r="H292" s="309">
        <v>21.45</v>
      </c>
      <c r="I292" s="97"/>
      <c r="L292" s="298"/>
      <c r="M292" s="304"/>
      <c r="N292" s="305"/>
      <c r="O292" s="305"/>
      <c r="P292" s="305"/>
      <c r="Q292" s="305"/>
      <c r="R292" s="305"/>
      <c r="S292" s="305"/>
      <c r="T292" s="306"/>
      <c r="AT292" s="307" t="s">
        <v>139</v>
      </c>
      <c r="AU292" s="307" t="s">
        <v>81</v>
      </c>
      <c r="AV292" s="299" t="s">
        <v>81</v>
      </c>
      <c r="AW292" s="299" t="s">
        <v>37</v>
      </c>
      <c r="AX292" s="299" t="s">
        <v>73</v>
      </c>
      <c r="AY292" s="307" t="s">
        <v>128</v>
      </c>
    </row>
    <row r="293" spans="2:51" s="299" customFormat="1" ht="13.5">
      <c r="B293" s="298"/>
      <c r="D293" s="294" t="s">
        <v>139</v>
      </c>
      <c r="E293" s="307" t="s">
        <v>3</v>
      </c>
      <c r="F293" s="308" t="s">
        <v>437</v>
      </c>
      <c r="H293" s="309">
        <v>10</v>
      </c>
      <c r="I293" s="97"/>
      <c r="L293" s="298"/>
      <c r="M293" s="304"/>
      <c r="N293" s="305"/>
      <c r="O293" s="305"/>
      <c r="P293" s="305"/>
      <c r="Q293" s="305"/>
      <c r="R293" s="305"/>
      <c r="S293" s="305"/>
      <c r="T293" s="306"/>
      <c r="AT293" s="307" t="s">
        <v>139</v>
      </c>
      <c r="AU293" s="307" t="s">
        <v>81</v>
      </c>
      <c r="AV293" s="299" t="s">
        <v>81</v>
      </c>
      <c r="AW293" s="299" t="s">
        <v>37</v>
      </c>
      <c r="AX293" s="299" t="s">
        <v>73</v>
      </c>
      <c r="AY293" s="307" t="s">
        <v>128</v>
      </c>
    </row>
    <row r="294" spans="2:51" s="299" customFormat="1" ht="13.5">
      <c r="B294" s="298"/>
      <c r="D294" s="294" t="s">
        <v>139</v>
      </c>
      <c r="E294" s="307" t="s">
        <v>3</v>
      </c>
      <c r="F294" s="308" t="s">
        <v>438</v>
      </c>
      <c r="H294" s="309">
        <v>10</v>
      </c>
      <c r="I294" s="97"/>
      <c r="L294" s="298"/>
      <c r="M294" s="304"/>
      <c r="N294" s="305"/>
      <c r="O294" s="305"/>
      <c r="P294" s="305"/>
      <c r="Q294" s="305"/>
      <c r="R294" s="305"/>
      <c r="S294" s="305"/>
      <c r="T294" s="306"/>
      <c r="AT294" s="307" t="s">
        <v>139</v>
      </c>
      <c r="AU294" s="307" t="s">
        <v>81</v>
      </c>
      <c r="AV294" s="299" t="s">
        <v>81</v>
      </c>
      <c r="AW294" s="299" t="s">
        <v>37</v>
      </c>
      <c r="AX294" s="299" t="s">
        <v>73</v>
      </c>
      <c r="AY294" s="307" t="s">
        <v>128</v>
      </c>
    </row>
    <row r="295" spans="2:51" s="311" customFormat="1" ht="13.5">
      <c r="B295" s="310"/>
      <c r="D295" s="300" t="s">
        <v>139</v>
      </c>
      <c r="E295" s="312" t="s">
        <v>3</v>
      </c>
      <c r="F295" s="313" t="s">
        <v>147</v>
      </c>
      <c r="H295" s="314">
        <v>41.45</v>
      </c>
      <c r="I295" s="98"/>
      <c r="L295" s="310"/>
      <c r="M295" s="315"/>
      <c r="N295" s="316"/>
      <c r="O295" s="316"/>
      <c r="P295" s="316"/>
      <c r="Q295" s="316"/>
      <c r="R295" s="316"/>
      <c r="S295" s="316"/>
      <c r="T295" s="317"/>
      <c r="AT295" s="318" t="s">
        <v>139</v>
      </c>
      <c r="AU295" s="318" t="s">
        <v>81</v>
      </c>
      <c r="AV295" s="311" t="s">
        <v>135</v>
      </c>
      <c r="AW295" s="311" t="s">
        <v>37</v>
      </c>
      <c r="AX295" s="311" t="s">
        <v>22</v>
      </c>
      <c r="AY295" s="318" t="s">
        <v>128</v>
      </c>
    </row>
    <row r="296" spans="2:65" s="203" customFormat="1" ht="22.5" customHeight="1">
      <c r="B296" s="204"/>
      <c r="C296" s="283" t="s">
        <v>439</v>
      </c>
      <c r="D296" s="283" t="s">
        <v>131</v>
      </c>
      <c r="E296" s="284" t="s">
        <v>440</v>
      </c>
      <c r="F296" s="285" t="s">
        <v>441</v>
      </c>
      <c r="G296" s="286" t="s">
        <v>197</v>
      </c>
      <c r="H296" s="287">
        <v>89.25</v>
      </c>
      <c r="I296" s="95"/>
      <c r="J296" s="288">
        <f>ROUND(I296*H296,2)</f>
        <v>0</v>
      </c>
      <c r="K296" s="285"/>
      <c r="L296" s="204"/>
      <c r="M296" s="289" t="s">
        <v>3</v>
      </c>
      <c r="N296" s="290" t="s">
        <v>44</v>
      </c>
      <c r="O296" s="205"/>
      <c r="P296" s="291">
        <f>O296*H296</f>
        <v>0</v>
      </c>
      <c r="Q296" s="291">
        <v>0.017</v>
      </c>
      <c r="R296" s="291">
        <f>Q296*H296</f>
        <v>1.5172500000000002</v>
      </c>
      <c r="S296" s="291">
        <v>0</v>
      </c>
      <c r="T296" s="292">
        <f>S296*H296</f>
        <v>0</v>
      </c>
      <c r="AR296" s="193" t="s">
        <v>135</v>
      </c>
      <c r="AT296" s="193" t="s">
        <v>131</v>
      </c>
      <c r="AU296" s="193" t="s">
        <v>81</v>
      </c>
      <c r="AY296" s="193" t="s">
        <v>128</v>
      </c>
      <c r="BE296" s="293">
        <f>IF(N296="základní",J296,0)</f>
        <v>0</v>
      </c>
      <c r="BF296" s="293">
        <f>IF(N296="snížená",J296,0)</f>
        <v>0</v>
      </c>
      <c r="BG296" s="293">
        <f>IF(N296="zákl. přenesená",J296,0)</f>
        <v>0</v>
      </c>
      <c r="BH296" s="293">
        <f>IF(N296="sníž. přenesená",J296,0)</f>
        <v>0</v>
      </c>
      <c r="BI296" s="293">
        <f>IF(N296="nulová",J296,0)</f>
        <v>0</v>
      </c>
      <c r="BJ296" s="193" t="s">
        <v>22</v>
      </c>
      <c r="BK296" s="293">
        <f>ROUND(I296*H296,2)</f>
        <v>0</v>
      </c>
      <c r="BL296" s="193" t="s">
        <v>135</v>
      </c>
      <c r="BM296" s="193" t="s">
        <v>442</v>
      </c>
    </row>
    <row r="297" spans="2:47" s="203" customFormat="1" ht="27">
      <c r="B297" s="204"/>
      <c r="D297" s="294" t="s">
        <v>137</v>
      </c>
      <c r="F297" s="295" t="s">
        <v>443</v>
      </c>
      <c r="I297" s="96"/>
      <c r="L297" s="204"/>
      <c r="M297" s="296"/>
      <c r="N297" s="205"/>
      <c r="O297" s="205"/>
      <c r="P297" s="205"/>
      <c r="Q297" s="205"/>
      <c r="R297" s="205"/>
      <c r="S297" s="205"/>
      <c r="T297" s="297"/>
      <c r="AT297" s="193" t="s">
        <v>137</v>
      </c>
      <c r="AU297" s="193" t="s">
        <v>81</v>
      </c>
    </row>
    <row r="298" spans="2:51" s="299" customFormat="1" ht="13.5">
      <c r="B298" s="298"/>
      <c r="D298" s="294" t="s">
        <v>139</v>
      </c>
      <c r="E298" s="307" t="s">
        <v>3</v>
      </c>
      <c r="F298" s="308" t="s">
        <v>444</v>
      </c>
      <c r="H298" s="309">
        <v>22.75</v>
      </c>
      <c r="I298" s="97"/>
      <c r="L298" s="298"/>
      <c r="M298" s="304"/>
      <c r="N298" s="305"/>
      <c r="O298" s="305"/>
      <c r="P298" s="305"/>
      <c r="Q298" s="305"/>
      <c r="R298" s="305"/>
      <c r="S298" s="305"/>
      <c r="T298" s="306"/>
      <c r="AT298" s="307" t="s">
        <v>139</v>
      </c>
      <c r="AU298" s="307" t="s">
        <v>81</v>
      </c>
      <c r="AV298" s="299" t="s">
        <v>81</v>
      </c>
      <c r="AW298" s="299" t="s">
        <v>37</v>
      </c>
      <c r="AX298" s="299" t="s">
        <v>73</v>
      </c>
      <c r="AY298" s="307" t="s">
        <v>128</v>
      </c>
    </row>
    <row r="299" spans="2:51" s="299" customFormat="1" ht="13.5">
      <c r="B299" s="298"/>
      <c r="D299" s="294" t="s">
        <v>139</v>
      </c>
      <c r="E299" s="307" t="s">
        <v>3</v>
      </c>
      <c r="F299" s="308" t="s">
        <v>445</v>
      </c>
      <c r="H299" s="309">
        <v>33.25</v>
      </c>
      <c r="I299" s="97"/>
      <c r="L299" s="298"/>
      <c r="M299" s="304"/>
      <c r="N299" s="305"/>
      <c r="O299" s="305"/>
      <c r="P299" s="305"/>
      <c r="Q299" s="305"/>
      <c r="R299" s="305"/>
      <c r="S299" s="305"/>
      <c r="T299" s="306"/>
      <c r="AT299" s="307" t="s">
        <v>139</v>
      </c>
      <c r="AU299" s="307" t="s">
        <v>81</v>
      </c>
      <c r="AV299" s="299" t="s">
        <v>81</v>
      </c>
      <c r="AW299" s="299" t="s">
        <v>37</v>
      </c>
      <c r="AX299" s="299" t="s">
        <v>73</v>
      </c>
      <c r="AY299" s="307" t="s">
        <v>128</v>
      </c>
    </row>
    <row r="300" spans="2:51" s="299" customFormat="1" ht="13.5">
      <c r="B300" s="298"/>
      <c r="D300" s="294" t="s">
        <v>139</v>
      </c>
      <c r="E300" s="307" t="s">
        <v>3</v>
      </c>
      <c r="F300" s="308" t="s">
        <v>446</v>
      </c>
      <c r="H300" s="309">
        <v>33.25</v>
      </c>
      <c r="I300" s="97"/>
      <c r="L300" s="298"/>
      <c r="M300" s="304"/>
      <c r="N300" s="305"/>
      <c r="O300" s="305"/>
      <c r="P300" s="305"/>
      <c r="Q300" s="305"/>
      <c r="R300" s="305"/>
      <c r="S300" s="305"/>
      <c r="T300" s="306"/>
      <c r="AT300" s="307" t="s">
        <v>139</v>
      </c>
      <c r="AU300" s="307" t="s">
        <v>81</v>
      </c>
      <c r="AV300" s="299" t="s">
        <v>81</v>
      </c>
      <c r="AW300" s="299" t="s">
        <v>37</v>
      </c>
      <c r="AX300" s="299" t="s">
        <v>73</v>
      </c>
      <c r="AY300" s="307" t="s">
        <v>128</v>
      </c>
    </row>
    <row r="301" spans="2:51" s="311" customFormat="1" ht="13.5">
      <c r="B301" s="310"/>
      <c r="D301" s="300" t="s">
        <v>139</v>
      </c>
      <c r="E301" s="312" t="s">
        <v>3</v>
      </c>
      <c r="F301" s="313" t="s">
        <v>147</v>
      </c>
      <c r="H301" s="314">
        <v>89.25</v>
      </c>
      <c r="I301" s="98"/>
      <c r="L301" s="310"/>
      <c r="M301" s="315"/>
      <c r="N301" s="316"/>
      <c r="O301" s="316"/>
      <c r="P301" s="316"/>
      <c r="Q301" s="316"/>
      <c r="R301" s="316"/>
      <c r="S301" s="316"/>
      <c r="T301" s="317"/>
      <c r="AT301" s="318" t="s">
        <v>139</v>
      </c>
      <c r="AU301" s="318" t="s">
        <v>81</v>
      </c>
      <c r="AV301" s="311" t="s">
        <v>135</v>
      </c>
      <c r="AW301" s="311" t="s">
        <v>37</v>
      </c>
      <c r="AX301" s="311" t="s">
        <v>22</v>
      </c>
      <c r="AY301" s="318" t="s">
        <v>128</v>
      </c>
    </row>
    <row r="302" spans="2:65" s="203" customFormat="1" ht="31.5" customHeight="1">
      <c r="B302" s="204"/>
      <c r="C302" s="283" t="s">
        <v>447</v>
      </c>
      <c r="D302" s="283" t="s">
        <v>131</v>
      </c>
      <c r="E302" s="284" t="s">
        <v>448</v>
      </c>
      <c r="F302" s="285" t="s">
        <v>449</v>
      </c>
      <c r="G302" s="286" t="s">
        <v>197</v>
      </c>
      <c r="H302" s="287">
        <v>237.26</v>
      </c>
      <c r="I302" s="95"/>
      <c r="J302" s="288">
        <f>ROUND(I302*H302,2)</f>
        <v>0</v>
      </c>
      <c r="K302" s="285"/>
      <c r="L302" s="204"/>
      <c r="M302" s="289" t="s">
        <v>3</v>
      </c>
      <c r="N302" s="290" t="s">
        <v>44</v>
      </c>
      <c r="O302" s="205"/>
      <c r="P302" s="291">
        <f>O302*H302</f>
        <v>0</v>
      </c>
      <c r="Q302" s="291">
        <v>0.01838</v>
      </c>
      <c r="R302" s="291">
        <f>Q302*H302</f>
        <v>4.3608388</v>
      </c>
      <c r="S302" s="291">
        <v>0</v>
      </c>
      <c r="T302" s="292">
        <f>S302*H302</f>
        <v>0</v>
      </c>
      <c r="AR302" s="193" t="s">
        <v>135</v>
      </c>
      <c r="AT302" s="193" t="s">
        <v>131</v>
      </c>
      <c r="AU302" s="193" t="s">
        <v>81</v>
      </c>
      <c r="AY302" s="193" t="s">
        <v>128</v>
      </c>
      <c r="BE302" s="293">
        <f>IF(N302="základní",J302,0)</f>
        <v>0</v>
      </c>
      <c r="BF302" s="293">
        <f>IF(N302="snížená",J302,0)</f>
        <v>0</v>
      </c>
      <c r="BG302" s="293">
        <f>IF(N302="zákl. přenesená",J302,0)</f>
        <v>0</v>
      </c>
      <c r="BH302" s="293">
        <f>IF(N302="sníž. přenesená",J302,0)</f>
        <v>0</v>
      </c>
      <c r="BI302" s="293">
        <f>IF(N302="nulová",J302,0)</f>
        <v>0</v>
      </c>
      <c r="BJ302" s="193" t="s">
        <v>22</v>
      </c>
      <c r="BK302" s="293">
        <f>ROUND(I302*H302,2)</f>
        <v>0</v>
      </c>
      <c r="BL302" s="193" t="s">
        <v>135</v>
      </c>
      <c r="BM302" s="193" t="s">
        <v>450</v>
      </c>
    </row>
    <row r="303" spans="2:47" s="203" customFormat="1" ht="27">
      <c r="B303" s="204"/>
      <c r="D303" s="294" t="s">
        <v>137</v>
      </c>
      <c r="F303" s="295" t="s">
        <v>451</v>
      </c>
      <c r="I303" s="96"/>
      <c r="L303" s="204"/>
      <c r="M303" s="296"/>
      <c r="N303" s="205"/>
      <c r="O303" s="205"/>
      <c r="P303" s="205"/>
      <c r="Q303" s="205"/>
      <c r="R303" s="205"/>
      <c r="S303" s="205"/>
      <c r="T303" s="297"/>
      <c r="AT303" s="193" t="s">
        <v>137</v>
      </c>
      <c r="AU303" s="193" t="s">
        <v>81</v>
      </c>
    </row>
    <row r="304" spans="2:51" s="299" customFormat="1" ht="13.5">
      <c r="B304" s="298"/>
      <c r="D304" s="294" t="s">
        <v>139</v>
      </c>
      <c r="E304" s="307" t="s">
        <v>3</v>
      </c>
      <c r="F304" s="308" t="s">
        <v>452</v>
      </c>
      <c r="H304" s="309">
        <v>134.24</v>
      </c>
      <c r="I304" s="97"/>
      <c r="L304" s="298"/>
      <c r="M304" s="304"/>
      <c r="N304" s="305"/>
      <c r="O304" s="305"/>
      <c r="P304" s="305"/>
      <c r="Q304" s="305"/>
      <c r="R304" s="305"/>
      <c r="S304" s="305"/>
      <c r="T304" s="306"/>
      <c r="AT304" s="307" t="s">
        <v>139</v>
      </c>
      <c r="AU304" s="307" t="s">
        <v>81</v>
      </c>
      <c r="AV304" s="299" t="s">
        <v>81</v>
      </c>
      <c r="AW304" s="299" t="s">
        <v>37</v>
      </c>
      <c r="AX304" s="299" t="s">
        <v>73</v>
      </c>
      <c r="AY304" s="307" t="s">
        <v>128</v>
      </c>
    </row>
    <row r="305" spans="2:51" s="299" customFormat="1" ht="40.5">
      <c r="B305" s="298"/>
      <c r="D305" s="294" t="s">
        <v>139</v>
      </c>
      <c r="E305" s="307" t="s">
        <v>3</v>
      </c>
      <c r="F305" s="308" t="s">
        <v>453</v>
      </c>
      <c r="H305" s="309">
        <v>103.02</v>
      </c>
      <c r="I305" s="97"/>
      <c r="L305" s="298"/>
      <c r="M305" s="304"/>
      <c r="N305" s="305"/>
      <c r="O305" s="305"/>
      <c r="P305" s="305"/>
      <c r="Q305" s="305"/>
      <c r="R305" s="305"/>
      <c r="S305" s="305"/>
      <c r="T305" s="306"/>
      <c r="AT305" s="307" t="s">
        <v>139</v>
      </c>
      <c r="AU305" s="307" t="s">
        <v>81</v>
      </c>
      <c r="AV305" s="299" t="s">
        <v>81</v>
      </c>
      <c r="AW305" s="299" t="s">
        <v>37</v>
      </c>
      <c r="AX305" s="299" t="s">
        <v>73</v>
      </c>
      <c r="AY305" s="307" t="s">
        <v>128</v>
      </c>
    </row>
    <row r="306" spans="2:51" s="311" customFormat="1" ht="13.5">
      <c r="B306" s="310"/>
      <c r="D306" s="294" t="s">
        <v>139</v>
      </c>
      <c r="E306" s="318" t="s">
        <v>3</v>
      </c>
      <c r="F306" s="320" t="s">
        <v>147</v>
      </c>
      <c r="H306" s="321">
        <v>237.26</v>
      </c>
      <c r="I306" s="98"/>
      <c r="L306" s="310"/>
      <c r="M306" s="315"/>
      <c r="N306" s="316"/>
      <c r="O306" s="316"/>
      <c r="P306" s="316"/>
      <c r="Q306" s="316"/>
      <c r="R306" s="316"/>
      <c r="S306" s="316"/>
      <c r="T306" s="317"/>
      <c r="AT306" s="318" t="s">
        <v>139</v>
      </c>
      <c r="AU306" s="318" t="s">
        <v>81</v>
      </c>
      <c r="AV306" s="311" t="s">
        <v>135</v>
      </c>
      <c r="AW306" s="311" t="s">
        <v>37</v>
      </c>
      <c r="AX306" s="311" t="s">
        <v>22</v>
      </c>
      <c r="AY306" s="318" t="s">
        <v>128</v>
      </c>
    </row>
    <row r="307" spans="2:63" s="270" customFormat="1" ht="29.25" customHeight="1">
      <c r="B307" s="269"/>
      <c r="D307" s="280" t="s">
        <v>72</v>
      </c>
      <c r="E307" s="281" t="s">
        <v>141</v>
      </c>
      <c r="F307" s="281" t="s">
        <v>454</v>
      </c>
      <c r="I307" s="94"/>
      <c r="J307" s="282">
        <f>BK307</f>
        <v>0</v>
      </c>
      <c r="L307" s="269"/>
      <c r="M307" s="274"/>
      <c r="N307" s="275"/>
      <c r="O307" s="275"/>
      <c r="P307" s="276">
        <f>SUM(P308:P311)</f>
        <v>0</v>
      </c>
      <c r="Q307" s="275"/>
      <c r="R307" s="276">
        <f>SUM(R308:R311)</f>
        <v>1.5414599999999998</v>
      </c>
      <c r="S307" s="275"/>
      <c r="T307" s="277">
        <f>SUM(T308:T311)</f>
        <v>0</v>
      </c>
      <c r="AR307" s="271" t="s">
        <v>22</v>
      </c>
      <c r="AT307" s="278" t="s">
        <v>72</v>
      </c>
      <c r="AU307" s="278" t="s">
        <v>22</v>
      </c>
      <c r="AY307" s="271" t="s">
        <v>128</v>
      </c>
      <c r="BK307" s="279">
        <f>SUM(BK308:BK311)</f>
        <v>0</v>
      </c>
    </row>
    <row r="308" spans="2:65" s="203" customFormat="1" ht="22.5" customHeight="1">
      <c r="B308" s="204"/>
      <c r="C308" s="283" t="s">
        <v>455</v>
      </c>
      <c r="D308" s="283" t="s">
        <v>131</v>
      </c>
      <c r="E308" s="284" t="s">
        <v>456</v>
      </c>
      <c r="F308" s="285" t="s">
        <v>457</v>
      </c>
      <c r="G308" s="286" t="s">
        <v>134</v>
      </c>
      <c r="H308" s="287">
        <v>0.69</v>
      </c>
      <c r="I308" s="95"/>
      <c r="J308" s="288">
        <f>ROUND(I308*H308,2)</f>
        <v>0</v>
      </c>
      <c r="K308" s="285"/>
      <c r="L308" s="204"/>
      <c r="M308" s="289" t="s">
        <v>3</v>
      </c>
      <c r="N308" s="290" t="s">
        <v>44</v>
      </c>
      <c r="O308" s="205"/>
      <c r="P308" s="291">
        <f>O308*H308</f>
        <v>0</v>
      </c>
      <c r="Q308" s="291">
        <v>2.234</v>
      </c>
      <c r="R308" s="291">
        <f>Q308*H308</f>
        <v>1.5414599999999998</v>
      </c>
      <c r="S308" s="291">
        <v>0</v>
      </c>
      <c r="T308" s="292">
        <f>S308*H308</f>
        <v>0</v>
      </c>
      <c r="AR308" s="193" t="s">
        <v>135</v>
      </c>
      <c r="AT308" s="193" t="s">
        <v>131</v>
      </c>
      <c r="AU308" s="193" t="s">
        <v>81</v>
      </c>
      <c r="AY308" s="193" t="s">
        <v>128</v>
      </c>
      <c r="BE308" s="293">
        <f>IF(N308="základní",J308,0)</f>
        <v>0</v>
      </c>
      <c r="BF308" s="293">
        <f>IF(N308="snížená",J308,0)</f>
        <v>0</v>
      </c>
      <c r="BG308" s="293">
        <f>IF(N308="zákl. přenesená",J308,0)</f>
        <v>0</v>
      </c>
      <c r="BH308" s="293">
        <f>IF(N308="sníž. přenesená",J308,0)</f>
        <v>0</v>
      </c>
      <c r="BI308" s="293">
        <f>IF(N308="nulová",J308,0)</f>
        <v>0</v>
      </c>
      <c r="BJ308" s="193" t="s">
        <v>22</v>
      </c>
      <c r="BK308" s="293">
        <f>ROUND(I308*H308,2)</f>
        <v>0</v>
      </c>
      <c r="BL308" s="193" t="s">
        <v>135</v>
      </c>
      <c r="BM308" s="193" t="s">
        <v>458</v>
      </c>
    </row>
    <row r="309" spans="2:47" s="203" customFormat="1" ht="27">
      <c r="B309" s="204"/>
      <c r="D309" s="294" t="s">
        <v>137</v>
      </c>
      <c r="F309" s="295" t="s">
        <v>459</v>
      </c>
      <c r="I309" s="96"/>
      <c r="L309" s="204"/>
      <c r="M309" s="296"/>
      <c r="N309" s="205"/>
      <c r="O309" s="205"/>
      <c r="P309" s="205"/>
      <c r="Q309" s="205"/>
      <c r="R309" s="205"/>
      <c r="S309" s="205"/>
      <c r="T309" s="297"/>
      <c r="AT309" s="193" t="s">
        <v>137</v>
      </c>
      <c r="AU309" s="193" t="s">
        <v>81</v>
      </c>
    </row>
    <row r="310" spans="2:51" s="299" customFormat="1" ht="13.5">
      <c r="B310" s="298"/>
      <c r="D310" s="294" t="s">
        <v>139</v>
      </c>
      <c r="E310" s="307" t="s">
        <v>3</v>
      </c>
      <c r="F310" s="308" t="s">
        <v>460</v>
      </c>
      <c r="H310" s="309">
        <v>0.69</v>
      </c>
      <c r="I310" s="97"/>
      <c r="L310" s="298"/>
      <c r="M310" s="304"/>
      <c r="N310" s="305"/>
      <c r="O310" s="305"/>
      <c r="P310" s="305"/>
      <c r="Q310" s="305"/>
      <c r="R310" s="305"/>
      <c r="S310" s="305"/>
      <c r="T310" s="306"/>
      <c r="AT310" s="307" t="s">
        <v>139</v>
      </c>
      <c r="AU310" s="307" t="s">
        <v>81</v>
      </c>
      <c r="AV310" s="299" t="s">
        <v>81</v>
      </c>
      <c r="AW310" s="299" t="s">
        <v>37</v>
      </c>
      <c r="AX310" s="299" t="s">
        <v>73</v>
      </c>
      <c r="AY310" s="307" t="s">
        <v>128</v>
      </c>
    </row>
    <row r="311" spans="2:51" s="311" customFormat="1" ht="13.5">
      <c r="B311" s="310"/>
      <c r="D311" s="294" t="s">
        <v>139</v>
      </c>
      <c r="E311" s="318" t="s">
        <v>3</v>
      </c>
      <c r="F311" s="320" t="s">
        <v>147</v>
      </c>
      <c r="H311" s="321">
        <v>0.69</v>
      </c>
      <c r="I311" s="98"/>
      <c r="L311" s="310"/>
      <c r="M311" s="315"/>
      <c r="N311" s="316"/>
      <c r="O311" s="316"/>
      <c r="P311" s="316"/>
      <c r="Q311" s="316"/>
      <c r="R311" s="316"/>
      <c r="S311" s="316"/>
      <c r="T311" s="317"/>
      <c r="AT311" s="318" t="s">
        <v>139</v>
      </c>
      <c r="AU311" s="318" t="s">
        <v>81</v>
      </c>
      <c r="AV311" s="311" t="s">
        <v>135</v>
      </c>
      <c r="AW311" s="311" t="s">
        <v>37</v>
      </c>
      <c r="AX311" s="311" t="s">
        <v>22</v>
      </c>
      <c r="AY311" s="318" t="s">
        <v>128</v>
      </c>
    </row>
    <row r="312" spans="2:63" s="270" customFormat="1" ht="29.25" customHeight="1">
      <c r="B312" s="269"/>
      <c r="D312" s="280" t="s">
        <v>72</v>
      </c>
      <c r="E312" s="281" t="s">
        <v>461</v>
      </c>
      <c r="F312" s="281" t="s">
        <v>462</v>
      </c>
      <c r="I312" s="94"/>
      <c r="J312" s="282">
        <f>BK312</f>
        <v>0</v>
      </c>
      <c r="L312" s="269"/>
      <c r="M312" s="274"/>
      <c r="N312" s="275"/>
      <c r="O312" s="275"/>
      <c r="P312" s="276">
        <f>SUM(P313:P322)</f>
        <v>0</v>
      </c>
      <c r="Q312" s="275"/>
      <c r="R312" s="276">
        <f>SUM(R313:R322)</f>
        <v>0.0036399999999999996</v>
      </c>
      <c r="S312" s="275"/>
      <c r="T312" s="277">
        <f>SUM(T313:T322)</f>
        <v>0</v>
      </c>
      <c r="AR312" s="271" t="s">
        <v>22</v>
      </c>
      <c r="AT312" s="278" t="s">
        <v>72</v>
      </c>
      <c r="AU312" s="278" t="s">
        <v>22</v>
      </c>
      <c r="AY312" s="271" t="s">
        <v>128</v>
      </c>
      <c r="BK312" s="279">
        <f>SUM(BK313:BK322)</f>
        <v>0</v>
      </c>
    </row>
    <row r="313" spans="2:65" s="203" customFormat="1" ht="31.5" customHeight="1">
      <c r="B313" s="204"/>
      <c r="C313" s="283" t="s">
        <v>463</v>
      </c>
      <c r="D313" s="283" t="s">
        <v>131</v>
      </c>
      <c r="E313" s="284" t="s">
        <v>464</v>
      </c>
      <c r="F313" s="285" t="s">
        <v>465</v>
      </c>
      <c r="G313" s="286" t="s">
        <v>197</v>
      </c>
      <c r="H313" s="287">
        <v>28</v>
      </c>
      <c r="I313" s="95"/>
      <c r="J313" s="288">
        <f>ROUND(I313*H313,2)</f>
        <v>0</v>
      </c>
      <c r="K313" s="285"/>
      <c r="L313" s="204"/>
      <c r="M313" s="289" t="s">
        <v>3</v>
      </c>
      <c r="N313" s="290" t="s">
        <v>44</v>
      </c>
      <c r="O313" s="205"/>
      <c r="P313" s="291">
        <f>O313*H313</f>
        <v>0</v>
      </c>
      <c r="Q313" s="291">
        <v>0.00013</v>
      </c>
      <c r="R313" s="291">
        <f>Q313*H313</f>
        <v>0.0036399999999999996</v>
      </c>
      <c r="S313" s="291">
        <v>0</v>
      </c>
      <c r="T313" s="292">
        <f>S313*H313</f>
        <v>0</v>
      </c>
      <c r="AR313" s="193" t="s">
        <v>135</v>
      </c>
      <c r="AT313" s="193" t="s">
        <v>131</v>
      </c>
      <c r="AU313" s="193" t="s">
        <v>81</v>
      </c>
      <c r="AY313" s="193" t="s">
        <v>128</v>
      </c>
      <c r="BE313" s="293">
        <f>IF(N313="základní",J313,0)</f>
        <v>0</v>
      </c>
      <c r="BF313" s="293">
        <f>IF(N313="snížená",J313,0)</f>
        <v>0</v>
      </c>
      <c r="BG313" s="293">
        <f>IF(N313="zákl. přenesená",J313,0)</f>
        <v>0</v>
      </c>
      <c r="BH313" s="293">
        <f>IF(N313="sníž. přenesená",J313,0)</f>
        <v>0</v>
      </c>
      <c r="BI313" s="293">
        <f>IF(N313="nulová",J313,0)</f>
        <v>0</v>
      </c>
      <c r="BJ313" s="193" t="s">
        <v>22</v>
      </c>
      <c r="BK313" s="293">
        <f>ROUND(I313*H313,2)</f>
        <v>0</v>
      </c>
      <c r="BL313" s="193" t="s">
        <v>135</v>
      </c>
      <c r="BM313" s="193" t="s">
        <v>466</v>
      </c>
    </row>
    <row r="314" spans="2:47" s="203" customFormat="1" ht="27">
      <c r="B314" s="204"/>
      <c r="D314" s="294" t="s">
        <v>137</v>
      </c>
      <c r="F314" s="295" t="s">
        <v>467</v>
      </c>
      <c r="I314" s="96"/>
      <c r="L314" s="204"/>
      <c r="M314" s="296"/>
      <c r="N314" s="205"/>
      <c r="O314" s="205"/>
      <c r="P314" s="205"/>
      <c r="Q314" s="205"/>
      <c r="R314" s="205"/>
      <c r="S314" s="205"/>
      <c r="T314" s="297"/>
      <c r="AT314" s="193" t="s">
        <v>137</v>
      </c>
      <c r="AU314" s="193" t="s">
        <v>81</v>
      </c>
    </row>
    <row r="315" spans="2:51" s="299" customFormat="1" ht="13.5">
      <c r="B315" s="298"/>
      <c r="D315" s="300" t="s">
        <v>139</v>
      </c>
      <c r="E315" s="301" t="s">
        <v>3</v>
      </c>
      <c r="F315" s="302" t="s">
        <v>468</v>
      </c>
      <c r="H315" s="303">
        <v>28</v>
      </c>
      <c r="I315" s="97"/>
      <c r="L315" s="298"/>
      <c r="M315" s="304"/>
      <c r="N315" s="305"/>
      <c r="O315" s="305"/>
      <c r="P315" s="305"/>
      <c r="Q315" s="305"/>
      <c r="R315" s="305"/>
      <c r="S315" s="305"/>
      <c r="T315" s="306"/>
      <c r="AT315" s="307" t="s">
        <v>139</v>
      </c>
      <c r="AU315" s="307" t="s">
        <v>81</v>
      </c>
      <c r="AV315" s="299" t="s">
        <v>81</v>
      </c>
      <c r="AW315" s="299" t="s">
        <v>37</v>
      </c>
      <c r="AX315" s="299" t="s">
        <v>22</v>
      </c>
      <c r="AY315" s="307" t="s">
        <v>128</v>
      </c>
    </row>
    <row r="316" spans="2:65" s="203" customFormat="1" ht="22.5" customHeight="1">
      <c r="B316" s="204"/>
      <c r="C316" s="283" t="s">
        <v>469</v>
      </c>
      <c r="D316" s="283" t="s">
        <v>131</v>
      </c>
      <c r="E316" s="284" t="s">
        <v>470</v>
      </c>
      <c r="F316" s="285" t="s">
        <v>471</v>
      </c>
      <c r="G316" s="286" t="s">
        <v>171</v>
      </c>
      <c r="H316" s="287">
        <v>14</v>
      </c>
      <c r="I316" s="95"/>
      <c r="J316" s="288">
        <f>ROUND(I316*H316,2)</f>
        <v>0</v>
      </c>
      <c r="K316" s="285"/>
      <c r="L316" s="204"/>
      <c r="M316" s="289" t="s">
        <v>3</v>
      </c>
      <c r="N316" s="290" t="s">
        <v>44</v>
      </c>
      <c r="O316" s="205"/>
      <c r="P316" s="291">
        <f>O316*H316</f>
        <v>0</v>
      </c>
      <c r="Q316" s="291">
        <v>0</v>
      </c>
      <c r="R316" s="291">
        <f>Q316*H316</f>
        <v>0</v>
      </c>
      <c r="S316" s="291">
        <v>0</v>
      </c>
      <c r="T316" s="292">
        <f>S316*H316</f>
        <v>0</v>
      </c>
      <c r="AR316" s="193" t="s">
        <v>135</v>
      </c>
      <c r="AT316" s="193" t="s">
        <v>131</v>
      </c>
      <c r="AU316" s="193" t="s">
        <v>81</v>
      </c>
      <c r="AY316" s="193" t="s">
        <v>128</v>
      </c>
      <c r="BE316" s="293">
        <f>IF(N316="základní",J316,0)</f>
        <v>0</v>
      </c>
      <c r="BF316" s="293">
        <f>IF(N316="snížená",J316,0)</f>
        <v>0</v>
      </c>
      <c r="BG316" s="293">
        <f>IF(N316="zákl. přenesená",J316,0)</f>
        <v>0</v>
      </c>
      <c r="BH316" s="293">
        <f>IF(N316="sníž. přenesená",J316,0)</f>
        <v>0</v>
      </c>
      <c r="BI316" s="293">
        <f>IF(N316="nulová",J316,0)</f>
        <v>0</v>
      </c>
      <c r="BJ316" s="193" t="s">
        <v>22</v>
      </c>
      <c r="BK316" s="293">
        <f>ROUND(I316*H316,2)</f>
        <v>0</v>
      </c>
      <c r="BL316" s="193" t="s">
        <v>135</v>
      </c>
      <c r="BM316" s="193" t="s">
        <v>472</v>
      </c>
    </row>
    <row r="317" spans="2:47" s="203" customFormat="1" ht="27">
      <c r="B317" s="204"/>
      <c r="D317" s="300" t="s">
        <v>137</v>
      </c>
      <c r="F317" s="319" t="s">
        <v>473</v>
      </c>
      <c r="I317" s="96"/>
      <c r="L317" s="204"/>
      <c r="M317" s="296"/>
      <c r="N317" s="205"/>
      <c r="O317" s="205"/>
      <c r="P317" s="205"/>
      <c r="Q317" s="205"/>
      <c r="R317" s="205"/>
      <c r="S317" s="205"/>
      <c r="T317" s="297"/>
      <c r="AT317" s="193" t="s">
        <v>137</v>
      </c>
      <c r="AU317" s="193" t="s">
        <v>81</v>
      </c>
    </row>
    <row r="318" spans="2:65" s="203" customFormat="1" ht="22.5" customHeight="1">
      <c r="B318" s="204"/>
      <c r="C318" s="283" t="s">
        <v>474</v>
      </c>
      <c r="D318" s="283" t="s">
        <v>131</v>
      </c>
      <c r="E318" s="284" t="s">
        <v>475</v>
      </c>
      <c r="F318" s="285" t="s">
        <v>476</v>
      </c>
      <c r="G318" s="286" t="s">
        <v>171</v>
      </c>
      <c r="H318" s="287">
        <v>420</v>
      </c>
      <c r="I318" s="95"/>
      <c r="J318" s="288">
        <f>ROUND(I318*H318,2)</f>
        <v>0</v>
      </c>
      <c r="K318" s="285"/>
      <c r="L318" s="204"/>
      <c r="M318" s="289" t="s">
        <v>3</v>
      </c>
      <c r="N318" s="290" t="s">
        <v>44</v>
      </c>
      <c r="O318" s="205"/>
      <c r="P318" s="291">
        <f>O318*H318</f>
        <v>0</v>
      </c>
      <c r="Q318" s="291">
        <v>0</v>
      </c>
      <c r="R318" s="291">
        <f>Q318*H318</f>
        <v>0</v>
      </c>
      <c r="S318" s="291">
        <v>0</v>
      </c>
      <c r="T318" s="292">
        <f>S318*H318</f>
        <v>0</v>
      </c>
      <c r="AR318" s="193" t="s">
        <v>135</v>
      </c>
      <c r="AT318" s="193" t="s">
        <v>131</v>
      </c>
      <c r="AU318" s="193" t="s">
        <v>81</v>
      </c>
      <c r="AY318" s="193" t="s">
        <v>128</v>
      </c>
      <c r="BE318" s="293">
        <f>IF(N318="základní",J318,0)</f>
        <v>0</v>
      </c>
      <c r="BF318" s="293">
        <f>IF(N318="snížená",J318,0)</f>
        <v>0</v>
      </c>
      <c r="BG318" s="293">
        <f>IF(N318="zákl. přenesená",J318,0)</f>
        <v>0</v>
      </c>
      <c r="BH318" s="293">
        <f>IF(N318="sníž. přenesená",J318,0)</f>
        <v>0</v>
      </c>
      <c r="BI318" s="293">
        <f>IF(N318="nulová",J318,0)</f>
        <v>0</v>
      </c>
      <c r="BJ318" s="193" t="s">
        <v>22</v>
      </c>
      <c r="BK318" s="293">
        <f>ROUND(I318*H318,2)</f>
        <v>0</v>
      </c>
      <c r="BL318" s="193" t="s">
        <v>135</v>
      </c>
      <c r="BM318" s="193" t="s">
        <v>477</v>
      </c>
    </row>
    <row r="319" spans="2:47" s="203" customFormat="1" ht="27">
      <c r="B319" s="204"/>
      <c r="D319" s="294" t="s">
        <v>137</v>
      </c>
      <c r="F319" s="295" t="s">
        <v>478</v>
      </c>
      <c r="I319" s="96"/>
      <c r="L319" s="204"/>
      <c r="M319" s="296"/>
      <c r="N319" s="205"/>
      <c r="O319" s="205"/>
      <c r="P319" s="205"/>
      <c r="Q319" s="205"/>
      <c r="R319" s="205"/>
      <c r="S319" s="205"/>
      <c r="T319" s="297"/>
      <c r="AT319" s="193" t="s">
        <v>137</v>
      </c>
      <c r="AU319" s="193" t="s">
        <v>81</v>
      </c>
    </row>
    <row r="320" spans="2:51" s="299" customFormat="1" ht="13.5">
      <c r="B320" s="298"/>
      <c r="D320" s="300" t="s">
        <v>139</v>
      </c>
      <c r="E320" s="301" t="s">
        <v>3</v>
      </c>
      <c r="F320" s="302" t="s">
        <v>479</v>
      </c>
      <c r="H320" s="303">
        <v>420</v>
      </c>
      <c r="I320" s="97"/>
      <c r="L320" s="298"/>
      <c r="M320" s="304"/>
      <c r="N320" s="305"/>
      <c r="O320" s="305"/>
      <c r="P320" s="305"/>
      <c r="Q320" s="305"/>
      <c r="R320" s="305"/>
      <c r="S320" s="305"/>
      <c r="T320" s="306"/>
      <c r="AT320" s="307" t="s">
        <v>139</v>
      </c>
      <c r="AU320" s="307" t="s">
        <v>81</v>
      </c>
      <c r="AV320" s="299" t="s">
        <v>81</v>
      </c>
      <c r="AW320" s="299" t="s">
        <v>37</v>
      </c>
      <c r="AX320" s="299" t="s">
        <v>22</v>
      </c>
      <c r="AY320" s="307" t="s">
        <v>128</v>
      </c>
    </row>
    <row r="321" spans="2:65" s="203" customFormat="1" ht="22.5" customHeight="1">
      <c r="B321" s="204"/>
      <c r="C321" s="283" t="s">
        <v>480</v>
      </c>
      <c r="D321" s="283" t="s">
        <v>131</v>
      </c>
      <c r="E321" s="284" t="s">
        <v>481</v>
      </c>
      <c r="F321" s="285" t="s">
        <v>482</v>
      </c>
      <c r="G321" s="286" t="s">
        <v>171</v>
      </c>
      <c r="H321" s="287">
        <v>14</v>
      </c>
      <c r="I321" s="95"/>
      <c r="J321" s="288">
        <f>ROUND(I321*H321,2)</f>
        <v>0</v>
      </c>
      <c r="K321" s="285"/>
      <c r="L321" s="204"/>
      <c r="M321" s="289" t="s">
        <v>3</v>
      </c>
      <c r="N321" s="290" t="s">
        <v>44</v>
      </c>
      <c r="O321" s="205"/>
      <c r="P321" s="291">
        <f>O321*H321</f>
        <v>0</v>
      </c>
      <c r="Q321" s="291">
        <v>0</v>
      </c>
      <c r="R321" s="291">
        <f>Q321*H321</f>
        <v>0</v>
      </c>
      <c r="S321" s="291">
        <v>0</v>
      </c>
      <c r="T321" s="292">
        <f>S321*H321</f>
        <v>0</v>
      </c>
      <c r="AR321" s="193" t="s">
        <v>135</v>
      </c>
      <c r="AT321" s="193" t="s">
        <v>131</v>
      </c>
      <c r="AU321" s="193" t="s">
        <v>81</v>
      </c>
      <c r="AY321" s="193" t="s">
        <v>128</v>
      </c>
      <c r="BE321" s="293">
        <f>IF(N321="základní",J321,0)</f>
        <v>0</v>
      </c>
      <c r="BF321" s="293">
        <f>IF(N321="snížená",J321,0)</f>
        <v>0</v>
      </c>
      <c r="BG321" s="293">
        <f>IF(N321="zákl. přenesená",J321,0)</f>
        <v>0</v>
      </c>
      <c r="BH321" s="293">
        <f>IF(N321="sníž. přenesená",J321,0)</f>
        <v>0</v>
      </c>
      <c r="BI321" s="293">
        <f>IF(N321="nulová",J321,0)</f>
        <v>0</v>
      </c>
      <c r="BJ321" s="193" t="s">
        <v>22</v>
      </c>
      <c r="BK321" s="293">
        <f>ROUND(I321*H321,2)</f>
        <v>0</v>
      </c>
      <c r="BL321" s="193" t="s">
        <v>135</v>
      </c>
      <c r="BM321" s="193" t="s">
        <v>483</v>
      </c>
    </row>
    <row r="322" spans="2:47" s="203" customFormat="1" ht="27">
      <c r="B322" s="204"/>
      <c r="D322" s="294" t="s">
        <v>137</v>
      </c>
      <c r="F322" s="295" t="s">
        <v>484</v>
      </c>
      <c r="I322" s="96"/>
      <c r="L322" s="204"/>
      <c r="M322" s="296"/>
      <c r="N322" s="205"/>
      <c r="O322" s="205"/>
      <c r="P322" s="205"/>
      <c r="Q322" s="205"/>
      <c r="R322" s="205"/>
      <c r="S322" s="205"/>
      <c r="T322" s="297"/>
      <c r="AT322" s="193" t="s">
        <v>137</v>
      </c>
      <c r="AU322" s="193" t="s">
        <v>81</v>
      </c>
    </row>
    <row r="323" spans="2:63" s="270" customFormat="1" ht="29.25" customHeight="1">
      <c r="B323" s="269"/>
      <c r="D323" s="280" t="s">
        <v>72</v>
      </c>
      <c r="E323" s="281" t="s">
        <v>485</v>
      </c>
      <c r="F323" s="281" t="s">
        <v>486</v>
      </c>
      <c r="I323" s="94"/>
      <c r="J323" s="282">
        <f>BK323</f>
        <v>0</v>
      </c>
      <c r="L323" s="269"/>
      <c r="M323" s="274"/>
      <c r="N323" s="275"/>
      <c r="O323" s="275"/>
      <c r="P323" s="276">
        <f>SUM(P324:P329)</f>
        <v>0</v>
      </c>
      <c r="Q323" s="275"/>
      <c r="R323" s="276">
        <f>SUM(R324:R329)</f>
        <v>0.008676000000000001</v>
      </c>
      <c r="S323" s="275"/>
      <c r="T323" s="277">
        <f>SUM(T324:T329)</f>
        <v>0</v>
      </c>
      <c r="AR323" s="271" t="s">
        <v>22</v>
      </c>
      <c r="AT323" s="278" t="s">
        <v>72</v>
      </c>
      <c r="AU323" s="278" t="s">
        <v>22</v>
      </c>
      <c r="AY323" s="271" t="s">
        <v>128</v>
      </c>
      <c r="BK323" s="279">
        <f>SUM(BK324:BK329)</f>
        <v>0</v>
      </c>
    </row>
    <row r="324" spans="2:65" s="203" customFormat="1" ht="31.5" customHeight="1">
      <c r="B324" s="204"/>
      <c r="C324" s="283" t="s">
        <v>487</v>
      </c>
      <c r="D324" s="283" t="s">
        <v>131</v>
      </c>
      <c r="E324" s="284" t="s">
        <v>488</v>
      </c>
      <c r="F324" s="285" t="s">
        <v>489</v>
      </c>
      <c r="G324" s="286" t="s">
        <v>171</v>
      </c>
      <c r="H324" s="287">
        <v>2.5</v>
      </c>
      <c r="I324" s="95"/>
      <c r="J324" s="288">
        <f>ROUND(I324*H324,2)</f>
        <v>0</v>
      </c>
      <c r="K324" s="285"/>
      <c r="L324" s="204"/>
      <c r="M324" s="289" t="s">
        <v>3</v>
      </c>
      <c r="N324" s="290" t="s">
        <v>44</v>
      </c>
      <c r="O324" s="205"/>
      <c r="P324" s="291">
        <f>O324*H324</f>
        <v>0</v>
      </c>
      <c r="Q324" s="291">
        <v>0</v>
      </c>
      <c r="R324" s="291">
        <f>Q324*H324</f>
        <v>0</v>
      </c>
      <c r="S324" s="291">
        <v>0</v>
      </c>
      <c r="T324" s="292">
        <f>S324*H324</f>
        <v>0</v>
      </c>
      <c r="AR324" s="193" t="s">
        <v>135</v>
      </c>
      <c r="AT324" s="193" t="s">
        <v>131</v>
      </c>
      <c r="AU324" s="193" t="s">
        <v>81</v>
      </c>
      <c r="AY324" s="193" t="s">
        <v>128</v>
      </c>
      <c r="BE324" s="293">
        <f>IF(N324="základní",J324,0)</f>
        <v>0</v>
      </c>
      <c r="BF324" s="293">
        <f>IF(N324="snížená",J324,0)</f>
        <v>0</v>
      </c>
      <c r="BG324" s="293">
        <f>IF(N324="zákl. přenesená",J324,0)</f>
        <v>0</v>
      </c>
      <c r="BH324" s="293">
        <f>IF(N324="sníž. přenesená",J324,0)</f>
        <v>0</v>
      </c>
      <c r="BI324" s="293">
        <f>IF(N324="nulová",J324,0)</f>
        <v>0</v>
      </c>
      <c r="BJ324" s="193" t="s">
        <v>22</v>
      </c>
      <c r="BK324" s="293">
        <f>ROUND(I324*H324,2)</f>
        <v>0</v>
      </c>
      <c r="BL324" s="193" t="s">
        <v>135</v>
      </c>
      <c r="BM324" s="193" t="s">
        <v>490</v>
      </c>
    </row>
    <row r="325" spans="2:65" s="203" customFormat="1" ht="22.5" customHeight="1">
      <c r="B325" s="204"/>
      <c r="C325" s="283" t="s">
        <v>491</v>
      </c>
      <c r="D325" s="283" t="s">
        <v>131</v>
      </c>
      <c r="E325" s="284" t="s">
        <v>492</v>
      </c>
      <c r="F325" s="285" t="s">
        <v>493</v>
      </c>
      <c r="G325" s="286" t="s">
        <v>163</v>
      </c>
      <c r="H325" s="287">
        <v>4</v>
      </c>
      <c r="I325" s="95"/>
      <c r="J325" s="288">
        <f>ROUND(I325*H325,2)</f>
        <v>0</v>
      </c>
      <c r="K325" s="285"/>
      <c r="L325" s="204"/>
      <c r="M325" s="289" t="s">
        <v>3</v>
      </c>
      <c r="N325" s="290" t="s">
        <v>44</v>
      </c>
      <c r="O325" s="205"/>
      <c r="P325" s="291">
        <f>O325*H325</f>
        <v>0</v>
      </c>
      <c r="Q325" s="291">
        <v>0</v>
      </c>
      <c r="R325" s="291">
        <f>Q325*H325</f>
        <v>0</v>
      </c>
      <c r="S325" s="291">
        <v>0</v>
      </c>
      <c r="T325" s="292">
        <f>S325*H325</f>
        <v>0</v>
      </c>
      <c r="AR325" s="193" t="s">
        <v>135</v>
      </c>
      <c r="AT325" s="193" t="s">
        <v>131</v>
      </c>
      <c r="AU325" s="193" t="s">
        <v>81</v>
      </c>
      <c r="AY325" s="193" t="s">
        <v>128</v>
      </c>
      <c r="BE325" s="293">
        <f>IF(N325="základní",J325,0)</f>
        <v>0</v>
      </c>
      <c r="BF325" s="293">
        <f>IF(N325="snížená",J325,0)</f>
        <v>0</v>
      </c>
      <c r="BG325" s="293">
        <f>IF(N325="zákl. přenesená",J325,0)</f>
        <v>0</v>
      </c>
      <c r="BH325" s="293">
        <f>IF(N325="sníž. přenesená",J325,0)</f>
        <v>0</v>
      </c>
      <c r="BI325" s="293">
        <f>IF(N325="nulová",J325,0)</f>
        <v>0</v>
      </c>
      <c r="BJ325" s="193" t="s">
        <v>22</v>
      </c>
      <c r="BK325" s="293">
        <f>ROUND(I325*H325,2)</f>
        <v>0</v>
      </c>
      <c r="BL325" s="193" t="s">
        <v>135</v>
      </c>
      <c r="BM325" s="193" t="s">
        <v>494</v>
      </c>
    </row>
    <row r="326" spans="2:65" s="203" customFormat="1" ht="22.5" customHeight="1">
      <c r="B326" s="204"/>
      <c r="C326" s="283" t="s">
        <v>495</v>
      </c>
      <c r="D326" s="283" t="s">
        <v>131</v>
      </c>
      <c r="E326" s="284" t="s">
        <v>496</v>
      </c>
      <c r="F326" s="285" t="s">
        <v>497</v>
      </c>
      <c r="G326" s="286" t="s">
        <v>197</v>
      </c>
      <c r="H326" s="287">
        <v>216.9</v>
      </c>
      <c r="I326" s="95"/>
      <c r="J326" s="288">
        <f>ROUND(I326*H326,2)</f>
        <v>0</v>
      </c>
      <c r="K326" s="285"/>
      <c r="L326" s="204"/>
      <c r="M326" s="289" t="s">
        <v>3</v>
      </c>
      <c r="N326" s="290" t="s">
        <v>44</v>
      </c>
      <c r="O326" s="205"/>
      <c r="P326" s="291">
        <f>O326*H326</f>
        <v>0</v>
      </c>
      <c r="Q326" s="291">
        <v>4E-05</v>
      </c>
      <c r="R326" s="291">
        <f>Q326*H326</f>
        <v>0.008676000000000001</v>
      </c>
      <c r="S326" s="291">
        <v>0</v>
      </c>
      <c r="T326" s="292">
        <f>S326*H326</f>
        <v>0</v>
      </c>
      <c r="AR326" s="193" t="s">
        <v>135</v>
      </c>
      <c r="AT326" s="193" t="s">
        <v>131</v>
      </c>
      <c r="AU326" s="193" t="s">
        <v>81</v>
      </c>
      <c r="AY326" s="193" t="s">
        <v>128</v>
      </c>
      <c r="BE326" s="293">
        <f>IF(N326="základní",J326,0)</f>
        <v>0</v>
      </c>
      <c r="BF326" s="293">
        <f>IF(N326="snížená",J326,0)</f>
        <v>0</v>
      </c>
      <c r="BG326" s="293">
        <f>IF(N326="zákl. přenesená",J326,0)</f>
        <v>0</v>
      </c>
      <c r="BH326" s="293">
        <f>IF(N326="sníž. přenesená",J326,0)</f>
        <v>0</v>
      </c>
      <c r="BI326" s="293">
        <f>IF(N326="nulová",J326,0)</f>
        <v>0</v>
      </c>
      <c r="BJ326" s="193" t="s">
        <v>22</v>
      </c>
      <c r="BK326" s="293">
        <f>ROUND(I326*H326,2)</f>
        <v>0</v>
      </c>
      <c r="BL326" s="193" t="s">
        <v>135</v>
      </c>
      <c r="BM326" s="193" t="s">
        <v>498</v>
      </c>
    </row>
    <row r="327" spans="2:47" s="203" customFormat="1" ht="54">
      <c r="B327" s="204"/>
      <c r="D327" s="294" t="s">
        <v>137</v>
      </c>
      <c r="F327" s="295" t="s">
        <v>499</v>
      </c>
      <c r="I327" s="96"/>
      <c r="L327" s="204"/>
      <c r="M327" s="296"/>
      <c r="N327" s="205"/>
      <c r="O327" s="205"/>
      <c r="P327" s="205"/>
      <c r="Q327" s="205"/>
      <c r="R327" s="205"/>
      <c r="S327" s="205"/>
      <c r="T327" s="297"/>
      <c r="AT327" s="193" t="s">
        <v>137</v>
      </c>
      <c r="AU327" s="193" t="s">
        <v>81</v>
      </c>
    </row>
    <row r="328" spans="2:51" s="299" customFormat="1" ht="13.5">
      <c r="B328" s="298"/>
      <c r="D328" s="294" t="s">
        <v>139</v>
      </c>
      <c r="E328" s="307" t="s">
        <v>3</v>
      </c>
      <c r="F328" s="308" t="s">
        <v>500</v>
      </c>
      <c r="H328" s="309">
        <v>216.9</v>
      </c>
      <c r="I328" s="97"/>
      <c r="L328" s="298"/>
      <c r="M328" s="304"/>
      <c r="N328" s="305"/>
      <c r="O328" s="305"/>
      <c r="P328" s="305"/>
      <c r="Q328" s="305"/>
      <c r="R328" s="305"/>
      <c r="S328" s="305"/>
      <c r="T328" s="306"/>
      <c r="AT328" s="307" t="s">
        <v>139</v>
      </c>
      <c r="AU328" s="307" t="s">
        <v>81</v>
      </c>
      <c r="AV328" s="299" t="s">
        <v>81</v>
      </c>
      <c r="AW328" s="299" t="s">
        <v>37</v>
      </c>
      <c r="AX328" s="299" t="s">
        <v>73</v>
      </c>
      <c r="AY328" s="307" t="s">
        <v>128</v>
      </c>
    </row>
    <row r="329" spans="2:51" s="311" customFormat="1" ht="13.5">
      <c r="B329" s="310"/>
      <c r="D329" s="294" t="s">
        <v>139</v>
      </c>
      <c r="E329" s="318" t="s">
        <v>3</v>
      </c>
      <c r="F329" s="320" t="s">
        <v>147</v>
      </c>
      <c r="H329" s="321">
        <v>216.9</v>
      </c>
      <c r="I329" s="98"/>
      <c r="L329" s="310"/>
      <c r="M329" s="315"/>
      <c r="N329" s="316"/>
      <c r="O329" s="316"/>
      <c r="P329" s="316"/>
      <c r="Q329" s="316"/>
      <c r="R329" s="316"/>
      <c r="S329" s="316"/>
      <c r="T329" s="317"/>
      <c r="AT329" s="318" t="s">
        <v>139</v>
      </c>
      <c r="AU329" s="318" t="s">
        <v>81</v>
      </c>
      <c r="AV329" s="311" t="s">
        <v>135</v>
      </c>
      <c r="AW329" s="311" t="s">
        <v>37</v>
      </c>
      <c r="AX329" s="311" t="s">
        <v>22</v>
      </c>
      <c r="AY329" s="318" t="s">
        <v>128</v>
      </c>
    </row>
    <row r="330" spans="2:63" s="270" customFormat="1" ht="29.25" customHeight="1">
      <c r="B330" s="269"/>
      <c r="D330" s="280" t="s">
        <v>72</v>
      </c>
      <c r="E330" s="281" t="s">
        <v>501</v>
      </c>
      <c r="F330" s="281" t="s">
        <v>502</v>
      </c>
      <c r="I330" s="94"/>
      <c r="J330" s="282">
        <f>BK330</f>
        <v>0</v>
      </c>
      <c r="L330" s="269"/>
      <c r="M330" s="274"/>
      <c r="N330" s="275"/>
      <c r="O330" s="275"/>
      <c r="P330" s="276">
        <f>SUM(P331:P380)</f>
        <v>0</v>
      </c>
      <c r="Q330" s="275"/>
      <c r="R330" s="276">
        <f>SUM(R331:R380)</f>
        <v>0.000573</v>
      </c>
      <c r="S330" s="275"/>
      <c r="T330" s="277">
        <f>SUM(T331:T380)</f>
        <v>44.03722</v>
      </c>
      <c r="AR330" s="271" t="s">
        <v>22</v>
      </c>
      <c r="AT330" s="278" t="s">
        <v>72</v>
      </c>
      <c r="AU330" s="278" t="s">
        <v>22</v>
      </c>
      <c r="AY330" s="271" t="s">
        <v>128</v>
      </c>
      <c r="BK330" s="279">
        <f>SUM(BK331:BK380)</f>
        <v>0</v>
      </c>
    </row>
    <row r="331" spans="2:65" s="203" customFormat="1" ht="22.5" customHeight="1">
      <c r="B331" s="204"/>
      <c r="C331" s="283" t="s">
        <v>503</v>
      </c>
      <c r="D331" s="283" t="s">
        <v>131</v>
      </c>
      <c r="E331" s="284" t="s">
        <v>504</v>
      </c>
      <c r="F331" s="285" t="s">
        <v>505</v>
      </c>
      <c r="G331" s="286" t="s">
        <v>171</v>
      </c>
      <c r="H331" s="287">
        <v>19.1</v>
      </c>
      <c r="I331" s="95"/>
      <c r="J331" s="288">
        <f>ROUND(I331*H331,2)</f>
        <v>0</v>
      </c>
      <c r="K331" s="285"/>
      <c r="L331" s="204"/>
      <c r="M331" s="289" t="s">
        <v>3</v>
      </c>
      <c r="N331" s="290" t="s">
        <v>44</v>
      </c>
      <c r="O331" s="205"/>
      <c r="P331" s="291">
        <f>O331*H331</f>
        <v>0</v>
      </c>
      <c r="Q331" s="291">
        <v>3E-05</v>
      </c>
      <c r="R331" s="291">
        <f>Q331*H331</f>
        <v>0.000573</v>
      </c>
      <c r="S331" s="291">
        <v>0</v>
      </c>
      <c r="T331" s="292">
        <f>S331*H331</f>
        <v>0</v>
      </c>
      <c r="AR331" s="193" t="s">
        <v>135</v>
      </c>
      <c r="AT331" s="193" t="s">
        <v>131</v>
      </c>
      <c r="AU331" s="193" t="s">
        <v>81</v>
      </c>
      <c r="AY331" s="193" t="s">
        <v>128</v>
      </c>
      <c r="BE331" s="293">
        <f>IF(N331="základní",J331,0)</f>
        <v>0</v>
      </c>
      <c r="BF331" s="293">
        <f>IF(N331="snížená",J331,0)</f>
        <v>0</v>
      </c>
      <c r="BG331" s="293">
        <f>IF(N331="zákl. přenesená",J331,0)</f>
        <v>0</v>
      </c>
      <c r="BH331" s="293">
        <f>IF(N331="sníž. přenesená",J331,0)</f>
        <v>0</v>
      </c>
      <c r="BI331" s="293">
        <f>IF(N331="nulová",J331,0)</f>
        <v>0</v>
      </c>
      <c r="BJ331" s="193" t="s">
        <v>22</v>
      </c>
      <c r="BK331" s="293">
        <f>ROUND(I331*H331,2)</f>
        <v>0</v>
      </c>
      <c r="BL331" s="193" t="s">
        <v>135</v>
      </c>
      <c r="BM331" s="193" t="s">
        <v>506</v>
      </c>
    </row>
    <row r="332" spans="2:47" s="203" customFormat="1" ht="13.5">
      <c r="B332" s="204"/>
      <c r="D332" s="294" t="s">
        <v>137</v>
      </c>
      <c r="F332" s="295" t="s">
        <v>507</v>
      </c>
      <c r="I332" s="96"/>
      <c r="L332" s="204"/>
      <c r="M332" s="296"/>
      <c r="N332" s="205"/>
      <c r="O332" s="205"/>
      <c r="P332" s="205"/>
      <c r="Q332" s="205"/>
      <c r="R332" s="205"/>
      <c r="S332" s="205"/>
      <c r="T332" s="297"/>
      <c r="AT332" s="193" t="s">
        <v>137</v>
      </c>
      <c r="AU332" s="193" t="s">
        <v>81</v>
      </c>
    </row>
    <row r="333" spans="2:51" s="299" customFormat="1" ht="13.5">
      <c r="B333" s="298"/>
      <c r="D333" s="294" t="s">
        <v>139</v>
      </c>
      <c r="E333" s="307" t="s">
        <v>3</v>
      </c>
      <c r="F333" s="308" t="s">
        <v>508</v>
      </c>
      <c r="H333" s="309">
        <v>4.6</v>
      </c>
      <c r="I333" s="97"/>
      <c r="L333" s="298"/>
      <c r="M333" s="304"/>
      <c r="N333" s="305"/>
      <c r="O333" s="305"/>
      <c r="P333" s="305"/>
      <c r="Q333" s="305"/>
      <c r="R333" s="305"/>
      <c r="S333" s="305"/>
      <c r="T333" s="306"/>
      <c r="AT333" s="307" t="s">
        <v>139</v>
      </c>
      <c r="AU333" s="307" t="s">
        <v>81</v>
      </c>
      <c r="AV333" s="299" t="s">
        <v>81</v>
      </c>
      <c r="AW333" s="299" t="s">
        <v>37</v>
      </c>
      <c r="AX333" s="299" t="s">
        <v>73</v>
      </c>
      <c r="AY333" s="307" t="s">
        <v>128</v>
      </c>
    </row>
    <row r="334" spans="2:51" s="299" customFormat="1" ht="13.5">
      <c r="B334" s="298"/>
      <c r="D334" s="294" t="s">
        <v>139</v>
      </c>
      <c r="E334" s="307" t="s">
        <v>3</v>
      </c>
      <c r="F334" s="308" t="s">
        <v>509</v>
      </c>
      <c r="H334" s="309">
        <v>4.7</v>
      </c>
      <c r="I334" s="97"/>
      <c r="L334" s="298"/>
      <c r="M334" s="304"/>
      <c r="N334" s="305"/>
      <c r="O334" s="305"/>
      <c r="P334" s="305"/>
      <c r="Q334" s="305"/>
      <c r="R334" s="305"/>
      <c r="S334" s="305"/>
      <c r="T334" s="306"/>
      <c r="AT334" s="307" t="s">
        <v>139</v>
      </c>
      <c r="AU334" s="307" t="s">
        <v>81</v>
      </c>
      <c r="AV334" s="299" t="s">
        <v>81</v>
      </c>
      <c r="AW334" s="299" t="s">
        <v>37</v>
      </c>
      <c r="AX334" s="299" t="s">
        <v>73</v>
      </c>
      <c r="AY334" s="307" t="s">
        <v>128</v>
      </c>
    </row>
    <row r="335" spans="2:51" s="299" customFormat="1" ht="13.5">
      <c r="B335" s="298"/>
      <c r="D335" s="294" t="s">
        <v>139</v>
      </c>
      <c r="E335" s="307" t="s">
        <v>3</v>
      </c>
      <c r="F335" s="308" t="s">
        <v>510</v>
      </c>
      <c r="H335" s="309">
        <v>4.9</v>
      </c>
      <c r="I335" s="97"/>
      <c r="L335" s="298"/>
      <c r="M335" s="304"/>
      <c r="N335" s="305"/>
      <c r="O335" s="305"/>
      <c r="P335" s="305"/>
      <c r="Q335" s="305"/>
      <c r="R335" s="305"/>
      <c r="S335" s="305"/>
      <c r="T335" s="306"/>
      <c r="AT335" s="307" t="s">
        <v>139</v>
      </c>
      <c r="AU335" s="307" t="s">
        <v>81</v>
      </c>
      <c r="AV335" s="299" t="s">
        <v>81</v>
      </c>
      <c r="AW335" s="299" t="s">
        <v>37</v>
      </c>
      <c r="AX335" s="299" t="s">
        <v>73</v>
      </c>
      <c r="AY335" s="307" t="s">
        <v>128</v>
      </c>
    </row>
    <row r="336" spans="2:51" s="299" customFormat="1" ht="13.5">
      <c r="B336" s="298"/>
      <c r="D336" s="294" t="s">
        <v>139</v>
      </c>
      <c r="E336" s="307" t="s">
        <v>3</v>
      </c>
      <c r="F336" s="308" t="s">
        <v>511</v>
      </c>
      <c r="H336" s="309">
        <v>4.9</v>
      </c>
      <c r="I336" s="97"/>
      <c r="L336" s="298"/>
      <c r="M336" s="304"/>
      <c r="N336" s="305"/>
      <c r="O336" s="305"/>
      <c r="P336" s="305"/>
      <c r="Q336" s="305"/>
      <c r="R336" s="305"/>
      <c r="S336" s="305"/>
      <c r="T336" s="306"/>
      <c r="AT336" s="307" t="s">
        <v>139</v>
      </c>
      <c r="AU336" s="307" t="s">
        <v>81</v>
      </c>
      <c r="AV336" s="299" t="s">
        <v>81</v>
      </c>
      <c r="AW336" s="299" t="s">
        <v>37</v>
      </c>
      <c r="AX336" s="299" t="s">
        <v>73</v>
      </c>
      <c r="AY336" s="307" t="s">
        <v>128</v>
      </c>
    </row>
    <row r="337" spans="2:51" s="311" customFormat="1" ht="13.5">
      <c r="B337" s="310"/>
      <c r="D337" s="300" t="s">
        <v>139</v>
      </c>
      <c r="E337" s="312" t="s">
        <v>3</v>
      </c>
      <c r="F337" s="313" t="s">
        <v>147</v>
      </c>
      <c r="H337" s="314">
        <v>19.1</v>
      </c>
      <c r="I337" s="98"/>
      <c r="L337" s="310"/>
      <c r="M337" s="315"/>
      <c r="N337" s="316"/>
      <c r="O337" s="316"/>
      <c r="P337" s="316"/>
      <c r="Q337" s="316"/>
      <c r="R337" s="316"/>
      <c r="S337" s="316"/>
      <c r="T337" s="317"/>
      <c r="AT337" s="318" t="s">
        <v>139</v>
      </c>
      <c r="AU337" s="318" t="s">
        <v>81</v>
      </c>
      <c r="AV337" s="311" t="s">
        <v>135</v>
      </c>
      <c r="AW337" s="311" t="s">
        <v>37</v>
      </c>
      <c r="AX337" s="311" t="s">
        <v>22</v>
      </c>
      <c r="AY337" s="318" t="s">
        <v>128</v>
      </c>
    </row>
    <row r="338" spans="2:65" s="203" customFormat="1" ht="22.5" customHeight="1">
      <c r="B338" s="204"/>
      <c r="C338" s="283" t="s">
        <v>22</v>
      </c>
      <c r="D338" s="283" t="s">
        <v>131</v>
      </c>
      <c r="E338" s="284" t="s">
        <v>512</v>
      </c>
      <c r="F338" s="285" t="s">
        <v>513</v>
      </c>
      <c r="G338" s="286" t="s">
        <v>134</v>
      </c>
      <c r="H338" s="287">
        <v>9.951</v>
      </c>
      <c r="I338" s="95"/>
      <c r="J338" s="288">
        <f>ROUND(I338*H338,2)</f>
        <v>0</v>
      </c>
      <c r="K338" s="285"/>
      <c r="L338" s="204"/>
      <c r="M338" s="289" t="s">
        <v>3</v>
      </c>
      <c r="N338" s="290" t="s">
        <v>44</v>
      </c>
      <c r="O338" s="205"/>
      <c r="P338" s="291">
        <f>O338*H338</f>
        <v>0</v>
      </c>
      <c r="Q338" s="291">
        <v>0</v>
      </c>
      <c r="R338" s="291">
        <f>Q338*H338</f>
        <v>0</v>
      </c>
      <c r="S338" s="291">
        <v>2.27</v>
      </c>
      <c r="T338" s="292">
        <f>S338*H338</f>
        <v>22.58877</v>
      </c>
      <c r="AR338" s="193" t="s">
        <v>135</v>
      </c>
      <c r="AT338" s="193" t="s">
        <v>131</v>
      </c>
      <c r="AU338" s="193" t="s">
        <v>81</v>
      </c>
      <c r="AY338" s="193" t="s">
        <v>128</v>
      </c>
      <c r="BE338" s="293">
        <f>IF(N338="základní",J338,0)</f>
        <v>0</v>
      </c>
      <c r="BF338" s="293">
        <f>IF(N338="snížená",J338,0)</f>
        <v>0</v>
      </c>
      <c r="BG338" s="293">
        <f>IF(N338="zákl. přenesená",J338,0)</f>
        <v>0</v>
      </c>
      <c r="BH338" s="293">
        <f>IF(N338="sníž. přenesená",J338,0)</f>
        <v>0</v>
      </c>
      <c r="BI338" s="293">
        <f>IF(N338="nulová",J338,0)</f>
        <v>0</v>
      </c>
      <c r="BJ338" s="193" t="s">
        <v>22</v>
      </c>
      <c r="BK338" s="293">
        <f>ROUND(I338*H338,2)</f>
        <v>0</v>
      </c>
      <c r="BL338" s="193" t="s">
        <v>135</v>
      </c>
      <c r="BM338" s="193" t="s">
        <v>514</v>
      </c>
    </row>
    <row r="339" spans="2:51" s="299" customFormat="1" ht="13.5">
      <c r="B339" s="298"/>
      <c r="D339" s="294" t="s">
        <v>139</v>
      </c>
      <c r="E339" s="307" t="s">
        <v>3</v>
      </c>
      <c r="F339" s="308" t="s">
        <v>515</v>
      </c>
      <c r="H339" s="309">
        <v>2.358</v>
      </c>
      <c r="I339" s="97"/>
      <c r="L339" s="298"/>
      <c r="M339" s="304"/>
      <c r="N339" s="305"/>
      <c r="O339" s="305"/>
      <c r="P339" s="305"/>
      <c r="Q339" s="305"/>
      <c r="R339" s="305"/>
      <c r="S339" s="305"/>
      <c r="T339" s="306"/>
      <c r="AT339" s="307" t="s">
        <v>139</v>
      </c>
      <c r="AU339" s="307" t="s">
        <v>81</v>
      </c>
      <c r="AV339" s="299" t="s">
        <v>81</v>
      </c>
      <c r="AW339" s="299" t="s">
        <v>37</v>
      </c>
      <c r="AX339" s="299" t="s">
        <v>73</v>
      </c>
      <c r="AY339" s="307" t="s">
        <v>128</v>
      </c>
    </row>
    <row r="340" spans="2:51" s="299" customFormat="1" ht="13.5">
      <c r="B340" s="298"/>
      <c r="D340" s="294" t="s">
        <v>139</v>
      </c>
      <c r="E340" s="307" t="s">
        <v>3</v>
      </c>
      <c r="F340" s="308" t="s">
        <v>516</v>
      </c>
      <c r="H340" s="309">
        <v>3.93</v>
      </c>
      <c r="I340" s="97"/>
      <c r="L340" s="298"/>
      <c r="M340" s="304"/>
      <c r="N340" s="305"/>
      <c r="O340" s="305"/>
      <c r="P340" s="305"/>
      <c r="Q340" s="305"/>
      <c r="R340" s="305"/>
      <c r="S340" s="305"/>
      <c r="T340" s="306"/>
      <c r="AT340" s="307" t="s">
        <v>139</v>
      </c>
      <c r="AU340" s="307" t="s">
        <v>81</v>
      </c>
      <c r="AV340" s="299" t="s">
        <v>81</v>
      </c>
      <c r="AW340" s="299" t="s">
        <v>37</v>
      </c>
      <c r="AX340" s="299" t="s">
        <v>73</v>
      </c>
      <c r="AY340" s="307" t="s">
        <v>128</v>
      </c>
    </row>
    <row r="341" spans="2:51" s="299" customFormat="1" ht="13.5">
      <c r="B341" s="298"/>
      <c r="D341" s="294" t="s">
        <v>139</v>
      </c>
      <c r="E341" s="307" t="s">
        <v>3</v>
      </c>
      <c r="F341" s="308" t="s">
        <v>517</v>
      </c>
      <c r="H341" s="309">
        <v>3.663</v>
      </c>
      <c r="I341" s="97"/>
      <c r="L341" s="298"/>
      <c r="M341" s="304"/>
      <c r="N341" s="305"/>
      <c r="O341" s="305"/>
      <c r="P341" s="305"/>
      <c r="Q341" s="305"/>
      <c r="R341" s="305"/>
      <c r="S341" s="305"/>
      <c r="T341" s="306"/>
      <c r="AT341" s="307" t="s">
        <v>139</v>
      </c>
      <c r="AU341" s="307" t="s">
        <v>81</v>
      </c>
      <c r="AV341" s="299" t="s">
        <v>81</v>
      </c>
      <c r="AW341" s="299" t="s">
        <v>37</v>
      </c>
      <c r="AX341" s="299" t="s">
        <v>73</v>
      </c>
      <c r="AY341" s="307" t="s">
        <v>128</v>
      </c>
    </row>
    <row r="342" spans="2:51" s="311" customFormat="1" ht="13.5">
      <c r="B342" s="310"/>
      <c r="D342" s="300" t="s">
        <v>139</v>
      </c>
      <c r="E342" s="312" t="s">
        <v>3</v>
      </c>
      <c r="F342" s="313" t="s">
        <v>147</v>
      </c>
      <c r="H342" s="314">
        <v>9.951</v>
      </c>
      <c r="I342" s="98"/>
      <c r="L342" s="310"/>
      <c r="M342" s="315"/>
      <c r="N342" s="316"/>
      <c r="O342" s="316"/>
      <c r="P342" s="316"/>
      <c r="Q342" s="316"/>
      <c r="R342" s="316"/>
      <c r="S342" s="316"/>
      <c r="T342" s="317"/>
      <c r="AT342" s="318" t="s">
        <v>139</v>
      </c>
      <c r="AU342" s="318" t="s">
        <v>81</v>
      </c>
      <c r="AV342" s="311" t="s">
        <v>135</v>
      </c>
      <c r="AW342" s="311" t="s">
        <v>37</v>
      </c>
      <c r="AX342" s="311" t="s">
        <v>22</v>
      </c>
      <c r="AY342" s="318" t="s">
        <v>128</v>
      </c>
    </row>
    <row r="343" spans="2:65" s="203" customFormat="1" ht="31.5" customHeight="1">
      <c r="B343" s="204"/>
      <c r="C343" s="283" t="s">
        <v>518</v>
      </c>
      <c r="D343" s="283" t="s">
        <v>131</v>
      </c>
      <c r="E343" s="284" t="s">
        <v>519</v>
      </c>
      <c r="F343" s="285" t="s">
        <v>520</v>
      </c>
      <c r="G343" s="286" t="s">
        <v>134</v>
      </c>
      <c r="H343" s="287">
        <v>1.738</v>
      </c>
      <c r="I343" s="95"/>
      <c r="J343" s="288">
        <f>ROUND(I343*H343,2)</f>
        <v>0</v>
      </c>
      <c r="K343" s="285"/>
      <c r="L343" s="204"/>
      <c r="M343" s="289" t="s">
        <v>3</v>
      </c>
      <c r="N343" s="290" t="s">
        <v>44</v>
      </c>
      <c r="O343" s="205"/>
      <c r="P343" s="291">
        <f>O343*H343</f>
        <v>0</v>
      </c>
      <c r="Q343" s="291">
        <v>0</v>
      </c>
      <c r="R343" s="291">
        <f>Q343*H343</f>
        <v>0</v>
      </c>
      <c r="S343" s="291">
        <v>2.2</v>
      </c>
      <c r="T343" s="292">
        <f>S343*H343</f>
        <v>3.8236000000000003</v>
      </c>
      <c r="AR343" s="193" t="s">
        <v>135</v>
      </c>
      <c r="AT343" s="193" t="s">
        <v>131</v>
      </c>
      <c r="AU343" s="193" t="s">
        <v>81</v>
      </c>
      <c r="AY343" s="193" t="s">
        <v>128</v>
      </c>
      <c r="BE343" s="293">
        <f>IF(N343="základní",J343,0)</f>
        <v>0</v>
      </c>
      <c r="BF343" s="293">
        <f>IF(N343="snížená",J343,0)</f>
        <v>0</v>
      </c>
      <c r="BG343" s="293">
        <f>IF(N343="zákl. přenesená",J343,0)</f>
        <v>0</v>
      </c>
      <c r="BH343" s="293">
        <f>IF(N343="sníž. přenesená",J343,0)</f>
        <v>0</v>
      </c>
      <c r="BI343" s="293">
        <f>IF(N343="nulová",J343,0)</f>
        <v>0</v>
      </c>
      <c r="BJ343" s="193" t="s">
        <v>22</v>
      </c>
      <c r="BK343" s="293">
        <f>ROUND(I343*H343,2)</f>
        <v>0</v>
      </c>
      <c r="BL343" s="193" t="s">
        <v>135</v>
      </c>
      <c r="BM343" s="193" t="s">
        <v>521</v>
      </c>
    </row>
    <row r="344" spans="2:47" s="203" customFormat="1" ht="27">
      <c r="B344" s="204"/>
      <c r="D344" s="294" t="s">
        <v>137</v>
      </c>
      <c r="F344" s="295" t="s">
        <v>522</v>
      </c>
      <c r="I344" s="96"/>
      <c r="L344" s="204"/>
      <c r="M344" s="296"/>
      <c r="N344" s="205"/>
      <c r="O344" s="205"/>
      <c r="P344" s="205"/>
      <c r="Q344" s="205"/>
      <c r="R344" s="205"/>
      <c r="S344" s="205"/>
      <c r="T344" s="297"/>
      <c r="AT344" s="193" t="s">
        <v>137</v>
      </c>
      <c r="AU344" s="193" t="s">
        <v>81</v>
      </c>
    </row>
    <row r="345" spans="2:51" s="299" customFormat="1" ht="13.5">
      <c r="B345" s="298"/>
      <c r="D345" s="294" t="s">
        <v>139</v>
      </c>
      <c r="E345" s="307" t="s">
        <v>3</v>
      </c>
      <c r="F345" s="308" t="s">
        <v>523</v>
      </c>
      <c r="H345" s="309">
        <v>0.55</v>
      </c>
      <c r="I345" s="97"/>
      <c r="L345" s="298"/>
      <c r="M345" s="304"/>
      <c r="N345" s="305"/>
      <c r="O345" s="305"/>
      <c r="P345" s="305"/>
      <c r="Q345" s="305"/>
      <c r="R345" s="305"/>
      <c r="S345" s="305"/>
      <c r="T345" s="306"/>
      <c r="AT345" s="307" t="s">
        <v>139</v>
      </c>
      <c r="AU345" s="307" t="s">
        <v>81</v>
      </c>
      <c r="AV345" s="299" t="s">
        <v>81</v>
      </c>
      <c r="AW345" s="299" t="s">
        <v>37</v>
      </c>
      <c r="AX345" s="299" t="s">
        <v>73</v>
      </c>
      <c r="AY345" s="307" t="s">
        <v>128</v>
      </c>
    </row>
    <row r="346" spans="2:51" s="299" customFormat="1" ht="13.5">
      <c r="B346" s="298"/>
      <c r="D346" s="294" t="s">
        <v>139</v>
      </c>
      <c r="E346" s="307" t="s">
        <v>3</v>
      </c>
      <c r="F346" s="308" t="s">
        <v>524</v>
      </c>
      <c r="H346" s="309">
        <v>0.594</v>
      </c>
      <c r="I346" s="97"/>
      <c r="L346" s="298"/>
      <c r="M346" s="304"/>
      <c r="N346" s="305"/>
      <c r="O346" s="305"/>
      <c r="P346" s="305"/>
      <c r="Q346" s="305"/>
      <c r="R346" s="305"/>
      <c r="S346" s="305"/>
      <c r="T346" s="306"/>
      <c r="AT346" s="307" t="s">
        <v>139</v>
      </c>
      <c r="AU346" s="307" t="s">
        <v>81</v>
      </c>
      <c r="AV346" s="299" t="s">
        <v>81</v>
      </c>
      <c r="AW346" s="299" t="s">
        <v>37</v>
      </c>
      <c r="AX346" s="299" t="s">
        <v>73</v>
      </c>
      <c r="AY346" s="307" t="s">
        <v>128</v>
      </c>
    </row>
    <row r="347" spans="2:51" s="299" customFormat="1" ht="13.5">
      <c r="B347" s="298"/>
      <c r="D347" s="294" t="s">
        <v>139</v>
      </c>
      <c r="E347" s="307" t="s">
        <v>3</v>
      </c>
      <c r="F347" s="308" t="s">
        <v>525</v>
      </c>
      <c r="H347" s="309">
        <v>0.594</v>
      </c>
      <c r="I347" s="97"/>
      <c r="L347" s="298"/>
      <c r="M347" s="304"/>
      <c r="N347" s="305"/>
      <c r="O347" s="305"/>
      <c r="P347" s="305"/>
      <c r="Q347" s="305"/>
      <c r="R347" s="305"/>
      <c r="S347" s="305"/>
      <c r="T347" s="306"/>
      <c r="AT347" s="307" t="s">
        <v>139</v>
      </c>
      <c r="AU347" s="307" t="s">
        <v>81</v>
      </c>
      <c r="AV347" s="299" t="s">
        <v>81</v>
      </c>
      <c r="AW347" s="299" t="s">
        <v>37</v>
      </c>
      <c r="AX347" s="299" t="s">
        <v>73</v>
      </c>
      <c r="AY347" s="307" t="s">
        <v>128</v>
      </c>
    </row>
    <row r="348" spans="2:51" s="311" customFormat="1" ht="13.5">
      <c r="B348" s="310"/>
      <c r="D348" s="300" t="s">
        <v>139</v>
      </c>
      <c r="E348" s="312" t="s">
        <v>3</v>
      </c>
      <c r="F348" s="313" t="s">
        <v>147</v>
      </c>
      <c r="H348" s="314">
        <v>1.738</v>
      </c>
      <c r="I348" s="98"/>
      <c r="L348" s="310"/>
      <c r="M348" s="315"/>
      <c r="N348" s="316"/>
      <c r="O348" s="316"/>
      <c r="P348" s="316"/>
      <c r="Q348" s="316"/>
      <c r="R348" s="316"/>
      <c r="S348" s="316"/>
      <c r="T348" s="317"/>
      <c r="AT348" s="318" t="s">
        <v>139</v>
      </c>
      <c r="AU348" s="318" t="s">
        <v>81</v>
      </c>
      <c r="AV348" s="311" t="s">
        <v>135</v>
      </c>
      <c r="AW348" s="311" t="s">
        <v>37</v>
      </c>
      <c r="AX348" s="311" t="s">
        <v>22</v>
      </c>
      <c r="AY348" s="318" t="s">
        <v>128</v>
      </c>
    </row>
    <row r="349" spans="2:65" s="203" customFormat="1" ht="31.5" customHeight="1">
      <c r="B349" s="204"/>
      <c r="C349" s="283" t="s">
        <v>526</v>
      </c>
      <c r="D349" s="283" t="s">
        <v>131</v>
      </c>
      <c r="E349" s="284" t="s">
        <v>527</v>
      </c>
      <c r="F349" s="285" t="s">
        <v>528</v>
      </c>
      <c r="G349" s="286" t="s">
        <v>134</v>
      </c>
      <c r="H349" s="287">
        <v>1.058</v>
      </c>
      <c r="I349" s="95"/>
      <c r="J349" s="288">
        <f>ROUND(I349*H349,2)</f>
        <v>0</v>
      </c>
      <c r="K349" s="285"/>
      <c r="L349" s="204"/>
      <c r="M349" s="289" t="s">
        <v>3</v>
      </c>
      <c r="N349" s="290" t="s">
        <v>44</v>
      </c>
      <c r="O349" s="205"/>
      <c r="P349" s="291">
        <f>O349*H349</f>
        <v>0</v>
      </c>
      <c r="Q349" s="291">
        <v>0</v>
      </c>
      <c r="R349" s="291">
        <f>Q349*H349</f>
        <v>0</v>
      </c>
      <c r="S349" s="291">
        <v>2.2</v>
      </c>
      <c r="T349" s="292">
        <f>S349*H349</f>
        <v>2.3276000000000003</v>
      </c>
      <c r="AR349" s="193" t="s">
        <v>135</v>
      </c>
      <c r="AT349" s="193" t="s">
        <v>131</v>
      </c>
      <c r="AU349" s="193" t="s">
        <v>81</v>
      </c>
      <c r="AY349" s="193" t="s">
        <v>128</v>
      </c>
      <c r="BE349" s="293">
        <f>IF(N349="základní",J349,0)</f>
        <v>0</v>
      </c>
      <c r="BF349" s="293">
        <f>IF(N349="snížená",J349,0)</f>
        <v>0</v>
      </c>
      <c r="BG349" s="293">
        <f>IF(N349="zákl. přenesená",J349,0)</f>
        <v>0</v>
      </c>
      <c r="BH349" s="293">
        <f>IF(N349="sníž. přenesená",J349,0)</f>
        <v>0</v>
      </c>
      <c r="BI349" s="293">
        <f>IF(N349="nulová",J349,0)</f>
        <v>0</v>
      </c>
      <c r="BJ349" s="193" t="s">
        <v>22</v>
      </c>
      <c r="BK349" s="293">
        <f>ROUND(I349*H349,2)</f>
        <v>0</v>
      </c>
      <c r="BL349" s="193" t="s">
        <v>135</v>
      </c>
      <c r="BM349" s="193" t="s">
        <v>529</v>
      </c>
    </row>
    <row r="350" spans="2:47" s="203" customFormat="1" ht="27">
      <c r="B350" s="204"/>
      <c r="D350" s="294" t="s">
        <v>137</v>
      </c>
      <c r="F350" s="295" t="s">
        <v>530</v>
      </c>
      <c r="I350" s="96"/>
      <c r="L350" s="204"/>
      <c r="M350" s="296"/>
      <c r="N350" s="205"/>
      <c r="O350" s="205"/>
      <c r="P350" s="205"/>
      <c r="Q350" s="205"/>
      <c r="R350" s="205"/>
      <c r="S350" s="205"/>
      <c r="T350" s="297"/>
      <c r="AT350" s="193" t="s">
        <v>137</v>
      </c>
      <c r="AU350" s="193" t="s">
        <v>81</v>
      </c>
    </row>
    <row r="351" spans="2:51" s="299" customFormat="1" ht="13.5">
      <c r="B351" s="298"/>
      <c r="D351" s="300" t="s">
        <v>139</v>
      </c>
      <c r="E351" s="301" t="s">
        <v>3</v>
      </c>
      <c r="F351" s="302" t="s">
        <v>531</v>
      </c>
      <c r="H351" s="303">
        <v>1.058</v>
      </c>
      <c r="I351" s="97"/>
      <c r="L351" s="298"/>
      <c r="M351" s="304"/>
      <c r="N351" s="305"/>
      <c r="O351" s="305"/>
      <c r="P351" s="305"/>
      <c r="Q351" s="305"/>
      <c r="R351" s="305"/>
      <c r="S351" s="305"/>
      <c r="T351" s="306"/>
      <c r="AT351" s="307" t="s">
        <v>139</v>
      </c>
      <c r="AU351" s="307" t="s">
        <v>81</v>
      </c>
      <c r="AV351" s="299" t="s">
        <v>81</v>
      </c>
      <c r="AW351" s="299" t="s">
        <v>37</v>
      </c>
      <c r="AX351" s="299" t="s">
        <v>22</v>
      </c>
      <c r="AY351" s="307" t="s">
        <v>128</v>
      </c>
    </row>
    <row r="352" spans="2:65" s="203" customFormat="1" ht="22.5" customHeight="1">
      <c r="B352" s="204"/>
      <c r="C352" s="283" t="s">
        <v>532</v>
      </c>
      <c r="D352" s="283" t="s">
        <v>131</v>
      </c>
      <c r="E352" s="284" t="s">
        <v>533</v>
      </c>
      <c r="F352" s="285" t="s">
        <v>534</v>
      </c>
      <c r="G352" s="286" t="s">
        <v>134</v>
      </c>
      <c r="H352" s="287">
        <v>1.738</v>
      </c>
      <c r="I352" s="95"/>
      <c r="J352" s="288">
        <f>ROUND(I352*H352,2)</f>
        <v>0</v>
      </c>
      <c r="K352" s="285"/>
      <c r="L352" s="204"/>
      <c r="M352" s="289" t="s">
        <v>3</v>
      </c>
      <c r="N352" s="290" t="s">
        <v>44</v>
      </c>
      <c r="O352" s="205"/>
      <c r="P352" s="291">
        <f>O352*H352</f>
        <v>0</v>
      </c>
      <c r="Q352" s="291">
        <v>0</v>
      </c>
      <c r="R352" s="291">
        <f>Q352*H352</f>
        <v>0</v>
      </c>
      <c r="S352" s="291">
        <v>0</v>
      </c>
      <c r="T352" s="292">
        <f>S352*H352</f>
        <v>0</v>
      </c>
      <c r="AR352" s="193" t="s">
        <v>135</v>
      </c>
      <c r="AT352" s="193" t="s">
        <v>131</v>
      </c>
      <c r="AU352" s="193" t="s">
        <v>81</v>
      </c>
      <c r="AY352" s="193" t="s">
        <v>128</v>
      </c>
      <c r="BE352" s="293">
        <f>IF(N352="základní",J352,0)</f>
        <v>0</v>
      </c>
      <c r="BF352" s="293">
        <f>IF(N352="snížená",J352,0)</f>
        <v>0</v>
      </c>
      <c r="BG352" s="293">
        <f>IF(N352="zákl. přenesená",J352,0)</f>
        <v>0</v>
      </c>
      <c r="BH352" s="293">
        <f>IF(N352="sníž. přenesená",J352,0)</f>
        <v>0</v>
      </c>
      <c r="BI352" s="293">
        <f>IF(N352="nulová",J352,0)</f>
        <v>0</v>
      </c>
      <c r="BJ352" s="193" t="s">
        <v>22</v>
      </c>
      <c r="BK352" s="293">
        <f>ROUND(I352*H352,2)</f>
        <v>0</v>
      </c>
      <c r="BL352" s="193" t="s">
        <v>135</v>
      </c>
      <c r="BM352" s="193" t="s">
        <v>535</v>
      </c>
    </row>
    <row r="353" spans="2:47" s="203" customFormat="1" ht="27">
      <c r="B353" s="204"/>
      <c r="D353" s="300" t="s">
        <v>137</v>
      </c>
      <c r="F353" s="319" t="s">
        <v>536</v>
      </c>
      <c r="I353" s="96"/>
      <c r="L353" s="204"/>
      <c r="M353" s="296"/>
      <c r="N353" s="205"/>
      <c r="O353" s="205"/>
      <c r="P353" s="205"/>
      <c r="Q353" s="205"/>
      <c r="R353" s="205"/>
      <c r="S353" s="205"/>
      <c r="T353" s="297"/>
      <c r="AT353" s="193" t="s">
        <v>137</v>
      </c>
      <c r="AU353" s="193" t="s">
        <v>81</v>
      </c>
    </row>
    <row r="354" spans="2:65" s="203" customFormat="1" ht="22.5" customHeight="1">
      <c r="B354" s="204"/>
      <c r="C354" s="283" t="s">
        <v>311</v>
      </c>
      <c r="D354" s="283" t="s">
        <v>131</v>
      </c>
      <c r="E354" s="284" t="s">
        <v>537</v>
      </c>
      <c r="F354" s="285" t="s">
        <v>538</v>
      </c>
      <c r="G354" s="286" t="s">
        <v>134</v>
      </c>
      <c r="H354" s="287">
        <v>1.058</v>
      </c>
      <c r="I354" s="95"/>
      <c r="J354" s="288">
        <f>ROUND(I354*H354,2)</f>
        <v>0</v>
      </c>
      <c r="K354" s="285"/>
      <c r="L354" s="204"/>
      <c r="M354" s="289" t="s">
        <v>3</v>
      </c>
      <c r="N354" s="290" t="s">
        <v>44</v>
      </c>
      <c r="O354" s="205"/>
      <c r="P354" s="291">
        <f>O354*H354</f>
        <v>0</v>
      </c>
      <c r="Q354" s="291">
        <v>0</v>
      </c>
      <c r="R354" s="291">
        <f>Q354*H354</f>
        <v>0</v>
      </c>
      <c r="S354" s="291">
        <v>0</v>
      </c>
      <c r="T354" s="292">
        <f>S354*H354</f>
        <v>0</v>
      </c>
      <c r="AR354" s="193" t="s">
        <v>135</v>
      </c>
      <c r="AT354" s="193" t="s">
        <v>131</v>
      </c>
      <c r="AU354" s="193" t="s">
        <v>81</v>
      </c>
      <c r="AY354" s="193" t="s">
        <v>128</v>
      </c>
      <c r="BE354" s="293">
        <f>IF(N354="základní",J354,0)</f>
        <v>0</v>
      </c>
      <c r="BF354" s="293">
        <f>IF(N354="snížená",J354,0)</f>
        <v>0</v>
      </c>
      <c r="BG354" s="293">
        <f>IF(N354="zákl. přenesená",J354,0)</f>
        <v>0</v>
      </c>
      <c r="BH354" s="293">
        <f>IF(N354="sníž. přenesená",J354,0)</f>
        <v>0</v>
      </c>
      <c r="BI354" s="293">
        <f>IF(N354="nulová",J354,0)</f>
        <v>0</v>
      </c>
      <c r="BJ354" s="193" t="s">
        <v>22</v>
      </c>
      <c r="BK354" s="293">
        <f>ROUND(I354*H354,2)</f>
        <v>0</v>
      </c>
      <c r="BL354" s="193" t="s">
        <v>135</v>
      </c>
      <c r="BM354" s="193" t="s">
        <v>539</v>
      </c>
    </row>
    <row r="355" spans="2:47" s="203" customFormat="1" ht="27">
      <c r="B355" s="204"/>
      <c r="D355" s="300" t="s">
        <v>137</v>
      </c>
      <c r="F355" s="319" t="s">
        <v>540</v>
      </c>
      <c r="I355" s="96"/>
      <c r="L355" s="204"/>
      <c r="M355" s="296"/>
      <c r="N355" s="205"/>
      <c r="O355" s="205"/>
      <c r="P355" s="205"/>
      <c r="Q355" s="205"/>
      <c r="R355" s="205"/>
      <c r="S355" s="205"/>
      <c r="T355" s="297"/>
      <c r="AT355" s="193" t="s">
        <v>137</v>
      </c>
      <c r="AU355" s="193" t="s">
        <v>81</v>
      </c>
    </row>
    <row r="356" spans="2:65" s="203" customFormat="1" ht="22.5" customHeight="1">
      <c r="B356" s="204"/>
      <c r="C356" s="283" t="s">
        <v>27</v>
      </c>
      <c r="D356" s="283" t="s">
        <v>131</v>
      </c>
      <c r="E356" s="284" t="s">
        <v>541</v>
      </c>
      <c r="F356" s="285" t="s">
        <v>542</v>
      </c>
      <c r="G356" s="286" t="s">
        <v>197</v>
      </c>
      <c r="H356" s="287">
        <v>9.5</v>
      </c>
      <c r="I356" s="95"/>
      <c r="J356" s="288">
        <f>ROUND(I356*H356,2)</f>
        <v>0</v>
      </c>
      <c r="K356" s="285"/>
      <c r="L356" s="204"/>
      <c r="M356" s="289" t="s">
        <v>3</v>
      </c>
      <c r="N356" s="290" t="s">
        <v>44</v>
      </c>
      <c r="O356" s="205"/>
      <c r="P356" s="291">
        <f>O356*H356</f>
        <v>0</v>
      </c>
      <c r="Q356" s="291">
        <v>0</v>
      </c>
      <c r="R356" s="291">
        <f>Q356*H356</f>
        <v>0</v>
      </c>
      <c r="S356" s="291">
        <v>0.27</v>
      </c>
      <c r="T356" s="292">
        <f>S356*H356</f>
        <v>2.5650000000000004</v>
      </c>
      <c r="AR356" s="193" t="s">
        <v>135</v>
      </c>
      <c r="AT356" s="193" t="s">
        <v>131</v>
      </c>
      <c r="AU356" s="193" t="s">
        <v>81</v>
      </c>
      <c r="AY356" s="193" t="s">
        <v>128</v>
      </c>
      <c r="BE356" s="293">
        <f>IF(N356="základní",J356,0)</f>
        <v>0</v>
      </c>
      <c r="BF356" s="293">
        <f>IF(N356="snížená",J356,0)</f>
        <v>0</v>
      </c>
      <c r="BG356" s="293">
        <f>IF(N356="zákl. přenesená",J356,0)</f>
        <v>0</v>
      </c>
      <c r="BH356" s="293">
        <f>IF(N356="sníž. přenesená",J356,0)</f>
        <v>0</v>
      </c>
      <c r="BI356" s="293">
        <f>IF(N356="nulová",J356,0)</f>
        <v>0</v>
      </c>
      <c r="BJ356" s="193" t="s">
        <v>22</v>
      </c>
      <c r="BK356" s="293">
        <f>ROUND(I356*H356,2)</f>
        <v>0</v>
      </c>
      <c r="BL356" s="193" t="s">
        <v>135</v>
      </c>
      <c r="BM356" s="193" t="s">
        <v>543</v>
      </c>
    </row>
    <row r="357" spans="2:47" s="203" customFormat="1" ht="27">
      <c r="B357" s="204"/>
      <c r="D357" s="294" t="s">
        <v>137</v>
      </c>
      <c r="F357" s="295" t="s">
        <v>544</v>
      </c>
      <c r="I357" s="96"/>
      <c r="L357" s="204"/>
      <c r="M357" s="296"/>
      <c r="N357" s="205"/>
      <c r="O357" s="205"/>
      <c r="P357" s="205"/>
      <c r="Q357" s="205"/>
      <c r="R357" s="205"/>
      <c r="S357" s="205"/>
      <c r="T357" s="297"/>
      <c r="AT357" s="193" t="s">
        <v>137</v>
      </c>
      <c r="AU357" s="193" t="s">
        <v>81</v>
      </c>
    </row>
    <row r="358" spans="2:51" s="299" customFormat="1" ht="13.5">
      <c r="B358" s="298"/>
      <c r="D358" s="294" t="s">
        <v>139</v>
      </c>
      <c r="E358" s="307" t="s">
        <v>3</v>
      </c>
      <c r="F358" s="308" t="s">
        <v>545</v>
      </c>
      <c r="H358" s="309">
        <v>4.75</v>
      </c>
      <c r="I358" s="97"/>
      <c r="L358" s="298"/>
      <c r="M358" s="304"/>
      <c r="N358" s="305"/>
      <c r="O358" s="305"/>
      <c r="P358" s="305"/>
      <c r="Q358" s="305"/>
      <c r="R358" s="305"/>
      <c r="S358" s="305"/>
      <c r="T358" s="306"/>
      <c r="AT358" s="307" t="s">
        <v>139</v>
      </c>
      <c r="AU358" s="307" t="s">
        <v>81</v>
      </c>
      <c r="AV358" s="299" t="s">
        <v>81</v>
      </c>
      <c r="AW358" s="299" t="s">
        <v>37</v>
      </c>
      <c r="AX358" s="299" t="s">
        <v>73</v>
      </c>
      <c r="AY358" s="307" t="s">
        <v>128</v>
      </c>
    </row>
    <row r="359" spans="2:51" s="299" customFormat="1" ht="13.5">
      <c r="B359" s="298"/>
      <c r="D359" s="294" t="s">
        <v>139</v>
      </c>
      <c r="E359" s="307" t="s">
        <v>3</v>
      </c>
      <c r="F359" s="308" t="s">
        <v>546</v>
      </c>
      <c r="H359" s="309">
        <v>4.75</v>
      </c>
      <c r="I359" s="97"/>
      <c r="L359" s="298"/>
      <c r="M359" s="304"/>
      <c r="N359" s="305"/>
      <c r="O359" s="305"/>
      <c r="P359" s="305"/>
      <c r="Q359" s="305"/>
      <c r="R359" s="305"/>
      <c r="S359" s="305"/>
      <c r="T359" s="306"/>
      <c r="AT359" s="307" t="s">
        <v>139</v>
      </c>
      <c r="AU359" s="307" t="s">
        <v>81</v>
      </c>
      <c r="AV359" s="299" t="s">
        <v>81</v>
      </c>
      <c r="AW359" s="299" t="s">
        <v>37</v>
      </c>
      <c r="AX359" s="299" t="s">
        <v>73</v>
      </c>
      <c r="AY359" s="307" t="s">
        <v>128</v>
      </c>
    </row>
    <row r="360" spans="2:51" s="311" customFormat="1" ht="13.5">
      <c r="B360" s="310"/>
      <c r="D360" s="300" t="s">
        <v>139</v>
      </c>
      <c r="E360" s="312" t="s">
        <v>3</v>
      </c>
      <c r="F360" s="313" t="s">
        <v>147</v>
      </c>
      <c r="H360" s="314">
        <v>9.5</v>
      </c>
      <c r="I360" s="98"/>
      <c r="L360" s="310"/>
      <c r="M360" s="315"/>
      <c r="N360" s="316"/>
      <c r="O360" s="316"/>
      <c r="P360" s="316"/>
      <c r="Q360" s="316"/>
      <c r="R360" s="316"/>
      <c r="S360" s="316"/>
      <c r="T360" s="317"/>
      <c r="AT360" s="318" t="s">
        <v>139</v>
      </c>
      <c r="AU360" s="318" t="s">
        <v>81</v>
      </c>
      <c r="AV360" s="311" t="s">
        <v>135</v>
      </c>
      <c r="AW360" s="311" t="s">
        <v>37</v>
      </c>
      <c r="AX360" s="311" t="s">
        <v>22</v>
      </c>
      <c r="AY360" s="318" t="s">
        <v>128</v>
      </c>
    </row>
    <row r="361" spans="2:65" s="203" customFormat="1" ht="22.5" customHeight="1">
      <c r="B361" s="204"/>
      <c r="C361" s="283" t="s">
        <v>547</v>
      </c>
      <c r="D361" s="283" t="s">
        <v>131</v>
      </c>
      <c r="E361" s="284" t="s">
        <v>548</v>
      </c>
      <c r="F361" s="285" t="s">
        <v>549</v>
      </c>
      <c r="G361" s="286" t="s">
        <v>134</v>
      </c>
      <c r="H361" s="287">
        <v>2.376</v>
      </c>
      <c r="I361" s="95"/>
      <c r="J361" s="288">
        <f>ROUND(I361*H361,2)</f>
        <v>0</v>
      </c>
      <c r="K361" s="285"/>
      <c r="L361" s="204"/>
      <c r="M361" s="289" t="s">
        <v>3</v>
      </c>
      <c r="N361" s="290" t="s">
        <v>44</v>
      </c>
      <c r="O361" s="205"/>
      <c r="P361" s="291">
        <f>O361*H361</f>
        <v>0</v>
      </c>
      <c r="Q361" s="291">
        <v>0</v>
      </c>
      <c r="R361" s="291">
        <f>Q361*H361</f>
        <v>0</v>
      </c>
      <c r="S361" s="291">
        <v>1.7</v>
      </c>
      <c r="T361" s="292">
        <f>S361*H361</f>
        <v>4.0392</v>
      </c>
      <c r="AR361" s="193" t="s">
        <v>135</v>
      </c>
      <c r="AT361" s="193" t="s">
        <v>131</v>
      </c>
      <c r="AU361" s="193" t="s">
        <v>81</v>
      </c>
      <c r="AY361" s="193" t="s">
        <v>128</v>
      </c>
      <c r="BE361" s="293">
        <f>IF(N361="základní",J361,0)</f>
        <v>0</v>
      </c>
      <c r="BF361" s="293">
        <f>IF(N361="snížená",J361,0)</f>
        <v>0</v>
      </c>
      <c r="BG361" s="293">
        <f>IF(N361="zákl. přenesená",J361,0)</f>
        <v>0</v>
      </c>
      <c r="BH361" s="293">
        <f>IF(N361="sníž. přenesená",J361,0)</f>
        <v>0</v>
      </c>
      <c r="BI361" s="293">
        <f>IF(N361="nulová",J361,0)</f>
        <v>0</v>
      </c>
      <c r="BJ361" s="193" t="s">
        <v>22</v>
      </c>
      <c r="BK361" s="293">
        <f>ROUND(I361*H361,2)</f>
        <v>0</v>
      </c>
      <c r="BL361" s="193" t="s">
        <v>135</v>
      </c>
      <c r="BM361" s="193" t="s">
        <v>550</v>
      </c>
    </row>
    <row r="362" spans="2:47" s="203" customFormat="1" ht="27">
      <c r="B362" s="204"/>
      <c r="D362" s="294" t="s">
        <v>137</v>
      </c>
      <c r="F362" s="295" t="s">
        <v>551</v>
      </c>
      <c r="I362" s="96"/>
      <c r="L362" s="204"/>
      <c r="M362" s="296"/>
      <c r="N362" s="205"/>
      <c r="O362" s="205"/>
      <c r="P362" s="205"/>
      <c r="Q362" s="205"/>
      <c r="R362" s="205"/>
      <c r="S362" s="205"/>
      <c r="T362" s="297"/>
      <c r="AT362" s="193" t="s">
        <v>137</v>
      </c>
      <c r="AU362" s="193" t="s">
        <v>81</v>
      </c>
    </row>
    <row r="363" spans="2:51" s="299" customFormat="1" ht="13.5">
      <c r="B363" s="298"/>
      <c r="D363" s="294" t="s">
        <v>139</v>
      </c>
      <c r="E363" s="307" t="s">
        <v>3</v>
      </c>
      <c r="F363" s="308" t="s">
        <v>552</v>
      </c>
      <c r="H363" s="309">
        <v>1.188</v>
      </c>
      <c r="I363" s="97"/>
      <c r="L363" s="298"/>
      <c r="M363" s="304"/>
      <c r="N363" s="305"/>
      <c r="O363" s="305"/>
      <c r="P363" s="305"/>
      <c r="Q363" s="305"/>
      <c r="R363" s="305"/>
      <c r="S363" s="305"/>
      <c r="T363" s="306"/>
      <c r="AT363" s="307" t="s">
        <v>139</v>
      </c>
      <c r="AU363" s="307" t="s">
        <v>81</v>
      </c>
      <c r="AV363" s="299" t="s">
        <v>81</v>
      </c>
      <c r="AW363" s="299" t="s">
        <v>37</v>
      </c>
      <c r="AX363" s="299" t="s">
        <v>73</v>
      </c>
      <c r="AY363" s="307" t="s">
        <v>128</v>
      </c>
    </row>
    <row r="364" spans="2:51" s="299" customFormat="1" ht="13.5">
      <c r="B364" s="298"/>
      <c r="D364" s="294" t="s">
        <v>139</v>
      </c>
      <c r="E364" s="307" t="s">
        <v>3</v>
      </c>
      <c r="F364" s="308" t="s">
        <v>553</v>
      </c>
      <c r="H364" s="309">
        <v>1.188</v>
      </c>
      <c r="I364" s="97"/>
      <c r="L364" s="298"/>
      <c r="M364" s="304"/>
      <c r="N364" s="305"/>
      <c r="O364" s="305"/>
      <c r="P364" s="305"/>
      <c r="Q364" s="305"/>
      <c r="R364" s="305"/>
      <c r="S364" s="305"/>
      <c r="T364" s="306"/>
      <c r="AT364" s="307" t="s">
        <v>139</v>
      </c>
      <c r="AU364" s="307" t="s">
        <v>81</v>
      </c>
      <c r="AV364" s="299" t="s">
        <v>81</v>
      </c>
      <c r="AW364" s="299" t="s">
        <v>37</v>
      </c>
      <c r="AX364" s="299" t="s">
        <v>73</v>
      </c>
      <c r="AY364" s="307" t="s">
        <v>128</v>
      </c>
    </row>
    <row r="365" spans="2:51" s="311" customFormat="1" ht="13.5">
      <c r="B365" s="310"/>
      <c r="D365" s="300" t="s">
        <v>139</v>
      </c>
      <c r="E365" s="312" t="s">
        <v>3</v>
      </c>
      <c r="F365" s="313" t="s">
        <v>147</v>
      </c>
      <c r="H365" s="314">
        <v>2.376</v>
      </c>
      <c r="I365" s="98"/>
      <c r="L365" s="310"/>
      <c r="M365" s="315"/>
      <c r="N365" s="316"/>
      <c r="O365" s="316"/>
      <c r="P365" s="316"/>
      <c r="Q365" s="316"/>
      <c r="R365" s="316"/>
      <c r="S365" s="316"/>
      <c r="T365" s="317"/>
      <c r="AT365" s="318" t="s">
        <v>139</v>
      </c>
      <c r="AU365" s="318" t="s">
        <v>81</v>
      </c>
      <c r="AV365" s="311" t="s">
        <v>135</v>
      </c>
      <c r="AW365" s="311" t="s">
        <v>37</v>
      </c>
      <c r="AX365" s="311" t="s">
        <v>22</v>
      </c>
      <c r="AY365" s="318" t="s">
        <v>128</v>
      </c>
    </row>
    <row r="366" spans="2:65" s="203" customFormat="1" ht="22.5" customHeight="1">
      <c r="B366" s="204"/>
      <c r="C366" s="283" t="s">
        <v>554</v>
      </c>
      <c r="D366" s="283" t="s">
        <v>131</v>
      </c>
      <c r="E366" s="284" t="s">
        <v>555</v>
      </c>
      <c r="F366" s="285" t="s">
        <v>556</v>
      </c>
      <c r="G366" s="286" t="s">
        <v>134</v>
      </c>
      <c r="H366" s="287">
        <v>2.376</v>
      </c>
      <c r="I366" s="95"/>
      <c r="J366" s="288">
        <f>ROUND(I366*H366,2)</f>
        <v>0</v>
      </c>
      <c r="K366" s="285"/>
      <c r="L366" s="204"/>
      <c r="M366" s="289" t="s">
        <v>3</v>
      </c>
      <c r="N366" s="290" t="s">
        <v>44</v>
      </c>
      <c r="O366" s="205"/>
      <c r="P366" s="291">
        <f>O366*H366</f>
        <v>0</v>
      </c>
      <c r="Q366" s="291">
        <v>0</v>
      </c>
      <c r="R366" s="291">
        <f>Q366*H366</f>
        <v>0</v>
      </c>
      <c r="S366" s="291">
        <v>2.4</v>
      </c>
      <c r="T366" s="292">
        <f>S366*H366</f>
        <v>5.7024</v>
      </c>
      <c r="AR366" s="193" t="s">
        <v>135</v>
      </c>
      <c r="AT366" s="193" t="s">
        <v>131</v>
      </c>
      <c r="AU366" s="193" t="s">
        <v>81</v>
      </c>
      <c r="AY366" s="193" t="s">
        <v>128</v>
      </c>
      <c r="BE366" s="293">
        <f>IF(N366="základní",J366,0)</f>
        <v>0</v>
      </c>
      <c r="BF366" s="293">
        <f>IF(N366="snížená",J366,0)</f>
        <v>0</v>
      </c>
      <c r="BG366" s="293">
        <f>IF(N366="zákl. přenesená",J366,0)</f>
        <v>0</v>
      </c>
      <c r="BH366" s="293">
        <f>IF(N366="sníž. přenesená",J366,0)</f>
        <v>0</v>
      </c>
      <c r="BI366" s="293">
        <f>IF(N366="nulová",J366,0)</f>
        <v>0</v>
      </c>
      <c r="BJ366" s="193" t="s">
        <v>22</v>
      </c>
      <c r="BK366" s="293">
        <f>ROUND(I366*H366,2)</f>
        <v>0</v>
      </c>
      <c r="BL366" s="193" t="s">
        <v>135</v>
      </c>
      <c r="BM366" s="193" t="s">
        <v>557</v>
      </c>
    </row>
    <row r="367" spans="2:47" s="203" customFormat="1" ht="27">
      <c r="B367" s="204"/>
      <c r="D367" s="294" t="s">
        <v>137</v>
      </c>
      <c r="F367" s="295" t="s">
        <v>558</v>
      </c>
      <c r="I367" s="96"/>
      <c r="L367" s="204"/>
      <c r="M367" s="296"/>
      <c r="N367" s="205"/>
      <c r="O367" s="205"/>
      <c r="P367" s="205"/>
      <c r="Q367" s="205"/>
      <c r="R367" s="205"/>
      <c r="S367" s="205"/>
      <c r="T367" s="297"/>
      <c r="AT367" s="193" t="s">
        <v>137</v>
      </c>
      <c r="AU367" s="193" t="s">
        <v>81</v>
      </c>
    </row>
    <row r="368" spans="2:51" s="299" customFormat="1" ht="13.5">
      <c r="B368" s="298"/>
      <c r="D368" s="294" t="s">
        <v>139</v>
      </c>
      <c r="E368" s="307" t="s">
        <v>3</v>
      </c>
      <c r="F368" s="308" t="s">
        <v>552</v>
      </c>
      <c r="H368" s="309">
        <v>1.188</v>
      </c>
      <c r="I368" s="97"/>
      <c r="L368" s="298"/>
      <c r="M368" s="304"/>
      <c r="N368" s="305"/>
      <c r="O368" s="305"/>
      <c r="P368" s="305"/>
      <c r="Q368" s="305"/>
      <c r="R368" s="305"/>
      <c r="S368" s="305"/>
      <c r="T368" s="306"/>
      <c r="AT368" s="307" t="s">
        <v>139</v>
      </c>
      <c r="AU368" s="307" t="s">
        <v>81</v>
      </c>
      <c r="AV368" s="299" t="s">
        <v>81</v>
      </c>
      <c r="AW368" s="299" t="s">
        <v>37</v>
      </c>
      <c r="AX368" s="299" t="s">
        <v>73</v>
      </c>
      <c r="AY368" s="307" t="s">
        <v>128</v>
      </c>
    </row>
    <row r="369" spans="2:51" s="299" customFormat="1" ht="13.5">
      <c r="B369" s="298"/>
      <c r="D369" s="294" t="s">
        <v>139</v>
      </c>
      <c r="E369" s="307" t="s">
        <v>3</v>
      </c>
      <c r="F369" s="308" t="s">
        <v>553</v>
      </c>
      <c r="H369" s="309">
        <v>1.188</v>
      </c>
      <c r="I369" s="97"/>
      <c r="L369" s="298"/>
      <c r="M369" s="304"/>
      <c r="N369" s="305"/>
      <c r="O369" s="305"/>
      <c r="P369" s="305"/>
      <c r="Q369" s="305"/>
      <c r="R369" s="305"/>
      <c r="S369" s="305"/>
      <c r="T369" s="306"/>
      <c r="AT369" s="307" t="s">
        <v>139</v>
      </c>
      <c r="AU369" s="307" t="s">
        <v>81</v>
      </c>
      <c r="AV369" s="299" t="s">
        <v>81</v>
      </c>
      <c r="AW369" s="299" t="s">
        <v>37</v>
      </c>
      <c r="AX369" s="299" t="s">
        <v>73</v>
      </c>
      <c r="AY369" s="307" t="s">
        <v>128</v>
      </c>
    </row>
    <row r="370" spans="2:51" s="311" customFormat="1" ht="13.5">
      <c r="B370" s="310"/>
      <c r="D370" s="300" t="s">
        <v>139</v>
      </c>
      <c r="E370" s="312" t="s">
        <v>3</v>
      </c>
      <c r="F370" s="313" t="s">
        <v>147</v>
      </c>
      <c r="H370" s="314">
        <v>2.376</v>
      </c>
      <c r="I370" s="98"/>
      <c r="L370" s="310"/>
      <c r="M370" s="315"/>
      <c r="N370" s="316"/>
      <c r="O370" s="316"/>
      <c r="P370" s="316"/>
      <c r="Q370" s="316"/>
      <c r="R370" s="316"/>
      <c r="S370" s="316"/>
      <c r="T370" s="317"/>
      <c r="AT370" s="318" t="s">
        <v>139</v>
      </c>
      <c r="AU370" s="318" t="s">
        <v>81</v>
      </c>
      <c r="AV370" s="311" t="s">
        <v>135</v>
      </c>
      <c r="AW370" s="311" t="s">
        <v>37</v>
      </c>
      <c r="AX370" s="311" t="s">
        <v>22</v>
      </c>
      <c r="AY370" s="318" t="s">
        <v>128</v>
      </c>
    </row>
    <row r="371" spans="2:65" s="203" customFormat="1" ht="22.5" customHeight="1">
      <c r="B371" s="204"/>
      <c r="C371" s="283" t="s">
        <v>559</v>
      </c>
      <c r="D371" s="283" t="s">
        <v>131</v>
      </c>
      <c r="E371" s="284" t="s">
        <v>560</v>
      </c>
      <c r="F371" s="285" t="s">
        <v>561</v>
      </c>
      <c r="G371" s="286" t="s">
        <v>171</v>
      </c>
      <c r="H371" s="287">
        <v>24</v>
      </c>
      <c r="I371" s="95"/>
      <c r="J371" s="288">
        <f>ROUND(I371*H371,2)</f>
        <v>0</v>
      </c>
      <c r="K371" s="285"/>
      <c r="L371" s="204"/>
      <c r="M371" s="289" t="s">
        <v>3</v>
      </c>
      <c r="N371" s="290" t="s">
        <v>44</v>
      </c>
      <c r="O371" s="205"/>
      <c r="P371" s="291">
        <f>O371*H371</f>
        <v>0</v>
      </c>
      <c r="Q371" s="291">
        <v>0</v>
      </c>
      <c r="R371" s="291">
        <f>Q371*H371</f>
        <v>0</v>
      </c>
      <c r="S371" s="291">
        <v>0.072</v>
      </c>
      <c r="T371" s="292">
        <f>S371*H371</f>
        <v>1.7279999999999998</v>
      </c>
      <c r="AR371" s="193" t="s">
        <v>135</v>
      </c>
      <c r="AT371" s="193" t="s">
        <v>131</v>
      </c>
      <c r="AU371" s="193" t="s">
        <v>81</v>
      </c>
      <c r="AY371" s="193" t="s">
        <v>128</v>
      </c>
      <c r="BE371" s="293">
        <f>IF(N371="základní",J371,0)</f>
        <v>0</v>
      </c>
      <c r="BF371" s="293">
        <f>IF(N371="snížená",J371,0)</f>
        <v>0</v>
      </c>
      <c r="BG371" s="293">
        <f>IF(N371="zákl. přenesená",J371,0)</f>
        <v>0</v>
      </c>
      <c r="BH371" s="293">
        <f>IF(N371="sníž. přenesená",J371,0)</f>
        <v>0</v>
      </c>
      <c r="BI371" s="293">
        <f>IF(N371="nulová",J371,0)</f>
        <v>0</v>
      </c>
      <c r="BJ371" s="193" t="s">
        <v>22</v>
      </c>
      <c r="BK371" s="293">
        <f>ROUND(I371*H371,2)</f>
        <v>0</v>
      </c>
      <c r="BL371" s="193" t="s">
        <v>135</v>
      </c>
      <c r="BM371" s="193" t="s">
        <v>562</v>
      </c>
    </row>
    <row r="372" spans="2:47" s="203" customFormat="1" ht="27">
      <c r="B372" s="204"/>
      <c r="D372" s="294" t="s">
        <v>137</v>
      </c>
      <c r="F372" s="295" t="s">
        <v>563</v>
      </c>
      <c r="I372" s="96"/>
      <c r="L372" s="204"/>
      <c r="M372" s="296"/>
      <c r="N372" s="205"/>
      <c r="O372" s="205"/>
      <c r="P372" s="205"/>
      <c r="Q372" s="205"/>
      <c r="R372" s="205"/>
      <c r="S372" s="205"/>
      <c r="T372" s="297"/>
      <c r="AT372" s="193" t="s">
        <v>137</v>
      </c>
      <c r="AU372" s="193" t="s">
        <v>81</v>
      </c>
    </row>
    <row r="373" spans="2:51" s="299" customFormat="1" ht="13.5">
      <c r="B373" s="298"/>
      <c r="D373" s="294" t="s">
        <v>139</v>
      </c>
      <c r="E373" s="307" t="s">
        <v>3</v>
      </c>
      <c r="F373" s="308" t="s">
        <v>564</v>
      </c>
      <c r="H373" s="309">
        <v>10</v>
      </c>
      <c r="I373" s="97"/>
      <c r="L373" s="298"/>
      <c r="M373" s="304"/>
      <c r="N373" s="305"/>
      <c r="O373" s="305"/>
      <c r="P373" s="305"/>
      <c r="Q373" s="305"/>
      <c r="R373" s="305"/>
      <c r="S373" s="305"/>
      <c r="T373" s="306"/>
      <c r="AT373" s="307" t="s">
        <v>139</v>
      </c>
      <c r="AU373" s="307" t="s">
        <v>81</v>
      </c>
      <c r="AV373" s="299" t="s">
        <v>81</v>
      </c>
      <c r="AW373" s="299" t="s">
        <v>37</v>
      </c>
      <c r="AX373" s="299" t="s">
        <v>73</v>
      </c>
      <c r="AY373" s="307" t="s">
        <v>128</v>
      </c>
    </row>
    <row r="374" spans="2:51" s="299" customFormat="1" ht="13.5">
      <c r="B374" s="298"/>
      <c r="D374" s="294" t="s">
        <v>139</v>
      </c>
      <c r="E374" s="307" t="s">
        <v>3</v>
      </c>
      <c r="F374" s="308" t="s">
        <v>565</v>
      </c>
      <c r="H374" s="309">
        <v>8</v>
      </c>
      <c r="I374" s="97"/>
      <c r="L374" s="298"/>
      <c r="M374" s="304"/>
      <c r="N374" s="305"/>
      <c r="O374" s="305"/>
      <c r="P374" s="305"/>
      <c r="Q374" s="305"/>
      <c r="R374" s="305"/>
      <c r="S374" s="305"/>
      <c r="T374" s="306"/>
      <c r="AT374" s="307" t="s">
        <v>139</v>
      </c>
      <c r="AU374" s="307" t="s">
        <v>81</v>
      </c>
      <c r="AV374" s="299" t="s">
        <v>81</v>
      </c>
      <c r="AW374" s="299" t="s">
        <v>37</v>
      </c>
      <c r="AX374" s="299" t="s">
        <v>73</v>
      </c>
      <c r="AY374" s="307" t="s">
        <v>128</v>
      </c>
    </row>
    <row r="375" spans="2:51" s="299" customFormat="1" ht="13.5">
      <c r="B375" s="298"/>
      <c r="D375" s="294" t="s">
        <v>139</v>
      </c>
      <c r="E375" s="307" t="s">
        <v>3</v>
      </c>
      <c r="F375" s="308" t="s">
        <v>566</v>
      </c>
      <c r="H375" s="309">
        <v>6</v>
      </c>
      <c r="I375" s="97"/>
      <c r="L375" s="298"/>
      <c r="M375" s="304"/>
      <c r="N375" s="305"/>
      <c r="O375" s="305"/>
      <c r="P375" s="305"/>
      <c r="Q375" s="305"/>
      <c r="R375" s="305"/>
      <c r="S375" s="305"/>
      <c r="T375" s="306"/>
      <c r="AT375" s="307" t="s">
        <v>139</v>
      </c>
      <c r="AU375" s="307" t="s">
        <v>81</v>
      </c>
      <c r="AV375" s="299" t="s">
        <v>81</v>
      </c>
      <c r="AW375" s="299" t="s">
        <v>37</v>
      </c>
      <c r="AX375" s="299" t="s">
        <v>73</v>
      </c>
      <c r="AY375" s="307" t="s">
        <v>128</v>
      </c>
    </row>
    <row r="376" spans="2:51" s="311" customFormat="1" ht="13.5">
      <c r="B376" s="310"/>
      <c r="D376" s="300" t="s">
        <v>139</v>
      </c>
      <c r="E376" s="312" t="s">
        <v>3</v>
      </c>
      <c r="F376" s="313" t="s">
        <v>147</v>
      </c>
      <c r="H376" s="314">
        <v>24</v>
      </c>
      <c r="I376" s="98"/>
      <c r="L376" s="310"/>
      <c r="M376" s="315"/>
      <c r="N376" s="316"/>
      <c r="O376" s="316"/>
      <c r="P376" s="316"/>
      <c r="Q376" s="316"/>
      <c r="R376" s="316"/>
      <c r="S376" s="316"/>
      <c r="T376" s="317"/>
      <c r="AT376" s="318" t="s">
        <v>139</v>
      </c>
      <c r="AU376" s="318" t="s">
        <v>81</v>
      </c>
      <c r="AV376" s="311" t="s">
        <v>135</v>
      </c>
      <c r="AW376" s="311" t="s">
        <v>37</v>
      </c>
      <c r="AX376" s="311" t="s">
        <v>22</v>
      </c>
      <c r="AY376" s="318" t="s">
        <v>128</v>
      </c>
    </row>
    <row r="377" spans="2:65" s="203" customFormat="1" ht="22.5" customHeight="1">
      <c r="B377" s="204"/>
      <c r="C377" s="283" t="s">
        <v>567</v>
      </c>
      <c r="D377" s="283" t="s">
        <v>131</v>
      </c>
      <c r="E377" s="284" t="s">
        <v>568</v>
      </c>
      <c r="F377" s="285" t="s">
        <v>569</v>
      </c>
      <c r="G377" s="286" t="s">
        <v>197</v>
      </c>
      <c r="H377" s="287">
        <v>87.95</v>
      </c>
      <c r="I377" s="95"/>
      <c r="J377" s="288">
        <f>ROUND(I377*H377,2)</f>
        <v>0</v>
      </c>
      <c r="K377" s="285"/>
      <c r="L377" s="204"/>
      <c r="M377" s="289" t="s">
        <v>3</v>
      </c>
      <c r="N377" s="290" t="s">
        <v>44</v>
      </c>
      <c r="O377" s="205"/>
      <c r="P377" s="291">
        <f>O377*H377</f>
        <v>0</v>
      </c>
      <c r="Q377" s="291">
        <v>0</v>
      </c>
      <c r="R377" s="291">
        <f>Q377*H377</f>
        <v>0</v>
      </c>
      <c r="S377" s="291">
        <v>0.012</v>
      </c>
      <c r="T377" s="292">
        <f>S377*H377</f>
        <v>1.0554000000000001</v>
      </c>
      <c r="AR377" s="193" t="s">
        <v>135</v>
      </c>
      <c r="AT377" s="193" t="s">
        <v>131</v>
      </c>
      <c r="AU377" s="193" t="s">
        <v>81</v>
      </c>
      <c r="AY377" s="193" t="s">
        <v>128</v>
      </c>
      <c r="BE377" s="293">
        <f>IF(N377="základní",J377,0)</f>
        <v>0</v>
      </c>
      <c r="BF377" s="293">
        <f>IF(N377="snížená",J377,0)</f>
        <v>0</v>
      </c>
      <c r="BG377" s="293">
        <f>IF(N377="zákl. přenesená",J377,0)</f>
        <v>0</v>
      </c>
      <c r="BH377" s="293">
        <f>IF(N377="sníž. přenesená",J377,0)</f>
        <v>0</v>
      </c>
      <c r="BI377" s="293">
        <f>IF(N377="nulová",J377,0)</f>
        <v>0</v>
      </c>
      <c r="BJ377" s="193" t="s">
        <v>22</v>
      </c>
      <c r="BK377" s="293">
        <f>ROUND(I377*H377,2)</f>
        <v>0</v>
      </c>
      <c r="BL377" s="193" t="s">
        <v>135</v>
      </c>
      <c r="BM377" s="193" t="s">
        <v>570</v>
      </c>
    </row>
    <row r="378" spans="2:47" s="203" customFormat="1" ht="13.5">
      <c r="B378" s="204"/>
      <c r="D378" s="300" t="s">
        <v>137</v>
      </c>
      <c r="F378" s="319" t="s">
        <v>571</v>
      </c>
      <c r="I378" s="96"/>
      <c r="L378" s="204"/>
      <c r="M378" s="296"/>
      <c r="N378" s="205"/>
      <c r="O378" s="205"/>
      <c r="P378" s="205"/>
      <c r="Q378" s="205"/>
      <c r="R378" s="205"/>
      <c r="S378" s="205"/>
      <c r="T378" s="297"/>
      <c r="AT378" s="193" t="s">
        <v>137</v>
      </c>
      <c r="AU378" s="193" t="s">
        <v>81</v>
      </c>
    </row>
    <row r="379" spans="2:65" s="203" customFormat="1" ht="22.5" customHeight="1">
      <c r="B379" s="204"/>
      <c r="C379" s="283" t="s">
        <v>572</v>
      </c>
      <c r="D379" s="283" t="s">
        <v>131</v>
      </c>
      <c r="E379" s="284" t="s">
        <v>573</v>
      </c>
      <c r="F379" s="285" t="s">
        <v>574</v>
      </c>
      <c r="G379" s="286" t="s">
        <v>197</v>
      </c>
      <c r="H379" s="287">
        <v>41.45</v>
      </c>
      <c r="I379" s="95"/>
      <c r="J379" s="288">
        <f>ROUND(I379*H379,2)</f>
        <v>0</v>
      </c>
      <c r="K379" s="285"/>
      <c r="L379" s="204"/>
      <c r="M379" s="289" t="s">
        <v>3</v>
      </c>
      <c r="N379" s="290" t="s">
        <v>44</v>
      </c>
      <c r="O379" s="205"/>
      <c r="P379" s="291">
        <f>O379*H379</f>
        <v>0</v>
      </c>
      <c r="Q379" s="291">
        <v>0</v>
      </c>
      <c r="R379" s="291">
        <f>Q379*H379</f>
        <v>0</v>
      </c>
      <c r="S379" s="291">
        <v>0.005</v>
      </c>
      <c r="T379" s="292">
        <f>S379*H379</f>
        <v>0.20725000000000002</v>
      </c>
      <c r="AR379" s="193" t="s">
        <v>135</v>
      </c>
      <c r="AT379" s="193" t="s">
        <v>131</v>
      </c>
      <c r="AU379" s="193" t="s">
        <v>81</v>
      </c>
      <c r="AY379" s="193" t="s">
        <v>128</v>
      </c>
      <c r="BE379" s="293">
        <f>IF(N379="základní",J379,0)</f>
        <v>0</v>
      </c>
      <c r="BF379" s="293">
        <f>IF(N379="snížená",J379,0)</f>
        <v>0</v>
      </c>
      <c r="BG379" s="293">
        <f>IF(N379="zákl. přenesená",J379,0)</f>
        <v>0</v>
      </c>
      <c r="BH379" s="293">
        <f>IF(N379="sníž. přenesená",J379,0)</f>
        <v>0</v>
      </c>
      <c r="BI379" s="293">
        <f>IF(N379="nulová",J379,0)</f>
        <v>0</v>
      </c>
      <c r="BJ379" s="193" t="s">
        <v>22</v>
      </c>
      <c r="BK379" s="293">
        <f>ROUND(I379*H379,2)</f>
        <v>0</v>
      </c>
      <c r="BL379" s="193" t="s">
        <v>135</v>
      </c>
      <c r="BM379" s="193" t="s">
        <v>575</v>
      </c>
    </row>
    <row r="380" spans="2:47" s="203" customFormat="1" ht="13.5">
      <c r="B380" s="204"/>
      <c r="D380" s="294" t="s">
        <v>137</v>
      </c>
      <c r="F380" s="295" t="s">
        <v>576</v>
      </c>
      <c r="I380" s="96"/>
      <c r="L380" s="204"/>
      <c r="M380" s="296"/>
      <c r="N380" s="205"/>
      <c r="O380" s="205"/>
      <c r="P380" s="205"/>
      <c r="Q380" s="205"/>
      <c r="R380" s="205"/>
      <c r="S380" s="205"/>
      <c r="T380" s="297"/>
      <c r="AT380" s="193" t="s">
        <v>137</v>
      </c>
      <c r="AU380" s="193" t="s">
        <v>81</v>
      </c>
    </row>
    <row r="381" spans="2:63" s="270" customFormat="1" ht="29.25" customHeight="1">
      <c r="B381" s="269"/>
      <c r="D381" s="280" t="s">
        <v>72</v>
      </c>
      <c r="E381" s="281" t="s">
        <v>577</v>
      </c>
      <c r="F381" s="281" t="s">
        <v>578</v>
      </c>
      <c r="I381" s="94"/>
      <c r="J381" s="282">
        <f>BK381</f>
        <v>0</v>
      </c>
      <c r="L381" s="269"/>
      <c r="M381" s="274"/>
      <c r="N381" s="275"/>
      <c r="O381" s="275"/>
      <c r="P381" s="276">
        <f>SUM(P382:P398)</f>
        <v>0</v>
      </c>
      <c r="Q381" s="275"/>
      <c r="R381" s="276">
        <f>SUM(R382:R398)</f>
        <v>0</v>
      </c>
      <c r="S381" s="275"/>
      <c r="T381" s="277">
        <f>SUM(T382:T398)</f>
        <v>0</v>
      </c>
      <c r="AR381" s="271" t="s">
        <v>22</v>
      </c>
      <c r="AT381" s="278" t="s">
        <v>72</v>
      </c>
      <c r="AU381" s="278" t="s">
        <v>22</v>
      </c>
      <c r="AY381" s="271" t="s">
        <v>128</v>
      </c>
      <c r="BK381" s="279">
        <f>SUM(BK382:BK398)</f>
        <v>0</v>
      </c>
    </row>
    <row r="382" spans="2:65" s="203" customFormat="1" ht="31.5" customHeight="1">
      <c r="B382" s="204"/>
      <c r="C382" s="283" t="s">
        <v>579</v>
      </c>
      <c r="D382" s="283" t="s">
        <v>131</v>
      </c>
      <c r="E382" s="284" t="s">
        <v>580</v>
      </c>
      <c r="F382" s="285" t="s">
        <v>581</v>
      </c>
      <c r="G382" s="286" t="s">
        <v>209</v>
      </c>
      <c r="H382" s="287">
        <v>22.194</v>
      </c>
      <c r="I382" s="95"/>
      <c r="J382" s="288">
        <f>ROUND(I382*H382,2)</f>
        <v>0</v>
      </c>
      <c r="K382" s="285"/>
      <c r="L382" s="204"/>
      <c r="M382" s="289" t="s">
        <v>3</v>
      </c>
      <c r="N382" s="290" t="s">
        <v>44</v>
      </c>
      <c r="O382" s="205"/>
      <c r="P382" s="291">
        <f>O382*H382</f>
        <v>0</v>
      </c>
      <c r="Q382" s="291">
        <v>0</v>
      </c>
      <c r="R382" s="291">
        <f>Q382*H382</f>
        <v>0</v>
      </c>
      <c r="S382" s="291">
        <v>0</v>
      </c>
      <c r="T382" s="292">
        <f>S382*H382</f>
        <v>0</v>
      </c>
      <c r="AR382" s="193" t="s">
        <v>135</v>
      </c>
      <c r="AT382" s="193" t="s">
        <v>131</v>
      </c>
      <c r="AU382" s="193" t="s">
        <v>81</v>
      </c>
      <c r="AY382" s="193" t="s">
        <v>128</v>
      </c>
      <c r="BE382" s="293">
        <f>IF(N382="základní",J382,0)</f>
        <v>0</v>
      </c>
      <c r="BF382" s="293">
        <f>IF(N382="snížená",J382,0)</f>
        <v>0</v>
      </c>
      <c r="BG382" s="293">
        <f>IF(N382="zákl. přenesená",J382,0)</f>
        <v>0</v>
      </c>
      <c r="BH382" s="293">
        <f>IF(N382="sníž. přenesená",J382,0)</f>
        <v>0</v>
      </c>
      <c r="BI382" s="293">
        <f>IF(N382="nulová",J382,0)</f>
        <v>0</v>
      </c>
      <c r="BJ382" s="193" t="s">
        <v>22</v>
      </c>
      <c r="BK382" s="293">
        <f>ROUND(I382*H382,2)</f>
        <v>0</v>
      </c>
      <c r="BL382" s="193" t="s">
        <v>135</v>
      </c>
      <c r="BM382" s="193" t="s">
        <v>582</v>
      </c>
    </row>
    <row r="383" spans="2:47" s="203" customFormat="1" ht="27">
      <c r="B383" s="204"/>
      <c r="D383" s="300" t="s">
        <v>137</v>
      </c>
      <c r="F383" s="319" t="s">
        <v>583</v>
      </c>
      <c r="I383" s="96"/>
      <c r="L383" s="204"/>
      <c r="M383" s="296"/>
      <c r="N383" s="205"/>
      <c r="O383" s="205"/>
      <c r="P383" s="205"/>
      <c r="Q383" s="205"/>
      <c r="R383" s="205"/>
      <c r="S383" s="205"/>
      <c r="T383" s="297"/>
      <c r="AT383" s="193" t="s">
        <v>137</v>
      </c>
      <c r="AU383" s="193" t="s">
        <v>81</v>
      </c>
    </row>
    <row r="384" spans="2:65" s="203" customFormat="1" ht="22.5" customHeight="1">
      <c r="B384" s="204"/>
      <c r="C384" s="283" t="s">
        <v>9</v>
      </c>
      <c r="D384" s="283" t="s">
        <v>131</v>
      </c>
      <c r="E384" s="284" t="s">
        <v>584</v>
      </c>
      <c r="F384" s="285" t="s">
        <v>585</v>
      </c>
      <c r="G384" s="286" t="s">
        <v>209</v>
      </c>
      <c r="H384" s="287">
        <v>22.194</v>
      </c>
      <c r="I384" s="95"/>
      <c r="J384" s="288">
        <f>ROUND(I384*H384,2)</f>
        <v>0</v>
      </c>
      <c r="K384" s="285"/>
      <c r="L384" s="204"/>
      <c r="M384" s="289" t="s">
        <v>3</v>
      </c>
      <c r="N384" s="290" t="s">
        <v>44</v>
      </c>
      <c r="O384" s="205"/>
      <c r="P384" s="291">
        <f>O384*H384</f>
        <v>0</v>
      </c>
      <c r="Q384" s="291">
        <v>0</v>
      </c>
      <c r="R384" s="291">
        <f>Q384*H384</f>
        <v>0</v>
      </c>
      <c r="S384" s="291">
        <v>0</v>
      </c>
      <c r="T384" s="292">
        <f>S384*H384</f>
        <v>0</v>
      </c>
      <c r="AR384" s="193" t="s">
        <v>135</v>
      </c>
      <c r="AT384" s="193" t="s">
        <v>131</v>
      </c>
      <c r="AU384" s="193" t="s">
        <v>81</v>
      </c>
      <c r="AY384" s="193" t="s">
        <v>128</v>
      </c>
      <c r="BE384" s="293">
        <f>IF(N384="základní",J384,0)</f>
        <v>0</v>
      </c>
      <c r="BF384" s="293">
        <f>IF(N384="snížená",J384,0)</f>
        <v>0</v>
      </c>
      <c r="BG384" s="293">
        <f>IF(N384="zákl. přenesená",J384,0)</f>
        <v>0</v>
      </c>
      <c r="BH384" s="293">
        <f>IF(N384="sníž. přenesená",J384,0)</f>
        <v>0</v>
      </c>
      <c r="BI384" s="293">
        <f>IF(N384="nulová",J384,0)</f>
        <v>0</v>
      </c>
      <c r="BJ384" s="193" t="s">
        <v>22</v>
      </c>
      <c r="BK384" s="293">
        <f>ROUND(I384*H384,2)</f>
        <v>0</v>
      </c>
      <c r="BL384" s="193" t="s">
        <v>135</v>
      </c>
      <c r="BM384" s="193" t="s">
        <v>586</v>
      </c>
    </row>
    <row r="385" spans="2:47" s="203" customFormat="1" ht="27">
      <c r="B385" s="204"/>
      <c r="D385" s="300" t="s">
        <v>137</v>
      </c>
      <c r="F385" s="319" t="s">
        <v>587</v>
      </c>
      <c r="I385" s="96"/>
      <c r="L385" s="204"/>
      <c r="M385" s="296"/>
      <c r="N385" s="205"/>
      <c r="O385" s="205"/>
      <c r="P385" s="205"/>
      <c r="Q385" s="205"/>
      <c r="R385" s="205"/>
      <c r="S385" s="205"/>
      <c r="T385" s="297"/>
      <c r="AT385" s="193" t="s">
        <v>137</v>
      </c>
      <c r="AU385" s="193" t="s">
        <v>81</v>
      </c>
    </row>
    <row r="386" spans="2:65" s="203" customFormat="1" ht="22.5" customHeight="1">
      <c r="B386" s="204"/>
      <c r="C386" s="283" t="s">
        <v>588</v>
      </c>
      <c r="D386" s="283" t="s">
        <v>131</v>
      </c>
      <c r="E386" s="284" t="s">
        <v>589</v>
      </c>
      <c r="F386" s="285" t="s">
        <v>590</v>
      </c>
      <c r="G386" s="286" t="s">
        <v>209</v>
      </c>
      <c r="H386" s="287">
        <v>44.388</v>
      </c>
      <c r="I386" s="95"/>
      <c r="J386" s="288">
        <f>ROUND(I386*H386,2)</f>
        <v>0</v>
      </c>
      <c r="K386" s="285"/>
      <c r="L386" s="204"/>
      <c r="M386" s="289" t="s">
        <v>3</v>
      </c>
      <c r="N386" s="290" t="s">
        <v>44</v>
      </c>
      <c r="O386" s="205"/>
      <c r="P386" s="291">
        <f>O386*H386</f>
        <v>0</v>
      </c>
      <c r="Q386" s="291">
        <v>0</v>
      </c>
      <c r="R386" s="291">
        <f>Q386*H386</f>
        <v>0</v>
      </c>
      <c r="S386" s="291">
        <v>0</v>
      </c>
      <c r="T386" s="292">
        <f>S386*H386</f>
        <v>0</v>
      </c>
      <c r="AR386" s="193" t="s">
        <v>135</v>
      </c>
      <c r="AT386" s="193" t="s">
        <v>131</v>
      </c>
      <c r="AU386" s="193" t="s">
        <v>81</v>
      </c>
      <c r="AY386" s="193" t="s">
        <v>128</v>
      </c>
      <c r="BE386" s="293">
        <f>IF(N386="základní",J386,0)</f>
        <v>0</v>
      </c>
      <c r="BF386" s="293">
        <f>IF(N386="snížená",J386,0)</f>
        <v>0</v>
      </c>
      <c r="BG386" s="293">
        <f>IF(N386="zákl. přenesená",J386,0)</f>
        <v>0</v>
      </c>
      <c r="BH386" s="293">
        <f>IF(N386="sníž. přenesená",J386,0)</f>
        <v>0</v>
      </c>
      <c r="BI386" s="293">
        <f>IF(N386="nulová",J386,0)</f>
        <v>0</v>
      </c>
      <c r="BJ386" s="193" t="s">
        <v>22</v>
      </c>
      <c r="BK386" s="293">
        <f>ROUND(I386*H386,2)</f>
        <v>0</v>
      </c>
      <c r="BL386" s="193" t="s">
        <v>135</v>
      </c>
      <c r="BM386" s="193" t="s">
        <v>591</v>
      </c>
    </row>
    <row r="387" spans="2:47" s="203" customFormat="1" ht="13.5">
      <c r="B387" s="204"/>
      <c r="D387" s="300" t="s">
        <v>137</v>
      </c>
      <c r="F387" s="319" t="s">
        <v>592</v>
      </c>
      <c r="I387" s="96"/>
      <c r="L387" s="204"/>
      <c r="M387" s="296"/>
      <c r="N387" s="205"/>
      <c r="O387" s="205"/>
      <c r="P387" s="205"/>
      <c r="Q387" s="205"/>
      <c r="R387" s="205"/>
      <c r="S387" s="205"/>
      <c r="T387" s="297"/>
      <c r="AT387" s="193" t="s">
        <v>137</v>
      </c>
      <c r="AU387" s="193" t="s">
        <v>81</v>
      </c>
    </row>
    <row r="388" spans="2:65" s="203" customFormat="1" ht="22.5" customHeight="1">
      <c r="B388" s="204"/>
      <c r="C388" s="283" t="s">
        <v>593</v>
      </c>
      <c r="D388" s="283" t="s">
        <v>131</v>
      </c>
      <c r="E388" s="284" t="s">
        <v>594</v>
      </c>
      <c r="F388" s="285" t="s">
        <v>595</v>
      </c>
      <c r="G388" s="286" t="s">
        <v>209</v>
      </c>
      <c r="H388" s="287">
        <v>443.88</v>
      </c>
      <c r="I388" s="95"/>
      <c r="J388" s="288">
        <f>ROUND(I388*H388,2)</f>
        <v>0</v>
      </c>
      <c r="K388" s="285"/>
      <c r="L388" s="204"/>
      <c r="M388" s="289" t="s">
        <v>3</v>
      </c>
      <c r="N388" s="290" t="s">
        <v>44</v>
      </c>
      <c r="O388" s="205"/>
      <c r="P388" s="291">
        <f>O388*H388</f>
        <v>0</v>
      </c>
      <c r="Q388" s="291">
        <v>0</v>
      </c>
      <c r="R388" s="291">
        <f>Q388*H388</f>
        <v>0</v>
      </c>
      <c r="S388" s="291">
        <v>0</v>
      </c>
      <c r="T388" s="292">
        <f>S388*H388</f>
        <v>0</v>
      </c>
      <c r="AR388" s="193" t="s">
        <v>135</v>
      </c>
      <c r="AT388" s="193" t="s">
        <v>131</v>
      </c>
      <c r="AU388" s="193" t="s">
        <v>81</v>
      </c>
      <c r="AY388" s="193" t="s">
        <v>128</v>
      </c>
      <c r="BE388" s="293">
        <f>IF(N388="základní",J388,0)</f>
        <v>0</v>
      </c>
      <c r="BF388" s="293">
        <f>IF(N388="snížená",J388,0)</f>
        <v>0</v>
      </c>
      <c r="BG388" s="293">
        <f>IF(N388="zákl. přenesená",J388,0)</f>
        <v>0</v>
      </c>
      <c r="BH388" s="293">
        <f>IF(N388="sníž. přenesená",J388,0)</f>
        <v>0</v>
      </c>
      <c r="BI388" s="293">
        <f>IF(N388="nulová",J388,0)</f>
        <v>0</v>
      </c>
      <c r="BJ388" s="193" t="s">
        <v>22</v>
      </c>
      <c r="BK388" s="293">
        <f>ROUND(I388*H388,2)</f>
        <v>0</v>
      </c>
      <c r="BL388" s="193" t="s">
        <v>135</v>
      </c>
      <c r="BM388" s="193" t="s">
        <v>596</v>
      </c>
    </row>
    <row r="389" spans="2:47" s="203" customFormat="1" ht="27">
      <c r="B389" s="204"/>
      <c r="D389" s="294" t="s">
        <v>137</v>
      </c>
      <c r="F389" s="295" t="s">
        <v>597</v>
      </c>
      <c r="I389" s="96"/>
      <c r="L389" s="204"/>
      <c r="M389" s="296"/>
      <c r="N389" s="205"/>
      <c r="O389" s="205"/>
      <c r="P389" s="205"/>
      <c r="Q389" s="205"/>
      <c r="R389" s="205"/>
      <c r="S389" s="205"/>
      <c r="T389" s="297"/>
      <c r="AT389" s="193" t="s">
        <v>137</v>
      </c>
      <c r="AU389" s="193" t="s">
        <v>81</v>
      </c>
    </row>
    <row r="390" spans="2:51" s="299" customFormat="1" ht="13.5">
      <c r="B390" s="298"/>
      <c r="D390" s="300" t="s">
        <v>139</v>
      </c>
      <c r="E390" s="301" t="s">
        <v>3</v>
      </c>
      <c r="F390" s="302" t="s">
        <v>598</v>
      </c>
      <c r="H390" s="303">
        <v>443.88</v>
      </c>
      <c r="I390" s="97"/>
      <c r="L390" s="298"/>
      <c r="M390" s="304"/>
      <c r="N390" s="305"/>
      <c r="O390" s="305"/>
      <c r="P390" s="305"/>
      <c r="Q390" s="305"/>
      <c r="R390" s="305"/>
      <c r="S390" s="305"/>
      <c r="T390" s="306"/>
      <c r="AT390" s="307" t="s">
        <v>139</v>
      </c>
      <c r="AU390" s="307" t="s">
        <v>81</v>
      </c>
      <c r="AV390" s="299" t="s">
        <v>81</v>
      </c>
      <c r="AW390" s="299" t="s">
        <v>37</v>
      </c>
      <c r="AX390" s="299" t="s">
        <v>22</v>
      </c>
      <c r="AY390" s="307" t="s">
        <v>128</v>
      </c>
    </row>
    <row r="391" spans="2:65" s="203" customFormat="1" ht="22.5" customHeight="1">
      <c r="B391" s="204"/>
      <c r="C391" s="283" t="s">
        <v>599</v>
      </c>
      <c r="D391" s="283" t="s">
        <v>131</v>
      </c>
      <c r="E391" s="284" t="s">
        <v>600</v>
      </c>
      <c r="F391" s="285" t="s">
        <v>601</v>
      </c>
      <c r="G391" s="286" t="s">
        <v>209</v>
      </c>
      <c r="H391" s="287">
        <v>11.854</v>
      </c>
      <c r="I391" s="95"/>
      <c r="J391" s="288">
        <f>ROUND(I391*H391,2)</f>
        <v>0</v>
      </c>
      <c r="K391" s="285"/>
      <c r="L391" s="204"/>
      <c r="M391" s="289" t="s">
        <v>3</v>
      </c>
      <c r="N391" s="290" t="s">
        <v>44</v>
      </c>
      <c r="O391" s="205"/>
      <c r="P391" s="291">
        <f>O391*H391</f>
        <v>0</v>
      </c>
      <c r="Q391" s="291">
        <v>0</v>
      </c>
      <c r="R391" s="291">
        <f>Q391*H391</f>
        <v>0</v>
      </c>
      <c r="S391" s="291">
        <v>0</v>
      </c>
      <c r="T391" s="292">
        <f>S391*H391</f>
        <v>0</v>
      </c>
      <c r="AR391" s="193" t="s">
        <v>135</v>
      </c>
      <c r="AT391" s="193" t="s">
        <v>131</v>
      </c>
      <c r="AU391" s="193" t="s">
        <v>81</v>
      </c>
      <c r="AY391" s="193" t="s">
        <v>128</v>
      </c>
      <c r="BE391" s="293">
        <f>IF(N391="základní",J391,0)</f>
        <v>0</v>
      </c>
      <c r="BF391" s="293">
        <f>IF(N391="snížená",J391,0)</f>
        <v>0</v>
      </c>
      <c r="BG391" s="293">
        <f>IF(N391="zákl. přenesená",J391,0)</f>
        <v>0</v>
      </c>
      <c r="BH391" s="293">
        <f>IF(N391="sníž. přenesená",J391,0)</f>
        <v>0</v>
      </c>
      <c r="BI391" s="293">
        <f>IF(N391="nulová",J391,0)</f>
        <v>0</v>
      </c>
      <c r="BJ391" s="193" t="s">
        <v>22</v>
      </c>
      <c r="BK391" s="293">
        <f>ROUND(I391*H391,2)</f>
        <v>0</v>
      </c>
      <c r="BL391" s="193" t="s">
        <v>135</v>
      </c>
      <c r="BM391" s="193" t="s">
        <v>602</v>
      </c>
    </row>
    <row r="392" spans="2:47" s="203" customFormat="1" ht="13.5">
      <c r="B392" s="204"/>
      <c r="D392" s="300" t="s">
        <v>137</v>
      </c>
      <c r="F392" s="319" t="s">
        <v>603</v>
      </c>
      <c r="I392" s="96"/>
      <c r="L392" s="204"/>
      <c r="M392" s="296"/>
      <c r="N392" s="205"/>
      <c r="O392" s="205"/>
      <c r="P392" s="205"/>
      <c r="Q392" s="205"/>
      <c r="R392" s="205"/>
      <c r="S392" s="205"/>
      <c r="T392" s="297"/>
      <c r="AT392" s="193" t="s">
        <v>137</v>
      </c>
      <c r="AU392" s="193" t="s">
        <v>81</v>
      </c>
    </row>
    <row r="393" spans="2:65" s="203" customFormat="1" ht="22.5" customHeight="1">
      <c r="B393" s="204"/>
      <c r="C393" s="283" t="s">
        <v>604</v>
      </c>
      <c r="D393" s="283" t="s">
        <v>131</v>
      </c>
      <c r="E393" s="284" t="s">
        <v>605</v>
      </c>
      <c r="F393" s="285" t="s">
        <v>606</v>
      </c>
      <c r="G393" s="286" t="s">
        <v>209</v>
      </c>
      <c r="H393" s="287">
        <v>32.183</v>
      </c>
      <c r="I393" s="95"/>
      <c r="J393" s="288">
        <f>ROUND(I393*H393,2)</f>
        <v>0</v>
      </c>
      <c r="K393" s="285"/>
      <c r="L393" s="204"/>
      <c r="M393" s="289" t="s">
        <v>3</v>
      </c>
      <c r="N393" s="290" t="s">
        <v>44</v>
      </c>
      <c r="O393" s="205"/>
      <c r="P393" s="291">
        <f>O393*H393</f>
        <v>0</v>
      </c>
      <c r="Q393" s="291">
        <v>0</v>
      </c>
      <c r="R393" s="291">
        <f>Q393*H393</f>
        <v>0</v>
      </c>
      <c r="S393" s="291">
        <v>0</v>
      </c>
      <c r="T393" s="292">
        <f>S393*H393</f>
        <v>0</v>
      </c>
      <c r="AR393" s="193" t="s">
        <v>135</v>
      </c>
      <c r="AT393" s="193" t="s">
        <v>131</v>
      </c>
      <c r="AU393" s="193" t="s">
        <v>81</v>
      </c>
      <c r="AY393" s="193" t="s">
        <v>128</v>
      </c>
      <c r="BE393" s="293">
        <f>IF(N393="základní",J393,0)</f>
        <v>0</v>
      </c>
      <c r="BF393" s="293">
        <f>IF(N393="snížená",J393,0)</f>
        <v>0</v>
      </c>
      <c r="BG393" s="293">
        <f>IF(N393="zákl. přenesená",J393,0)</f>
        <v>0</v>
      </c>
      <c r="BH393" s="293">
        <f>IF(N393="sníž. přenesená",J393,0)</f>
        <v>0</v>
      </c>
      <c r="BI393" s="293">
        <f>IF(N393="nulová",J393,0)</f>
        <v>0</v>
      </c>
      <c r="BJ393" s="193" t="s">
        <v>22</v>
      </c>
      <c r="BK393" s="293">
        <f>ROUND(I393*H393,2)</f>
        <v>0</v>
      </c>
      <c r="BL393" s="193" t="s">
        <v>135</v>
      </c>
      <c r="BM393" s="193" t="s">
        <v>607</v>
      </c>
    </row>
    <row r="394" spans="2:47" s="203" customFormat="1" ht="13.5">
      <c r="B394" s="204"/>
      <c r="D394" s="300" t="s">
        <v>137</v>
      </c>
      <c r="F394" s="319" t="s">
        <v>608</v>
      </c>
      <c r="I394" s="96"/>
      <c r="L394" s="204"/>
      <c r="M394" s="296"/>
      <c r="N394" s="205"/>
      <c r="O394" s="205"/>
      <c r="P394" s="205"/>
      <c r="Q394" s="205"/>
      <c r="R394" s="205"/>
      <c r="S394" s="205"/>
      <c r="T394" s="297"/>
      <c r="AT394" s="193" t="s">
        <v>137</v>
      </c>
      <c r="AU394" s="193" t="s">
        <v>81</v>
      </c>
    </row>
    <row r="395" spans="2:65" s="203" customFormat="1" ht="22.5" customHeight="1">
      <c r="B395" s="204"/>
      <c r="C395" s="283" t="s">
        <v>609</v>
      </c>
      <c r="D395" s="283" t="s">
        <v>131</v>
      </c>
      <c r="E395" s="284" t="s">
        <v>610</v>
      </c>
      <c r="F395" s="285" t="s">
        <v>611</v>
      </c>
      <c r="G395" s="286" t="s">
        <v>209</v>
      </c>
      <c r="H395" s="287">
        <v>0.297</v>
      </c>
      <c r="I395" s="95"/>
      <c r="J395" s="288">
        <f>ROUND(I395*H395,2)</f>
        <v>0</v>
      </c>
      <c r="K395" s="285"/>
      <c r="L395" s="204"/>
      <c r="M395" s="289" t="s">
        <v>3</v>
      </c>
      <c r="N395" s="290" t="s">
        <v>44</v>
      </c>
      <c r="O395" s="205"/>
      <c r="P395" s="291">
        <f>O395*H395</f>
        <v>0</v>
      </c>
      <c r="Q395" s="291">
        <v>0</v>
      </c>
      <c r="R395" s="291">
        <f>Q395*H395</f>
        <v>0</v>
      </c>
      <c r="S395" s="291">
        <v>0</v>
      </c>
      <c r="T395" s="292">
        <f>S395*H395</f>
        <v>0</v>
      </c>
      <c r="AR395" s="193" t="s">
        <v>135</v>
      </c>
      <c r="AT395" s="193" t="s">
        <v>131</v>
      </c>
      <c r="AU395" s="193" t="s">
        <v>81</v>
      </c>
      <c r="AY395" s="193" t="s">
        <v>128</v>
      </c>
      <c r="BE395" s="293">
        <f>IF(N395="základní",J395,0)</f>
        <v>0</v>
      </c>
      <c r="BF395" s="293">
        <f>IF(N395="snížená",J395,0)</f>
        <v>0</v>
      </c>
      <c r="BG395" s="293">
        <f>IF(N395="zákl. přenesená",J395,0)</f>
        <v>0</v>
      </c>
      <c r="BH395" s="293">
        <f>IF(N395="sníž. přenesená",J395,0)</f>
        <v>0</v>
      </c>
      <c r="BI395" s="293">
        <f>IF(N395="nulová",J395,0)</f>
        <v>0</v>
      </c>
      <c r="BJ395" s="193" t="s">
        <v>22</v>
      </c>
      <c r="BK395" s="293">
        <f>ROUND(I395*H395,2)</f>
        <v>0</v>
      </c>
      <c r="BL395" s="193" t="s">
        <v>135</v>
      </c>
      <c r="BM395" s="193" t="s">
        <v>612</v>
      </c>
    </row>
    <row r="396" spans="2:47" s="203" customFormat="1" ht="13.5">
      <c r="B396" s="204"/>
      <c r="D396" s="300" t="s">
        <v>137</v>
      </c>
      <c r="F396" s="319" t="s">
        <v>613</v>
      </c>
      <c r="I396" s="96"/>
      <c r="L396" s="204"/>
      <c r="M396" s="296"/>
      <c r="N396" s="205"/>
      <c r="O396" s="205"/>
      <c r="P396" s="205"/>
      <c r="Q396" s="205"/>
      <c r="R396" s="205"/>
      <c r="S396" s="205"/>
      <c r="T396" s="297"/>
      <c r="AT396" s="193" t="s">
        <v>137</v>
      </c>
      <c r="AU396" s="193" t="s">
        <v>81</v>
      </c>
    </row>
    <row r="397" spans="2:65" s="203" customFormat="1" ht="22.5" customHeight="1">
      <c r="B397" s="204"/>
      <c r="C397" s="283" t="s">
        <v>614</v>
      </c>
      <c r="D397" s="283" t="s">
        <v>131</v>
      </c>
      <c r="E397" s="284" t="s">
        <v>615</v>
      </c>
      <c r="F397" s="285" t="s">
        <v>616</v>
      </c>
      <c r="G397" s="286" t="s">
        <v>209</v>
      </c>
      <c r="H397" s="287">
        <v>0.053</v>
      </c>
      <c r="I397" s="95"/>
      <c r="J397" s="288">
        <f>ROUND(I397*H397,2)</f>
        <v>0</v>
      </c>
      <c r="K397" s="285"/>
      <c r="L397" s="204"/>
      <c r="M397" s="289" t="s">
        <v>3</v>
      </c>
      <c r="N397" s="290" t="s">
        <v>44</v>
      </c>
      <c r="O397" s="205"/>
      <c r="P397" s="291">
        <f>O397*H397</f>
        <v>0</v>
      </c>
      <c r="Q397" s="291">
        <v>0</v>
      </c>
      <c r="R397" s="291">
        <f>Q397*H397</f>
        <v>0</v>
      </c>
      <c r="S397" s="291">
        <v>0</v>
      </c>
      <c r="T397" s="292">
        <f>S397*H397</f>
        <v>0</v>
      </c>
      <c r="AR397" s="193" t="s">
        <v>135</v>
      </c>
      <c r="AT397" s="193" t="s">
        <v>131</v>
      </c>
      <c r="AU397" s="193" t="s">
        <v>81</v>
      </c>
      <c r="AY397" s="193" t="s">
        <v>128</v>
      </c>
      <c r="BE397" s="293">
        <f>IF(N397="základní",J397,0)</f>
        <v>0</v>
      </c>
      <c r="BF397" s="293">
        <f>IF(N397="snížená",J397,0)</f>
        <v>0</v>
      </c>
      <c r="BG397" s="293">
        <f>IF(N397="zákl. přenesená",J397,0)</f>
        <v>0</v>
      </c>
      <c r="BH397" s="293">
        <f>IF(N397="sníž. přenesená",J397,0)</f>
        <v>0</v>
      </c>
      <c r="BI397" s="293">
        <f>IF(N397="nulová",J397,0)</f>
        <v>0</v>
      </c>
      <c r="BJ397" s="193" t="s">
        <v>22</v>
      </c>
      <c r="BK397" s="293">
        <f>ROUND(I397*H397,2)</f>
        <v>0</v>
      </c>
      <c r="BL397" s="193" t="s">
        <v>135</v>
      </c>
      <c r="BM397" s="193" t="s">
        <v>617</v>
      </c>
    </row>
    <row r="398" spans="2:47" s="203" customFormat="1" ht="13.5">
      <c r="B398" s="204"/>
      <c r="D398" s="294" t="s">
        <v>137</v>
      </c>
      <c r="F398" s="295" t="s">
        <v>618</v>
      </c>
      <c r="I398" s="96"/>
      <c r="L398" s="204"/>
      <c r="M398" s="296"/>
      <c r="N398" s="205"/>
      <c r="O398" s="205"/>
      <c r="P398" s="205"/>
      <c r="Q398" s="205"/>
      <c r="R398" s="205"/>
      <c r="S398" s="205"/>
      <c r="T398" s="297"/>
      <c r="AT398" s="193" t="s">
        <v>137</v>
      </c>
      <c r="AU398" s="193" t="s">
        <v>81</v>
      </c>
    </row>
    <row r="399" spans="2:63" s="270" customFormat="1" ht="29.25" customHeight="1">
      <c r="B399" s="269"/>
      <c r="D399" s="280" t="s">
        <v>72</v>
      </c>
      <c r="E399" s="281" t="s">
        <v>619</v>
      </c>
      <c r="F399" s="281" t="s">
        <v>620</v>
      </c>
      <c r="I399" s="94"/>
      <c r="J399" s="282">
        <f>BK399</f>
        <v>0</v>
      </c>
      <c r="L399" s="269"/>
      <c r="M399" s="274"/>
      <c r="N399" s="275"/>
      <c r="O399" s="275"/>
      <c r="P399" s="276">
        <f>SUM(P400:P401)</f>
        <v>0</v>
      </c>
      <c r="Q399" s="275"/>
      <c r="R399" s="276">
        <f>SUM(R400:R401)</f>
        <v>0</v>
      </c>
      <c r="S399" s="275"/>
      <c r="T399" s="277">
        <f>SUM(T400:T401)</f>
        <v>0</v>
      </c>
      <c r="AR399" s="271" t="s">
        <v>22</v>
      </c>
      <c r="AT399" s="278" t="s">
        <v>72</v>
      </c>
      <c r="AU399" s="278" t="s">
        <v>22</v>
      </c>
      <c r="AY399" s="271" t="s">
        <v>128</v>
      </c>
      <c r="BK399" s="279">
        <f>SUM(BK400:BK401)</f>
        <v>0</v>
      </c>
    </row>
    <row r="400" spans="2:65" s="203" customFormat="1" ht="22.5" customHeight="1">
      <c r="B400" s="204"/>
      <c r="C400" s="283" t="s">
        <v>425</v>
      </c>
      <c r="D400" s="283" t="s">
        <v>131</v>
      </c>
      <c r="E400" s="284" t="s">
        <v>621</v>
      </c>
      <c r="F400" s="285" t="s">
        <v>622</v>
      </c>
      <c r="G400" s="286" t="s">
        <v>209</v>
      </c>
      <c r="H400" s="287">
        <v>114.5</v>
      </c>
      <c r="I400" s="95"/>
      <c r="J400" s="288">
        <f>ROUND(I400*H400,2)</f>
        <v>0</v>
      </c>
      <c r="K400" s="285"/>
      <c r="L400" s="204"/>
      <c r="M400" s="289" t="s">
        <v>3</v>
      </c>
      <c r="N400" s="290" t="s">
        <v>44</v>
      </c>
      <c r="O400" s="205"/>
      <c r="P400" s="291">
        <f>O400*H400</f>
        <v>0</v>
      </c>
      <c r="Q400" s="291">
        <v>0</v>
      </c>
      <c r="R400" s="291">
        <f>Q400*H400</f>
        <v>0</v>
      </c>
      <c r="S400" s="291">
        <v>0</v>
      </c>
      <c r="T400" s="292">
        <f>S400*H400</f>
        <v>0</v>
      </c>
      <c r="AR400" s="193" t="s">
        <v>135</v>
      </c>
      <c r="AT400" s="193" t="s">
        <v>131</v>
      </c>
      <c r="AU400" s="193" t="s">
        <v>81</v>
      </c>
      <c r="AY400" s="193" t="s">
        <v>128</v>
      </c>
      <c r="BE400" s="293">
        <f>IF(N400="základní",J400,0)</f>
        <v>0</v>
      </c>
      <c r="BF400" s="293">
        <f>IF(N400="snížená",J400,0)</f>
        <v>0</v>
      </c>
      <c r="BG400" s="293">
        <f>IF(N400="zákl. přenesená",J400,0)</f>
        <v>0</v>
      </c>
      <c r="BH400" s="293">
        <f>IF(N400="sníž. přenesená",J400,0)</f>
        <v>0</v>
      </c>
      <c r="BI400" s="293">
        <f>IF(N400="nulová",J400,0)</f>
        <v>0</v>
      </c>
      <c r="BJ400" s="193" t="s">
        <v>22</v>
      </c>
      <c r="BK400" s="293">
        <f>ROUND(I400*H400,2)</f>
        <v>0</v>
      </c>
      <c r="BL400" s="193" t="s">
        <v>135</v>
      </c>
      <c r="BM400" s="193" t="s">
        <v>623</v>
      </c>
    </row>
    <row r="401" spans="2:47" s="203" customFormat="1" ht="40.5">
      <c r="B401" s="204"/>
      <c r="D401" s="294" t="s">
        <v>137</v>
      </c>
      <c r="F401" s="295" t="s">
        <v>624</v>
      </c>
      <c r="I401" s="96"/>
      <c r="L401" s="204"/>
      <c r="M401" s="296"/>
      <c r="N401" s="205"/>
      <c r="O401" s="205"/>
      <c r="P401" s="205"/>
      <c r="Q401" s="205"/>
      <c r="R401" s="205"/>
      <c r="S401" s="205"/>
      <c r="T401" s="297"/>
      <c r="AT401" s="193" t="s">
        <v>137</v>
      </c>
      <c r="AU401" s="193" t="s">
        <v>81</v>
      </c>
    </row>
    <row r="402" spans="2:63" s="270" customFormat="1" ht="36.75" customHeight="1">
      <c r="B402" s="269"/>
      <c r="D402" s="271" t="s">
        <v>72</v>
      </c>
      <c r="E402" s="272" t="s">
        <v>625</v>
      </c>
      <c r="F402" s="272" t="s">
        <v>626</v>
      </c>
      <c r="I402" s="94"/>
      <c r="J402" s="273">
        <f>BK402</f>
        <v>0</v>
      </c>
      <c r="L402" s="269"/>
      <c r="M402" s="274"/>
      <c r="N402" s="275"/>
      <c r="O402" s="275"/>
      <c r="P402" s="276">
        <f>P403+P419+P423+P428+P441+P446</f>
        <v>0</v>
      </c>
      <c r="Q402" s="275"/>
      <c r="R402" s="276">
        <f>R403+R419+R423+R428+R441+R446</f>
        <v>0.618614</v>
      </c>
      <c r="S402" s="275"/>
      <c r="T402" s="277">
        <f>T403+T419+T423+T428+T441+T446</f>
        <v>0.35028</v>
      </c>
      <c r="AR402" s="271" t="s">
        <v>81</v>
      </c>
      <c r="AT402" s="278" t="s">
        <v>72</v>
      </c>
      <c r="AU402" s="278" t="s">
        <v>73</v>
      </c>
      <c r="AY402" s="271" t="s">
        <v>128</v>
      </c>
      <c r="BK402" s="279">
        <f>BK403+BK419+BK423+BK428+BK441+BK446</f>
        <v>0</v>
      </c>
    </row>
    <row r="403" spans="2:63" s="270" customFormat="1" ht="19.5" customHeight="1">
      <c r="B403" s="269"/>
      <c r="D403" s="280" t="s">
        <v>72</v>
      </c>
      <c r="E403" s="281" t="s">
        <v>627</v>
      </c>
      <c r="F403" s="281" t="s">
        <v>628</v>
      </c>
      <c r="I403" s="94"/>
      <c r="J403" s="282">
        <f>BK403</f>
        <v>0</v>
      </c>
      <c r="L403" s="269"/>
      <c r="M403" s="274"/>
      <c r="N403" s="275"/>
      <c r="O403" s="275"/>
      <c r="P403" s="276">
        <f>SUM(P404:P418)</f>
        <v>0</v>
      </c>
      <c r="Q403" s="275"/>
      <c r="R403" s="276">
        <f>SUM(R404:R418)</f>
        <v>0.267882</v>
      </c>
      <c r="S403" s="275"/>
      <c r="T403" s="277">
        <f>SUM(T404:T418)</f>
        <v>0</v>
      </c>
      <c r="AR403" s="271" t="s">
        <v>81</v>
      </c>
      <c r="AT403" s="278" t="s">
        <v>72</v>
      </c>
      <c r="AU403" s="278" t="s">
        <v>22</v>
      </c>
      <c r="AY403" s="271" t="s">
        <v>128</v>
      </c>
      <c r="BK403" s="279">
        <f>SUM(BK404:BK418)</f>
        <v>0</v>
      </c>
    </row>
    <row r="404" spans="2:65" s="203" customFormat="1" ht="22.5" customHeight="1">
      <c r="B404" s="204"/>
      <c r="C404" s="283" t="s">
        <v>629</v>
      </c>
      <c r="D404" s="283" t="s">
        <v>131</v>
      </c>
      <c r="E404" s="284" t="s">
        <v>630</v>
      </c>
      <c r="F404" s="285" t="s">
        <v>631</v>
      </c>
      <c r="G404" s="286" t="s">
        <v>197</v>
      </c>
      <c r="H404" s="287">
        <v>8.96</v>
      </c>
      <c r="I404" s="95"/>
      <c r="J404" s="288">
        <f>ROUND(I404*H404,2)</f>
        <v>0</v>
      </c>
      <c r="K404" s="285"/>
      <c r="L404" s="204"/>
      <c r="M404" s="289" t="s">
        <v>3</v>
      </c>
      <c r="N404" s="290" t="s">
        <v>44</v>
      </c>
      <c r="O404" s="205"/>
      <c r="P404" s="291">
        <f>O404*H404</f>
        <v>0</v>
      </c>
      <c r="Q404" s="291">
        <v>0</v>
      </c>
      <c r="R404" s="291">
        <f>Q404*H404</f>
        <v>0</v>
      </c>
      <c r="S404" s="291">
        <v>0</v>
      </c>
      <c r="T404" s="292">
        <f>S404*H404</f>
        <v>0</v>
      </c>
      <c r="AR404" s="193" t="s">
        <v>588</v>
      </c>
      <c r="AT404" s="193" t="s">
        <v>131</v>
      </c>
      <c r="AU404" s="193" t="s">
        <v>81</v>
      </c>
      <c r="AY404" s="193" t="s">
        <v>128</v>
      </c>
      <c r="BE404" s="293">
        <f>IF(N404="základní",J404,0)</f>
        <v>0</v>
      </c>
      <c r="BF404" s="293">
        <f>IF(N404="snížená",J404,0)</f>
        <v>0</v>
      </c>
      <c r="BG404" s="293">
        <f>IF(N404="zákl. přenesená",J404,0)</f>
        <v>0</v>
      </c>
      <c r="BH404" s="293">
        <f>IF(N404="sníž. přenesená",J404,0)</f>
        <v>0</v>
      </c>
      <c r="BI404" s="293">
        <f>IF(N404="nulová",J404,0)</f>
        <v>0</v>
      </c>
      <c r="BJ404" s="193" t="s">
        <v>22</v>
      </c>
      <c r="BK404" s="293">
        <f>ROUND(I404*H404,2)</f>
        <v>0</v>
      </c>
      <c r="BL404" s="193" t="s">
        <v>588</v>
      </c>
      <c r="BM404" s="193" t="s">
        <v>632</v>
      </c>
    </row>
    <row r="405" spans="2:47" s="203" customFormat="1" ht="27">
      <c r="B405" s="204"/>
      <c r="D405" s="294" t="s">
        <v>137</v>
      </c>
      <c r="F405" s="295" t="s">
        <v>633</v>
      </c>
      <c r="I405" s="96"/>
      <c r="L405" s="204"/>
      <c r="M405" s="296"/>
      <c r="N405" s="205"/>
      <c r="O405" s="205"/>
      <c r="P405" s="205"/>
      <c r="Q405" s="205"/>
      <c r="R405" s="205"/>
      <c r="S405" s="205"/>
      <c r="T405" s="297"/>
      <c r="AT405" s="193" t="s">
        <v>137</v>
      </c>
      <c r="AU405" s="193" t="s">
        <v>81</v>
      </c>
    </row>
    <row r="406" spans="2:51" s="299" customFormat="1" ht="13.5">
      <c r="B406" s="298"/>
      <c r="D406" s="294" t="s">
        <v>139</v>
      </c>
      <c r="E406" s="307" t="s">
        <v>3</v>
      </c>
      <c r="F406" s="308" t="s">
        <v>634</v>
      </c>
      <c r="H406" s="309">
        <v>8.96</v>
      </c>
      <c r="I406" s="97"/>
      <c r="L406" s="298"/>
      <c r="M406" s="304"/>
      <c r="N406" s="305"/>
      <c r="O406" s="305"/>
      <c r="P406" s="305"/>
      <c r="Q406" s="305"/>
      <c r="R406" s="305"/>
      <c r="S406" s="305"/>
      <c r="T406" s="306"/>
      <c r="AT406" s="307" t="s">
        <v>139</v>
      </c>
      <c r="AU406" s="307" t="s">
        <v>81</v>
      </c>
      <c r="AV406" s="299" t="s">
        <v>81</v>
      </c>
      <c r="AW406" s="299" t="s">
        <v>37</v>
      </c>
      <c r="AX406" s="299" t="s">
        <v>73</v>
      </c>
      <c r="AY406" s="307" t="s">
        <v>128</v>
      </c>
    </row>
    <row r="407" spans="2:51" s="311" customFormat="1" ht="13.5">
      <c r="B407" s="310"/>
      <c r="D407" s="300" t="s">
        <v>139</v>
      </c>
      <c r="E407" s="312" t="s">
        <v>3</v>
      </c>
      <c r="F407" s="313" t="s">
        <v>147</v>
      </c>
      <c r="H407" s="314">
        <v>8.96</v>
      </c>
      <c r="I407" s="98"/>
      <c r="L407" s="310"/>
      <c r="M407" s="315"/>
      <c r="N407" s="316"/>
      <c r="O407" s="316"/>
      <c r="P407" s="316"/>
      <c r="Q407" s="316"/>
      <c r="R407" s="316"/>
      <c r="S407" s="316"/>
      <c r="T407" s="317"/>
      <c r="AT407" s="318" t="s">
        <v>139</v>
      </c>
      <c r="AU407" s="318" t="s">
        <v>81</v>
      </c>
      <c r="AV407" s="311" t="s">
        <v>135</v>
      </c>
      <c r="AW407" s="311" t="s">
        <v>37</v>
      </c>
      <c r="AX407" s="311" t="s">
        <v>22</v>
      </c>
      <c r="AY407" s="318" t="s">
        <v>128</v>
      </c>
    </row>
    <row r="408" spans="2:65" s="203" customFormat="1" ht="22.5" customHeight="1">
      <c r="B408" s="204"/>
      <c r="C408" s="283" t="s">
        <v>635</v>
      </c>
      <c r="D408" s="283" t="s">
        <v>131</v>
      </c>
      <c r="E408" s="284" t="s">
        <v>636</v>
      </c>
      <c r="F408" s="285" t="s">
        <v>637</v>
      </c>
      <c r="G408" s="286" t="s">
        <v>197</v>
      </c>
      <c r="H408" s="287">
        <v>7.74</v>
      </c>
      <c r="I408" s="95"/>
      <c r="J408" s="288">
        <f>ROUND(I408*H408,2)</f>
        <v>0</v>
      </c>
      <c r="K408" s="285"/>
      <c r="L408" s="204"/>
      <c r="M408" s="289" t="s">
        <v>3</v>
      </c>
      <c r="N408" s="290" t="s">
        <v>44</v>
      </c>
      <c r="O408" s="205"/>
      <c r="P408" s="291">
        <f>O408*H408</f>
        <v>0</v>
      </c>
      <c r="Q408" s="291">
        <v>0.006</v>
      </c>
      <c r="R408" s="291">
        <f>Q408*H408</f>
        <v>0.04644</v>
      </c>
      <c r="S408" s="291">
        <v>0</v>
      </c>
      <c r="T408" s="292">
        <f>S408*H408</f>
        <v>0</v>
      </c>
      <c r="AR408" s="193" t="s">
        <v>588</v>
      </c>
      <c r="AT408" s="193" t="s">
        <v>131</v>
      </c>
      <c r="AU408" s="193" t="s">
        <v>81</v>
      </c>
      <c r="AY408" s="193" t="s">
        <v>128</v>
      </c>
      <c r="BE408" s="293">
        <f>IF(N408="základní",J408,0)</f>
        <v>0</v>
      </c>
      <c r="BF408" s="293">
        <f>IF(N408="snížená",J408,0)</f>
        <v>0</v>
      </c>
      <c r="BG408" s="293">
        <f>IF(N408="zákl. přenesená",J408,0)</f>
        <v>0</v>
      </c>
      <c r="BH408" s="293">
        <f>IF(N408="sníž. přenesená",J408,0)</f>
        <v>0</v>
      </c>
      <c r="BI408" s="293">
        <f>IF(N408="nulová",J408,0)</f>
        <v>0</v>
      </c>
      <c r="BJ408" s="193" t="s">
        <v>22</v>
      </c>
      <c r="BK408" s="293">
        <f>ROUND(I408*H408,2)</f>
        <v>0</v>
      </c>
      <c r="BL408" s="193" t="s">
        <v>588</v>
      </c>
      <c r="BM408" s="193" t="s">
        <v>638</v>
      </c>
    </row>
    <row r="409" spans="2:47" s="203" customFormat="1" ht="27">
      <c r="B409" s="204"/>
      <c r="D409" s="294" t="s">
        <v>137</v>
      </c>
      <c r="F409" s="295" t="s">
        <v>639</v>
      </c>
      <c r="I409" s="96"/>
      <c r="L409" s="204"/>
      <c r="M409" s="296"/>
      <c r="N409" s="205"/>
      <c r="O409" s="205"/>
      <c r="P409" s="205"/>
      <c r="Q409" s="205"/>
      <c r="R409" s="205"/>
      <c r="S409" s="205"/>
      <c r="T409" s="297"/>
      <c r="AT409" s="193" t="s">
        <v>137</v>
      </c>
      <c r="AU409" s="193" t="s">
        <v>81</v>
      </c>
    </row>
    <row r="410" spans="2:51" s="299" customFormat="1" ht="13.5">
      <c r="B410" s="298"/>
      <c r="D410" s="300" t="s">
        <v>139</v>
      </c>
      <c r="E410" s="301" t="s">
        <v>3</v>
      </c>
      <c r="F410" s="302" t="s">
        <v>640</v>
      </c>
      <c r="H410" s="303">
        <v>7.74</v>
      </c>
      <c r="I410" s="97"/>
      <c r="L410" s="298"/>
      <c r="M410" s="304"/>
      <c r="N410" s="305"/>
      <c r="O410" s="305"/>
      <c r="P410" s="305"/>
      <c r="Q410" s="305"/>
      <c r="R410" s="305"/>
      <c r="S410" s="305"/>
      <c r="T410" s="306"/>
      <c r="AT410" s="307" t="s">
        <v>139</v>
      </c>
      <c r="AU410" s="307" t="s">
        <v>81</v>
      </c>
      <c r="AV410" s="299" t="s">
        <v>81</v>
      </c>
      <c r="AW410" s="299" t="s">
        <v>37</v>
      </c>
      <c r="AX410" s="299" t="s">
        <v>22</v>
      </c>
      <c r="AY410" s="307" t="s">
        <v>128</v>
      </c>
    </row>
    <row r="411" spans="2:65" s="203" customFormat="1" ht="22.5" customHeight="1">
      <c r="B411" s="204"/>
      <c r="C411" s="322" t="s">
        <v>641</v>
      </c>
      <c r="D411" s="322" t="s">
        <v>308</v>
      </c>
      <c r="E411" s="323" t="s">
        <v>642</v>
      </c>
      <c r="F411" s="324" t="s">
        <v>643</v>
      </c>
      <c r="G411" s="325" t="s">
        <v>197</v>
      </c>
      <c r="H411" s="326">
        <v>17.034</v>
      </c>
      <c r="I411" s="99"/>
      <c r="J411" s="327">
        <f>ROUND(I411*H411,2)</f>
        <v>0</v>
      </c>
      <c r="K411" s="324"/>
      <c r="L411" s="328"/>
      <c r="M411" s="329" t="s">
        <v>3</v>
      </c>
      <c r="N411" s="330" t="s">
        <v>44</v>
      </c>
      <c r="O411" s="205"/>
      <c r="P411" s="291">
        <f>O411*H411</f>
        <v>0</v>
      </c>
      <c r="Q411" s="291">
        <v>0.006</v>
      </c>
      <c r="R411" s="291">
        <f>Q411*H411</f>
        <v>0.10220399999999999</v>
      </c>
      <c r="S411" s="291">
        <v>0</v>
      </c>
      <c r="T411" s="292">
        <f>S411*H411</f>
        <v>0</v>
      </c>
      <c r="AR411" s="193" t="s">
        <v>644</v>
      </c>
      <c r="AT411" s="193" t="s">
        <v>308</v>
      </c>
      <c r="AU411" s="193" t="s">
        <v>81</v>
      </c>
      <c r="AY411" s="193" t="s">
        <v>128</v>
      </c>
      <c r="BE411" s="293">
        <f>IF(N411="základní",J411,0)</f>
        <v>0</v>
      </c>
      <c r="BF411" s="293">
        <f>IF(N411="snížená",J411,0)</f>
        <v>0</v>
      </c>
      <c r="BG411" s="293">
        <f>IF(N411="zákl. přenesená",J411,0)</f>
        <v>0</v>
      </c>
      <c r="BH411" s="293">
        <f>IF(N411="sníž. přenesená",J411,0)</f>
        <v>0</v>
      </c>
      <c r="BI411" s="293">
        <f>IF(N411="nulová",J411,0)</f>
        <v>0</v>
      </c>
      <c r="BJ411" s="193" t="s">
        <v>22</v>
      </c>
      <c r="BK411" s="293">
        <f>ROUND(I411*H411,2)</f>
        <v>0</v>
      </c>
      <c r="BL411" s="193" t="s">
        <v>644</v>
      </c>
      <c r="BM411" s="193" t="s">
        <v>645</v>
      </c>
    </row>
    <row r="412" spans="2:47" s="203" customFormat="1" ht="40.5">
      <c r="B412" s="204"/>
      <c r="D412" s="294" t="s">
        <v>137</v>
      </c>
      <c r="F412" s="295" t="s">
        <v>646</v>
      </c>
      <c r="I412" s="96"/>
      <c r="L412" s="204"/>
      <c r="M412" s="296"/>
      <c r="N412" s="205"/>
      <c r="O412" s="205"/>
      <c r="P412" s="205"/>
      <c r="Q412" s="205"/>
      <c r="R412" s="205"/>
      <c r="S412" s="205"/>
      <c r="T412" s="297"/>
      <c r="AT412" s="193" t="s">
        <v>137</v>
      </c>
      <c r="AU412" s="193" t="s">
        <v>81</v>
      </c>
    </row>
    <row r="413" spans="2:51" s="299" customFormat="1" ht="13.5">
      <c r="B413" s="298"/>
      <c r="D413" s="300" t="s">
        <v>139</v>
      </c>
      <c r="E413" s="301" t="s">
        <v>3</v>
      </c>
      <c r="F413" s="302" t="s">
        <v>647</v>
      </c>
      <c r="H413" s="303">
        <v>17.034</v>
      </c>
      <c r="I413" s="97"/>
      <c r="L413" s="298"/>
      <c r="M413" s="304"/>
      <c r="N413" s="305"/>
      <c r="O413" s="305"/>
      <c r="P413" s="305"/>
      <c r="Q413" s="305"/>
      <c r="R413" s="305"/>
      <c r="S413" s="305"/>
      <c r="T413" s="306"/>
      <c r="AT413" s="307" t="s">
        <v>139</v>
      </c>
      <c r="AU413" s="307" t="s">
        <v>81</v>
      </c>
      <c r="AV413" s="299" t="s">
        <v>81</v>
      </c>
      <c r="AW413" s="299" t="s">
        <v>37</v>
      </c>
      <c r="AX413" s="299" t="s">
        <v>22</v>
      </c>
      <c r="AY413" s="307" t="s">
        <v>128</v>
      </c>
    </row>
    <row r="414" spans="2:65" s="203" customFormat="1" ht="22.5" customHeight="1">
      <c r="B414" s="204"/>
      <c r="C414" s="322" t="s">
        <v>648</v>
      </c>
      <c r="D414" s="322" t="s">
        <v>308</v>
      </c>
      <c r="E414" s="323" t="s">
        <v>649</v>
      </c>
      <c r="F414" s="324" t="s">
        <v>650</v>
      </c>
      <c r="G414" s="325" t="s">
        <v>197</v>
      </c>
      <c r="H414" s="326">
        <v>17.034</v>
      </c>
      <c r="I414" s="99"/>
      <c r="J414" s="327">
        <f>ROUND(I414*H414,2)</f>
        <v>0</v>
      </c>
      <c r="K414" s="324"/>
      <c r="L414" s="328"/>
      <c r="M414" s="329" t="s">
        <v>3</v>
      </c>
      <c r="N414" s="330" t="s">
        <v>44</v>
      </c>
      <c r="O414" s="205"/>
      <c r="P414" s="291">
        <f>O414*H414</f>
        <v>0</v>
      </c>
      <c r="Q414" s="291">
        <v>0.007</v>
      </c>
      <c r="R414" s="291">
        <f>Q414*H414</f>
        <v>0.119238</v>
      </c>
      <c r="S414" s="291">
        <v>0</v>
      </c>
      <c r="T414" s="292">
        <f>S414*H414</f>
        <v>0</v>
      </c>
      <c r="AR414" s="193" t="s">
        <v>644</v>
      </c>
      <c r="AT414" s="193" t="s">
        <v>308</v>
      </c>
      <c r="AU414" s="193" t="s">
        <v>81</v>
      </c>
      <c r="AY414" s="193" t="s">
        <v>128</v>
      </c>
      <c r="BE414" s="293">
        <f>IF(N414="základní",J414,0)</f>
        <v>0</v>
      </c>
      <c r="BF414" s="293">
        <f>IF(N414="snížená",J414,0)</f>
        <v>0</v>
      </c>
      <c r="BG414" s="293">
        <f>IF(N414="zákl. přenesená",J414,0)</f>
        <v>0</v>
      </c>
      <c r="BH414" s="293">
        <f>IF(N414="sníž. přenesená",J414,0)</f>
        <v>0</v>
      </c>
      <c r="BI414" s="293">
        <f>IF(N414="nulová",J414,0)</f>
        <v>0</v>
      </c>
      <c r="BJ414" s="193" t="s">
        <v>22</v>
      </c>
      <c r="BK414" s="293">
        <f>ROUND(I414*H414,2)</f>
        <v>0</v>
      </c>
      <c r="BL414" s="193" t="s">
        <v>644</v>
      </c>
      <c r="BM414" s="193" t="s">
        <v>651</v>
      </c>
    </row>
    <row r="415" spans="2:47" s="203" customFormat="1" ht="40.5">
      <c r="B415" s="204"/>
      <c r="D415" s="294" t="s">
        <v>137</v>
      </c>
      <c r="F415" s="295" t="s">
        <v>652</v>
      </c>
      <c r="I415" s="96"/>
      <c r="L415" s="204"/>
      <c r="M415" s="296"/>
      <c r="N415" s="205"/>
      <c r="O415" s="205"/>
      <c r="P415" s="205"/>
      <c r="Q415" s="205"/>
      <c r="R415" s="205"/>
      <c r="S415" s="205"/>
      <c r="T415" s="297"/>
      <c r="AT415" s="193" t="s">
        <v>137</v>
      </c>
      <c r="AU415" s="193" t="s">
        <v>81</v>
      </c>
    </row>
    <row r="416" spans="2:51" s="299" customFormat="1" ht="13.5">
      <c r="B416" s="298"/>
      <c r="D416" s="300" t="s">
        <v>139</v>
      </c>
      <c r="E416" s="301" t="s">
        <v>3</v>
      </c>
      <c r="F416" s="302" t="s">
        <v>647</v>
      </c>
      <c r="H416" s="303">
        <v>17.034</v>
      </c>
      <c r="I416" s="97"/>
      <c r="L416" s="298"/>
      <c r="M416" s="304"/>
      <c r="N416" s="305"/>
      <c r="O416" s="305"/>
      <c r="P416" s="305"/>
      <c r="Q416" s="305"/>
      <c r="R416" s="305"/>
      <c r="S416" s="305"/>
      <c r="T416" s="306"/>
      <c r="AT416" s="307" t="s">
        <v>139</v>
      </c>
      <c r="AU416" s="307" t="s">
        <v>81</v>
      </c>
      <c r="AV416" s="299" t="s">
        <v>81</v>
      </c>
      <c r="AW416" s="299" t="s">
        <v>37</v>
      </c>
      <c r="AX416" s="299" t="s">
        <v>22</v>
      </c>
      <c r="AY416" s="307" t="s">
        <v>128</v>
      </c>
    </row>
    <row r="417" spans="2:65" s="203" customFormat="1" ht="22.5" customHeight="1">
      <c r="B417" s="204"/>
      <c r="C417" s="283" t="s">
        <v>653</v>
      </c>
      <c r="D417" s="283" t="s">
        <v>131</v>
      </c>
      <c r="E417" s="284" t="s">
        <v>654</v>
      </c>
      <c r="F417" s="285" t="s">
        <v>655</v>
      </c>
      <c r="G417" s="286" t="s">
        <v>209</v>
      </c>
      <c r="H417" s="287">
        <v>0.046</v>
      </c>
      <c r="I417" s="95"/>
      <c r="J417" s="288">
        <f>ROUND(I417*H417,2)</f>
        <v>0</v>
      </c>
      <c r="K417" s="285"/>
      <c r="L417" s="204"/>
      <c r="M417" s="289" t="s">
        <v>3</v>
      </c>
      <c r="N417" s="290" t="s">
        <v>44</v>
      </c>
      <c r="O417" s="205"/>
      <c r="P417" s="291">
        <f>O417*H417</f>
        <v>0</v>
      </c>
      <c r="Q417" s="291">
        <v>0</v>
      </c>
      <c r="R417" s="291">
        <f>Q417*H417</f>
        <v>0</v>
      </c>
      <c r="S417" s="291">
        <v>0</v>
      </c>
      <c r="T417" s="292">
        <f>S417*H417</f>
        <v>0</v>
      </c>
      <c r="AR417" s="193" t="s">
        <v>588</v>
      </c>
      <c r="AT417" s="193" t="s">
        <v>131</v>
      </c>
      <c r="AU417" s="193" t="s">
        <v>81</v>
      </c>
      <c r="AY417" s="193" t="s">
        <v>128</v>
      </c>
      <c r="BE417" s="293">
        <f>IF(N417="základní",J417,0)</f>
        <v>0</v>
      </c>
      <c r="BF417" s="293">
        <f>IF(N417="snížená",J417,0)</f>
        <v>0</v>
      </c>
      <c r="BG417" s="293">
        <f>IF(N417="zákl. přenesená",J417,0)</f>
        <v>0</v>
      </c>
      <c r="BH417" s="293">
        <f>IF(N417="sníž. přenesená",J417,0)</f>
        <v>0</v>
      </c>
      <c r="BI417" s="293">
        <f>IF(N417="nulová",J417,0)</f>
        <v>0</v>
      </c>
      <c r="BJ417" s="193" t="s">
        <v>22</v>
      </c>
      <c r="BK417" s="293">
        <f>ROUND(I417*H417,2)</f>
        <v>0</v>
      </c>
      <c r="BL417" s="193" t="s">
        <v>588</v>
      </c>
      <c r="BM417" s="193" t="s">
        <v>656</v>
      </c>
    </row>
    <row r="418" spans="2:47" s="203" customFormat="1" ht="27">
      <c r="B418" s="204"/>
      <c r="D418" s="294" t="s">
        <v>137</v>
      </c>
      <c r="F418" s="295" t="s">
        <v>657</v>
      </c>
      <c r="I418" s="96"/>
      <c r="L418" s="204"/>
      <c r="M418" s="296"/>
      <c r="N418" s="205"/>
      <c r="O418" s="205"/>
      <c r="P418" s="205"/>
      <c r="Q418" s="205"/>
      <c r="R418" s="205"/>
      <c r="S418" s="205"/>
      <c r="T418" s="297"/>
      <c r="AT418" s="193" t="s">
        <v>137</v>
      </c>
      <c r="AU418" s="193" t="s">
        <v>81</v>
      </c>
    </row>
    <row r="419" spans="2:63" s="270" customFormat="1" ht="29.25" customHeight="1">
      <c r="B419" s="269"/>
      <c r="D419" s="280" t="s">
        <v>72</v>
      </c>
      <c r="E419" s="281" t="s">
        <v>658</v>
      </c>
      <c r="F419" s="281" t="s">
        <v>659</v>
      </c>
      <c r="I419" s="94"/>
      <c r="J419" s="282">
        <f>BK419</f>
        <v>0</v>
      </c>
      <c r="L419" s="269"/>
      <c r="M419" s="274"/>
      <c r="N419" s="275"/>
      <c r="O419" s="275"/>
      <c r="P419" s="276">
        <f>SUM(P420:P422)</f>
        <v>0</v>
      </c>
      <c r="Q419" s="275"/>
      <c r="R419" s="276">
        <f>SUM(R420:R422)</f>
        <v>0</v>
      </c>
      <c r="S419" s="275"/>
      <c r="T419" s="277">
        <f>SUM(T420:T422)</f>
        <v>0.29718</v>
      </c>
      <c r="AR419" s="271" t="s">
        <v>81</v>
      </c>
      <c r="AT419" s="278" t="s">
        <v>72</v>
      </c>
      <c r="AU419" s="278" t="s">
        <v>22</v>
      </c>
      <c r="AY419" s="271" t="s">
        <v>128</v>
      </c>
      <c r="BK419" s="279">
        <f>SUM(BK420:BK422)</f>
        <v>0</v>
      </c>
    </row>
    <row r="420" spans="2:65" s="203" customFormat="1" ht="22.5" customHeight="1">
      <c r="B420" s="204"/>
      <c r="C420" s="283" t="s">
        <v>660</v>
      </c>
      <c r="D420" s="283" t="s">
        <v>131</v>
      </c>
      <c r="E420" s="284" t="s">
        <v>661</v>
      </c>
      <c r="F420" s="285" t="s">
        <v>662</v>
      </c>
      <c r="G420" s="286" t="s">
        <v>197</v>
      </c>
      <c r="H420" s="287">
        <v>9.36</v>
      </c>
      <c r="I420" s="95"/>
      <c r="J420" s="288">
        <f>ROUND(I420*H420,2)</f>
        <v>0</v>
      </c>
      <c r="K420" s="285"/>
      <c r="L420" s="204"/>
      <c r="M420" s="289" t="s">
        <v>3</v>
      </c>
      <c r="N420" s="290" t="s">
        <v>44</v>
      </c>
      <c r="O420" s="205"/>
      <c r="P420" s="291">
        <f>O420*H420</f>
        <v>0</v>
      </c>
      <c r="Q420" s="291">
        <v>0</v>
      </c>
      <c r="R420" s="291">
        <f>Q420*H420</f>
        <v>0</v>
      </c>
      <c r="S420" s="291">
        <v>0.03175</v>
      </c>
      <c r="T420" s="292">
        <f>S420*H420</f>
        <v>0.29718</v>
      </c>
      <c r="AR420" s="193" t="s">
        <v>588</v>
      </c>
      <c r="AT420" s="193" t="s">
        <v>131</v>
      </c>
      <c r="AU420" s="193" t="s">
        <v>81</v>
      </c>
      <c r="AY420" s="193" t="s">
        <v>128</v>
      </c>
      <c r="BE420" s="293">
        <f>IF(N420="základní",J420,0)</f>
        <v>0</v>
      </c>
      <c r="BF420" s="293">
        <f>IF(N420="snížená",J420,0)</f>
        <v>0</v>
      </c>
      <c r="BG420" s="293">
        <f>IF(N420="zákl. přenesená",J420,0)</f>
        <v>0</v>
      </c>
      <c r="BH420" s="293">
        <f>IF(N420="sníž. přenesená",J420,0)</f>
        <v>0</v>
      </c>
      <c r="BI420" s="293">
        <f>IF(N420="nulová",J420,0)</f>
        <v>0</v>
      </c>
      <c r="BJ420" s="193" t="s">
        <v>22</v>
      </c>
      <c r="BK420" s="293">
        <f>ROUND(I420*H420,2)</f>
        <v>0</v>
      </c>
      <c r="BL420" s="193" t="s">
        <v>588</v>
      </c>
      <c r="BM420" s="193" t="s">
        <v>663</v>
      </c>
    </row>
    <row r="421" spans="2:51" s="299" customFormat="1" ht="13.5">
      <c r="B421" s="298"/>
      <c r="D421" s="294" t="s">
        <v>139</v>
      </c>
      <c r="E421" s="307" t="s">
        <v>3</v>
      </c>
      <c r="F421" s="308" t="s">
        <v>664</v>
      </c>
      <c r="H421" s="309">
        <v>9.36</v>
      </c>
      <c r="I421" s="97"/>
      <c r="L421" s="298"/>
      <c r="M421" s="304"/>
      <c r="N421" s="305"/>
      <c r="O421" s="305"/>
      <c r="P421" s="305"/>
      <c r="Q421" s="305"/>
      <c r="R421" s="305"/>
      <c r="S421" s="305"/>
      <c r="T421" s="306"/>
      <c r="AT421" s="307" t="s">
        <v>139</v>
      </c>
      <c r="AU421" s="307" t="s">
        <v>81</v>
      </c>
      <c r="AV421" s="299" t="s">
        <v>81</v>
      </c>
      <c r="AW421" s="299" t="s">
        <v>37</v>
      </c>
      <c r="AX421" s="299" t="s">
        <v>73</v>
      </c>
      <c r="AY421" s="307" t="s">
        <v>128</v>
      </c>
    </row>
    <row r="422" spans="2:51" s="311" customFormat="1" ht="13.5">
      <c r="B422" s="310"/>
      <c r="D422" s="294" t="s">
        <v>139</v>
      </c>
      <c r="E422" s="318" t="s">
        <v>3</v>
      </c>
      <c r="F422" s="320" t="s">
        <v>147</v>
      </c>
      <c r="H422" s="321">
        <v>9.36</v>
      </c>
      <c r="I422" s="98"/>
      <c r="L422" s="310"/>
      <c r="M422" s="315"/>
      <c r="N422" s="316"/>
      <c r="O422" s="316"/>
      <c r="P422" s="316"/>
      <c r="Q422" s="316"/>
      <c r="R422" s="316"/>
      <c r="S422" s="316"/>
      <c r="T422" s="317"/>
      <c r="AT422" s="318" t="s">
        <v>139</v>
      </c>
      <c r="AU422" s="318" t="s">
        <v>81</v>
      </c>
      <c r="AV422" s="311" t="s">
        <v>135</v>
      </c>
      <c r="AW422" s="311" t="s">
        <v>37</v>
      </c>
      <c r="AX422" s="311" t="s">
        <v>22</v>
      </c>
      <c r="AY422" s="318" t="s">
        <v>128</v>
      </c>
    </row>
    <row r="423" spans="2:63" s="270" customFormat="1" ht="29.25" customHeight="1">
      <c r="B423" s="269"/>
      <c r="D423" s="280" t="s">
        <v>72</v>
      </c>
      <c r="E423" s="281" t="s">
        <v>665</v>
      </c>
      <c r="F423" s="281" t="s">
        <v>666</v>
      </c>
      <c r="I423" s="94"/>
      <c r="J423" s="282">
        <f>BK423</f>
        <v>0</v>
      </c>
      <c r="L423" s="269"/>
      <c r="M423" s="274"/>
      <c r="N423" s="275"/>
      <c r="O423" s="275"/>
      <c r="P423" s="276">
        <f>SUM(P424:P427)</f>
        <v>0</v>
      </c>
      <c r="Q423" s="275"/>
      <c r="R423" s="276">
        <f>SUM(R424:R427)</f>
        <v>0</v>
      </c>
      <c r="S423" s="275"/>
      <c r="T423" s="277">
        <f>SUM(T424:T427)</f>
        <v>0</v>
      </c>
      <c r="AR423" s="271" t="s">
        <v>81</v>
      </c>
      <c r="AT423" s="278" t="s">
        <v>72</v>
      </c>
      <c r="AU423" s="278" t="s">
        <v>22</v>
      </c>
      <c r="AY423" s="271" t="s">
        <v>128</v>
      </c>
      <c r="BK423" s="279">
        <f>SUM(BK424:BK427)</f>
        <v>0</v>
      </c>
    </row>
    <row r="424" spans="2:65" s="203" customFormat="1" ht="31.5" customHeight="1">
      <c r="B424" s="204"/>
      <c r="C424" s="283" t="s">
        <v>28</v>
      </c>
      <c r="D424" s="283" t="s">
        <v>131</v>
      </c>
      <c r="E424" s="284" t="s">
        <v>667</v>
      </c>
      <c r="F424" s="285" t="s">
        <v>668</v>
      </c>
      <c r="G424" s="286" t="s">
        <v>197</v>
      </c>
      <c r="H424" s="287">
        <v>11.25</v>
      </c>
      <c r="I424" s="95"/>
      <c r="J424" s="288">
        <f>ROUND(I424*H424,2)</f>
        <v>0</v>
      </c>
      <c r="K424" s="285"/>
      <c r="L424" s="204"/>
      <c r="M424" s="289" t="s">
        <v>3</v>
      </c>
      <c r="N424" s="290" t="s">
        <v>44</v>
      </c>
      <c r="O424" s="205"/>
      <c r="P424" s="291">
        <f>O424*H424</f>
        <v>0</v>
      </c>
      <c r="Q424" s="291">
        <v>0</v>
      </c>
      <c r="R424" s="291">
        <f>Q424*H424</f>
        <v>0</v>
      </c>
      <c r="S424" s="291">
        <v>0</v>
      </c>
      <c r="T424" s="292">
        <f>S424*H424</f>
        <v>0</v>
      </c>
      <c r="AR424" s="193" t="s">
        <v>588</v>
      </c>
      <c r="AT424" s="193" t="s">
        <v>131</v>
      </c>
      <c r="AU424" s="193" t="s">
        <v>81</v>
      </c>
      <c r="AY424" s="193" t="s">
        <v>128</v>
      </c>
      <c r="BE424" s="293">
        <f>IF(N424="základní",J424,0)</f>
        <v>0</v>
      </c>
      <c r="BF424" s="293">
        <f>IF(N424="snížená",J424,0)</f>
        <v>0</v>
      </c>
      <c r="BG424" s="293">
        <f>IF(N424="zákl. přenesená",J424,0)</f>
        <v>0</v>
      </c>
      <c r="BH424" s="293">
        <f>IF(N424="sníž. přenesená",J424,0)</f>
        <v>0</v>
      </c>
      <c r="BI424" s="293">
        <f>IF(N424="nulová",J424,0)</f>
        <v>0</v>
      </c>
      <c r="BJ424" s="193" t="s">
        <v>22</v>
      </c>
      <c r="BK424" s="293">
        <f>ROUND(I424*H424,2)</f>
        <v>0</v>
      </c>
      <c r="BL424" s="193" t="s">
        <v>588</v>
      </c>
      <c r="BM424" s="193" t="s">
        <v>669</v>
      </c>
    </row>
    <row r="425" spans="2:51" s="299" customFormat="1" ht="13.5">
      <c r="B425" s="298"/>
      <c r="D425" s="294" t="s">
        <v>139</v>
      </c>
      <c r="E425" s="307" t="s">
        <v>3</v>
      </c>
      <c r="F425" s="308" t="s">
        <v>670</v>
      </c>
      <c r="H425" s="309">
        <v>5.75</v>
      </c>
      <c r="I425" s="97"/>
      <c r="L425" s="298"/>
      <c r="M425" s="304"/>
      <c r="N425" s="305"/>
      <c r="O425" s="305"/>
      <c r="P425" s="305"/>
      <c r="Q425" s="305"/>
      <c r="R425" s="305"/>
      <c r="S425" s="305"/>
      <c r="T425" s="306"/>
      <c r="AT425" s="307" t="s">
        <v>139</v>
      </c>
      <c r="AU425" s="307" t="s">
        <v>81</v>
      </c>
      <c r="AV425" s="299" t="s">
        <v>81</v>
      </c>
      <c r="AW425" s="299" t="s">
        <v>37</v>
      </c>
      <c r="AX425" s="299" t="s">
        <v>73</v>
      </c>
      <c r="AY425" s="307" t="s">
        <v>128</v>
      </c>
    </row>
    <row r="426" spans="2:51" s="299" customFormat="1" ht="13.5">
      <c r="B426" s="298"/>
      <c r="D426" s="294" t="s">
        <v>139</v>
      </c>
      <c r="E426" s="307" t="s">
        <v>3</v>
      </c>
      <c r="F426" s="308" t="s">
        <v>671</v>
      </c>
      <c r="H426" s="309">
        <v>5.5</v>
      </c>
      <c r="I426" s="97"/>
      <c r="L426" s="298"/>
      <c r="M426" s="304"/>
      <c r="N426" s="305"/>
      <c r="O426" s="305"/>
      <c r="P426" s="305"/>
      <c r="Q426" s="305"/>
      <c r="R426" s="305"/>
      <c r="S426" s="305"/>
      <c r="T426" s="306"/>
      <c r="AT426" s="307" t="s">
        <v>139</v>
      </c>
      <c r="AU426" s="307" t="s">
        <v>81</v>
      </c>
      <c r="AV426" s="299" t="s">
        <v>81</v>
      </c>
      <c r="AW426" s="299" t="s">
        <v>37</v>
      </c>
      <c r="AX426" s="299" t="s">
        <v>73</v>
      </c>
      <c r="AY426" s="307" t="s">
        <v>128</v>
      </c>
    </row>
    <row r="427" spans="2:51" s="311" customFormat="1" ht="13.5">
      <c r="B427" s="310"/>
      <c r="D427" s="294" t="s">
        <v>139</v>
      </c>
      <c r="E427" s="318" t="s">
        <v>3</v>
      </c>
      <c r="F427" s="320" t="s">
        <v>147</v>
      </c>
      <c r="H427" s="321">
        <v>11.25</v>
      </c>
      <c r="I427" s="98"/>
      <c r="L427" s="310"/>
      <c r="M427" s="315"/>
      <c r="N427" s="316"/>
      <c r="O427" s="316"/>
      <c r="P427" s="316"/>
      <c r="Q427" s="316"/>
      <c r="R427" s="316"/>
      <c r="S427" s="316"/>
      <c r="T427" s="317"/>
      <c r="AT427" s="318" t="s">
        <v>139</v>
      </c>
      <c r="AU427" s="318" t="s">
        <v>81</v>
      </c>
      <c r="AV427" s="311" t="s">
        <v>135</v>
      </c>
      <c r="AW427" s="311" t="s">
        <v>37</v>
      </c>
      <c r="AX427" s="311" t="s">
        <v>22</v>
      </c>
      <c r="AY427" s="318" t="s">
        <v>128</v>
      </c>
    </row>
    <row r="428" spans="2:63" s="270" customFormat="1" ht="29.25" customHeight="1">
      <c r="B428" s="269"/>
      <c r="D428" s="280" t="s">
        <v>72</v>
      </c>
      <c r="E428" s="281" t="s">
        <v>672</v>
      </c>
      <c r="F428" s="281" t="s">
        <v>673</v>
      </c>
      <c r="I428" s="94"/>
      <c r="J428" s="282">
        <f>BK428</f>
        <v>0</v>
      </c>
      <c r="L428" s="269"/>
      <c r="M428" s="274"/>
      <c r="N428" s="275"/>
      <c r="O428" s="275"/>
      <c r="P428" s="276">
        <f>SUM(P429:P440)</f>
        <v>0</v>
      </c>
      <c r="Q428" s="275"/>
      <c r="R428" s="276">
        <f>SUM(R429:R440)</f>
        <v>0.290988</v>
      </c>
      <c r="S428" s="275"/>
      <c r="T428" s="277">
        <f>SUM(T429:T440)</f>
        <v>0.0531</v>
      </c>
      <c r="AR428" s="271" t="s">
        <v>81</v>
      </c>
      <c r="AT428" s="278" t="s">
        <v>72</v>
      </c>
      <c r="AU428" s="278" t="s">
        <v>22</v>
      </c>
      <c r="AY428" s="271" t="s">
        <v>128</v>
      </c>
      <c r="BK428" s="279">
        <f>SUM(BK429:BK440)</f>
        <v>0</v>
      </c>
    </row>
    <row r="429" spans="2:65" s="203" customFormat="1" ht="22.5" customHeight="1">
      <c r="B429" s="204"/>
      <c r="C429" s="283" t="s">
        <v>674</v>
      </c>
      <c r="D429" s="283" t="s">
        <v>131</v>
      </c>
      <c r="E429" s="284" t="s">
        <v>675</v>
      </c>
      <c r="F429" s="285" t="s">
        <v>676</v>
      </c>
      <c r="G429" s="286" t="s">
        <v>197</v>
      </c>
      <c r="H429" s="287">
        <v>53.1</v>
      </c>
      <c r="I429" s="95"/>
      <c r="J429" s="288">
        <f>ROUND(I429*H429,2)</f>
        <v>0</v>
      </c>
      <c r="K429" s="285"/>
      <c r="L429" s="204"/>
      <c r="M429" s="289" t="s">
        <v>3</v>
      </c>
      <c r="N429" s="290" t="s">
        <v>44</v>
      </c>
      <c r="O429" s="205"/>
      <c r="P429" s="291">
        <f>O429*H429</f>
        <v>0</v>
      </c>
      <c r="Q429" s="291">
        <v>0.00012</v>
      </c>
      <c r="R429" s="291">
        <f>Q429*H429</f>
        <v>0.006372</v>
      </c>
      <c r="S429" s="291">
        <v>0</v>
      </c>
      <c r="T429" s="292">
        <f>S429*H429</f>
        <v>0</v>
      </c>
      <c r="AR429" s="193" t="s">
        <v>588</v>
      </c>
      <c r="AT429" s="193" t="s">
        <v>131</v>
      </c>
      <c r="AU429" s="193" t="s">
        <v>81</v>
      </c>
      <c r="AY429" s="193" t="s">
        <v>128</v>
      </c>
      <c r="BE429" s="293">
        <f>IF(N429="základní",J429,0)</f>
        <v>0</v>
      </c>
      <c r="BF429" s="293">
        <f>IF(N429="snížená",J429,0)</f>
        <v>0</v>
      </c>
      <c r="BG429" s="293">
        <f>IF(N429="zákl. přenesená",J429,0)</f>
        <v>0</v>
      </c>
      <c r="BH429" s="293">
        <f>IF(N429="sníž. přenesená",J429,0)</f>
        <v>0</v>
      </c>
      <c r="BI429" s="293">
        <f>IF(N429="nulová",J429,0)</f>
        <v>0</v>
      </c>
      <c r="BJ429" s="193" t="s">
        <v>22</v>
      </c>
      <c r="BK429" s="293">
        <f>ROUND(I429*H429,2)</f>
        <v>0</v>
      </c>
      <c r="BL429" s="193" t="s">
        <v>588</v>
      </c>
      <c r="BM429" s="193" t="s">
        <v>677</v>
      </c>
    </row>
    <row r="430" spans="2:47" s="203" customFormat="1" ht="13.5">
      <c r="B430" s="204"/>
      <c r="D430" s="300" t="s">
        <v>137</v>
      </c>
      <c r="F430" s="319" t="s">
        <v>678</v>
      </c>
      <c r="I430" s="96"/>
      <c r="L430" s="204"/>
      <c r="M430" s="296"/>
      <c r="N430" s="205"/>
      <c r="O430" s="205"/>
      <c r="P430" s="205"/>
      <c r="Q430" s="205"/>
      <c r="R430" s="205"/>
      <c r="S430" s="205"/>
      <c r="T430" s="297"/>
      <c r="AT430" s="193" t="s">
        <v>137</v>
      </c>
      <c r="AU430" s="193" t="s">
        <v>81</v>
      </c>
    </row>
    <row r="431" spans="2:65" s="203" customFormat="1" ht="22.5" customHeight="1">
      <c r="B431" s="204"/>
      <c r="C431" s="283" t="s">
        <v>679</v>
      </c>
      <c r="D431" s="283" t="s">
        <v>131</v>
      </c>
      <c r="E431" s="284" t="s">
        <v>680</v>
      </c>
      <c r="F431" s="285" t="s">
        <v>681</v>
      </c>
      <c r="G431" s="286" t="s">
        <v>197</v>
      </c>
      <c r="H431" s="287">
        <v>53.1</v>
      </c>
      <c r="I431" s="95"/>
      <c r="J431" s="288">
        <f>ROUND(I431*H431,2)</f>
        <v>0</v>
      </c>
      <c r="K431" s="285"/>
      <c r="L431" s="204"/>
      <c r="M431" s="289" t="s">
        <v>3</v>
      </c>
      <c r="N431" s="290" t="s">
        <v>44</v>
      </c>
      <c r="O431" s="205"/>
      <c r="P431" s="291">
        <f>O431*H431</f>
        <v>0</v>
      </c>
      <c r="Q431" s="291">
        <v>0</v>
      </c>
      <c r="R431" s="291">
        <f>Q431*H431</f>
        <v>0</v>
      </c>
      <c r="S431" s="291">
        <v>0.001</v>
      </c>
      <c r="T431" s="292">
        <f>S431*H431</f>
        <v>0.0531</v>
      </c>
      <c r="AR431" s="193" t="s">
        <v>588</v>
      </c>
      <c r="AT431" s="193" t="s">
        <v>131</v>
      </c>
      <c r="AU431" s="193" t="s">
        <v>81</v>
      </c>
      <c r="AY431" s="193" t="s">
        <v>128</v>
      </c>
      <c r="BE431" s="293">
        <f>IF(N431="základní",J431,0)</f>
        <v>0</v>
      </c>
      <c r="BF431" s="293">
        <f>IF(N431="snížená",J431,0)</f>
        <v>0</v>
      </c>
      <c r="BG431" s="293">
        <f>IF(N431="zákl. přenesená",J431,0)</f>
        <v>0</v>
      </c>
      <c r="BH431" s="293">
        <f>IF(N431="sníž. přenesená",J431,0)</f>
        <v>0</v>
      </c>
      <c r="BI431" s="293">
        <f>IF(N431="nulová",J431,0)</f>
        <v>0</v>
      </c>
      <c r="BJ431" s="193" t="s">
        <v>22</v>
      </c>
      <c r="BK431" s="293">
        <f>ROUND(I431*H431,2)</f>
        <v>0</v>
      </c>
      <c r="BL431" s="193" t="s">
        <v>588</v>
      </c>
      <c r="BM431" s="193" t="s">
        <v>682</v>
      </c>
    </row>
    <row r="432" spans="2:47" s="203" customFormat="1" ht="13.5">
      <c r="B432" s="204"/>
      <c r="D432" s="294" t="s">
        <v>137</v>
      </c>
      <c r="F432" s="295" t="s">
        <v>683</v>
      </c>
      <c r="I432" s="96"/>
      <c r="L432" s="204"/>
      <c r="M432" s="296"/>
      <c r="N432" s="205"/>
      <c r="O432" s="205"/>
      <c r="P432" s="205"/>
      <c r="Q432" s="205"/>
      <c r="R432" s="205"/>
      <c r="S432" s="205"/>
      <c r="T432" s="297"/>
      <c r="AT432" s="193" t="s">
        <v>137</v>
      </c>
      <c r="AU432" s="193" t="s">
        <v>81</v>
      </c>
    </row>
    <row r="433" spans="2:51" s="299" customFormat="1" ht="13.5">
      <c r="B433" s="298"/>
      <c r="D433" s="294" t="s">
        <v>139</v>
      </c>
      <c r="E433" s="307" t="s">
        <v>3</v>
      </c>
      <c r="F433" s="308" t="s">
        <v>684</v>
      </c>
      <c r="H433" s="309">
        <v>53.1</v>
      </c>
      <c r="I433" s="97"/>
      <c r="L433" s="298"/>
      <c r="M433" s="304"/>
      <c r="N433" s="305"/>
      <c r="O433" s="305"/>
      <c r="P433" s="305"/>
      <c r="Q433" s="305"/>
      <c r="R433" s="305"/>
      <c r="S433" s="305"/>
      <c r="T433" s="306"/>
      <c r="AT433" s="307" t="s">
        <v>139</v>
      </c>
      <c r="AU433" s="307" t="s">
        <v>81</v>
      </c>
      <c r="AV433" s="299" t="s">
        <v>81</v>
      </c>
      <c r="AW433" s="299" t="s">
        <v>37</v>
      </c>
      <c r="AX433" s="299" t="s">
        <v>73</v>
      </c>
      <c r="AY433" s="307" t="s">
        <v>128</v>
      </c>
    </row>
    <row r="434" spans="2:51" s="311" customFormat="1" ht="13.5">
      <c r="B434" s="310"/>
      <c r="D434" s="300" t="s">
        <v>139</v>
      </c>
      <c r="E434" s="312" t="s">
        <v>3</v>
      </c>
      <c r="F434" s="313" t="s">
        <v>147</v>
      </c>
      <c r="H434" s="314">
        <v>53.1</v>
      </c>
      <c r="I434" s="98"/>
      <c r="L434" s="310"/>
      <c r="M434" s="315"/>
      <c r="N434" s="316"/>
      <c r="O434" s="316"/>
      <c r="P434" s="316"/>
      <c r="Q434" s="316"/>
      <c r="R434" s="316"/>
      <c r="S434" s="316"/>
      <c r="T434" s="317"/>
      <c r="AT434" s="318" t="s">
        <v>139</v>
      </c>
      <c r="AU434" s="318" t="s">
        <v>81</v>
      </c>
      <c r="AV434" s="311" t="s">
        <v>135</v>
      </c>
      <c r="AW434" s="311" t="s">
        <v>37</v>
      </c>
      <c r="AX434" s="311" t="s">
        <v>22</v>
      </c>
      <c r="AY434" s="318" t="s">
        <v>128</v>
      </c>
    </row>
    <row r="435" spans="2:65" s="203" customFormat="1" ht="22.5" customHeight="1">
      <c r="B435" s="204"/>
      <c r="C435" s="283" t="s">
        <v>685</v>
      </c>
      <c r="D435" s="283" t="s">
        <v>131</v>
      </c>
      <c r="E435" s="284" t="s">
        <v>686</v>
      </c>
      <c r="F435" s="285" t="s">
        <v>687</v>
      </c>
      <c r="G435" s="286" t="s">
        <v>197</v>
      </c>
      <c r="H435" s="287">
        <v>53.1</v>
      </c>
      <c r="I435" s="95"/>
      <c r="J435" s="288">
        <f>ROUND(I435*H435,2)</f>
        <v>0</v>
      </c>
      <c r="K435" s="285"/>
      <c r="L435" s="204"/>
      <c r="M435" s="289" t="s">
        <v>3</v>
      </c>
      <c r="N435" s="290" t="s">
        <v>44</v>
      </c>
      <c r="O435" s="205"/>
      <c r="P435" s="291">
        <f>O435*H435</f>
        <v>0</v>
      </c>
      <c r="Q435" s="291">
        <v>0.00536</v>
      </c>
      <c r="R435" s="291">
        <f>Q435*H435</f>
        <v>0.28461600000000004</v>
      </c>
      <c r="S435" s="291">
        <v>0</v>
      </c>
      <c r="T435" s="292">
        <f>S435*H435</f>
        <v>0</v>
      </c>
      <c r="AR435" s="193" t="s">
        <v>588</v>
      </c>
      <c r="AT435" s="193" t="s">
        <v>131</v>
      </c>
      <c r="AU435" s="193" t="s">
        <v>81</v>
      </c>
      <c r="AY435" s="193" t="s">
        <v>128</v>
      </c>
      <c r="BE435" s="293">
        <f>IF(N435="základní",J435,0)</f>
        <v>0</v>
      </c>
      <c r="BF435" s="293">
        <f>IF(N435="snížená",J435,0)</f>
        <v>0</v>
      </c>
      <c r="BG435" s="293">
        <f>IF(N435="zákl. přenesená",J435,0)</f>
        <v>0</v>
      </c>
      <c r="BH435" s="293">
        <f>IF(N435="sníž. přenesená",J435,0)</f>
        <v>0</v>
      </c>
      <c r="BI435" s="293">
        <f>IF(N435="nulová",J435,0)</f>
        <v>0</v>
      </c>
      <c r="BJ435" s="193" t="s">
        <v>22</v>
      </c>
      <c r="BK435" s="293">
        <f>ROUND(I435*H435,2)</f>
        <v>0</v>
      </c>
      <c r="BL435" s="193" t="s">
        <v>588</v>
      </c>
      <c r="BM435" s="193" t="s">
        <v>688</v>
      </c>
    </row>
    <row r="436" spans="2:47" s="203" customFormat="1" ht="13.5">
      <c r="B436" s="204"/>
      <c r="D436" s="300" t="s">
        <v>137</v>
      </c>
      <c r="F436" s="319" t="s">
        <v>689</v>
      </c>
      <c r="I436" s="96"/>
      <c r="L436" s="204"/>
      <c r="M436" s="296"/>
      <c r="N436" s="205"/>
      <c r="O436" s="205"/>
      <c r="P436" s="205"/>
      <c r="Q436" s="205"/>
      <c r="R436" s="205"/>
      <c r="S436" s="205"/>
      <c r="T436" s="297"/>
      <c r="AT436" s="193" t="s">
        <v>137</v>
      </c>
      <c r="AU436" s="193" t="s">
        <v>81</v>
      </c>
    </row>
    <row r="437" spans="2:65" s="203" customFormat="1" ht="22.5" customHeight="1">
      <c r="B437" s="204"/>
      <c r="C437" s="322" t="s">
        <v>690</v>
      </c>
      <c r="D437" s="322" t="s">
        <v>308</v>
      </c>
      <c r="E437" s="323" t="s">
        <v>691</v>
      </c>
      <c r="F437" s="324" t="s">
        <v>692</v>
      </c>
      <c r="G437" s="325" t="s">
        <v>197</v>
      </c>
      <c r="H437" s="326">
        <v>55.755</v>
      </c>
      <c r="I437" s="99"/>
      <c r="J437" s="327">
        <f>ROUND(I437*H437,2)</f>
        <v>0</v>
      </c>
      <c r="K437" s="324"/>
      <c r="L437" s="328"/>
      <c r="M437" s="329" t="s">
        <v>3</v>
      </c>
      <c r="N437" s="330" t="s">
        <v>44</v>
      </c>
      <c r="O437" s="205"/>
      <c r="P437" s="291">
        <f>O437*H437</f>
        <v>0</v>
      </c>
      <c r="Q437" s="291">
        <v>0</v>
      </c>
      <c r="R437" s="291">
        <f>Q437*H437</f>
        <v>0</v>
      </c>
      <c r="S437" s="291">
        <v>0</v>
      </c>
      <c r="T437" s="292">
        <f>S437*H437</f>
        <v>0</v>
      </c>
      <c r="AR437" s="193" t="s">
        <v>178</v>
      </c>
      <c r="AT437" s="193" t="s">
        <v>308</v>
      </c>
      <c r="AU437" s="193" t="s">
        <v>81</v>
      </c>
      <c r="AY437" s="193" t="s">
        <v>128</v>
      </c>
      <c r="BE437" s="293">
        <f>IF(N437="základní",J437,0)</f>
        <v>0</v>
      </c>
      <c r="BF437" s="293">
        <f>IF(N437="snížená",J437,0)</f>
        <v>0</v>
      </c>
      <c r="BG437" s="293">
        <f>IF(N437="zákl. přenesená",J437,0)</f>
        <v>0</v>
      </c>
      <c r="BH437" s="293">
        <f>IF(N437="sníž. přenesená",J437,0)</f>
        <v>0</v>
      </c>
      <c r="BI437" s="293">
        <f>IF(N437="nulová",J437,0)</f>
        <v>0</v>
      </c>
      <c r="BJ437" s="193" t="s">
        <v>22</v>
      </c>
      <c r="BK437" s="293">
        <f>ROUND(I437*H437,2)</f>
        <v>0</v>
      </c>
      <c r="BL437" s="193" t="s">
        <v>588</v>
      </c>
      <c r="BM437" s="193" t="s">
        <v>693</v>
      </c>
    </row>
    <row r="438" spans="2:51" s="299" customFormat="1" ht="13.5">
      <c r="B438" s="298"/>
      <c r="D438" s="300" t="s">
        <v>139</v>
      </c>
      <c r="E438" s="301" t="s">
        <v>3</v>
      </c>
      <c r="F438" s="302" t="s">
        <v>694</v>
      </c>
      <c r="H438" s="303">
        <v>55.755</v>
      </c>
      <c r="I438" s="97"/>
      <c r="L438" s="298"/>
      <c r="M438" s="304"/>
      <c r="N438" s="305"/>
      <c r="O438" s="305"/>
      <c r="P438" s="305"/>
      <c r="Q438" s="305"/>
      <c r="R438" s="305"/>
      <c r="S438" s="305"/>
      <c r="T438" s="306"/>
      <c r="AT438" s="307" t="s">
        <v>139</v>
      </c>
      <c r="AU438" s="307" t="s">
        <v>81</v>
      </c>
      <c r="AV438" s="299" t="s">
        <v>81</v>
      </c>
      <c r="AW438" s="299" t="s">
        <v>37</v>
      </c>
      <c r="AX438" s="299" t="s">
        <v>22</v>
      </c>
      <c r="AY438" s="307" t="s">
        <v>128</v>
      </c>
    </row>
    <row r="439" spans="2:65" s="203" customFormat="1" ht="22.5" customHeight="1">
      <c r="B439" s="204"/>
      <c r="C439" s="283" t="s">
        <v>461</v>
      </c>
      <c r="D439" s="283" t="s">
        <v>131</v>
      </c>
      <c r="E439" s="284" t="s">
        <v>695</v>
      </c>
      <c r="F439" s="285" t="s">
        <v>696</v>
      </c>
      <c r="G439" s="286" t="s">
        <v>697</v>
      </c>
      <c r="H439" s="100"/>
      <c r="I439" s="95"/>
      <c r="J439" s="288">
        <f>ROUND(I439*H439,2)</f>
        <v>0</v>
      </c>
      <c r="K439" s="285"/>
      <c r="L439" s="204"/>
      <c r="M439" s="289" t="s">
        <v>3</v>
      </c>
      <c r="N439" s="290" t="s">
        <v>44</v>
      </c>
      <c r="O439" s="205"/>
      <c r="P439" s="291">
        <f>O439*H439</f>
        <v>0</v>
      </c>
      <c r="Q439" s="291">
        <v>0</v>
      </c>
      <c r="R439" s="291">
        <f>Q439*H439</f>
        <v>0</v>
      </c>
      <c r="S439" s="291">
        <v>0</v>
      </c>
      <c r="T439" s="292">
        <f>S439*H439</f>
        <v>0</v>
      </c>
      <c r="AR439" s="193" t="s">
        <v>588</v>
      </c>
      <c r="AT439" s="193" t="s">
        <v>131</v>
      </c>
      <c r="AU439" s="193" t="s">
        <v>81</v>
      </c>
      <c r="AY439" s="193" t="s">
        <v>128</v>
      </c>
      <c r="BE439" s="293">
        <f>IF(N439="základní",J439,0)</f>
        <v>0</v>
      </c>
      <c r="BF439" s="293">
        <f>IF(N439="snížená",J439,0)</f>
        <v>0</v>
      </c>
      <c r="BG439" s="293">
        <f>IF(N439="zákl. přenesená",J439,0)</f>
        <v>0</v>
      </c>
      <c r="BH439" s="293">
        <f>IF(N439="sníž. přenesená",J439,0)</f>
        <v>0</v>
      </c>
      <c r="BI439" s="293">
        <f>IF(N439="nulová",J439,0)</f>
        <v>0</v>
      </c>
      <c r="BJ439" s="193" t="s">
        <v>22</v>
      </c>
      <c r="BK439" s="293">
        <f>ROUND(I439*H439,2)</f>
        <v>0</v>
      </c>
      <c r="BL439" s="193" t="s">
        <v>588</v>
      </c>
      <c r="BM439" s="193" t="s">
        <v>698</v>
      </c>
    </row>
    <row r="440" spans="2:47" s="203" customFormat="1" ht="27">
      <c r="B440" s="204"/>
      <c r="D440" s="294" t="s">
        <v>137</v>
      </c>
      <c r="F440" s="295" t="s">
        <v>699</v>
      </c>
      <c r="I440" s="96"/>
      <c r="L440" s="204"/>
      <c r="M440" s="296"/>
      <c r="N440" s="205"/>
      <c r="O440" s="205"/>
      <c r="P440" s="205"/>
      <c r="Q440" s="205"/>
      <c r="R440" s="205"/>
      <c r="S440" s="205"/>
      <c r="T440" s="297"/>
      <c r="AT440" s="193" t="s">
        <v>137</v>
      </c>
      <c r="AU440" s="193" t="s">
        <v>81</v>
      </c>
    </row>
    <row r="441" spans="2:63" s="270" customFormat="1" ht="29.25" customHeight="1">
      <c r="B441" s="269"/>
      <c r="D441" s="280" t="s">
        <v>72</v>
      </c>
      <c r="E441" s="281" t="s">
        <v>700</v>
      </c>
      <c r="F441" s="281" t="s">
        <v>701</v>
      </c>
      <c r="I441" s="94"/>
      <c r="J441" s="282">
        <f>BK441</f>
        <v>0</v>
      </c>
      <c r="L441" s="269"/>
      <c r="M441" s="274"/>
      <c r="N441" s="275"/>
      <c r="O441" s="275"/>
      <c r="P441" s="276">
        <f>SUM(P442:P445)</f>
        <v>0</v>
      </c>
      <c r="Q441" s="275"/>
      <c r="R441" s="276">
        <f>SUM(R442:R445)</f>
        <v>0.059744</v>
      </c>
      <c r="S441" s="275"/>
      <c r="T441" s="277">
        <f>SUM(T442:T445)</f>
        <v>0</v>
      </c>
      <c r="AR441" s="271" t="s">
        <v>81</v>
      </c>
      <c r="AT441" s="278" t="s">
        <v>72</v>
      </c>
      <c r="AU441" s="278" t="s">
        <v>22</v>
      </c>
      <c r="AY441" s="271" t="s">
        <v>128</v>
      </c>
      <c r="BK441" s="279">
        <f>SUM(BK442:BK445)</f>
        <v>0</v>
      </c>
    </row>
    <row r="442" spans="2:65" s="203" customFormat="1" ht="22.5" customHeight="1">
      <c r="B442" s="204"/>
      <c r="C442" s="283" t="s">
        <v>702</v>
      </c>
      <c r="D442" s="283" t="s">
        <v>131</v>
      </c>
      <c r="E442" s="284" t="s">
        <v>703</v>
      </c>
      <c r="F442" s="285" t="s">
        <v>704</v>
      </c>
      <c r="G442" s="286" t="s">
        <v>197</v>
      </c>
      <c r="H442" s="287">
        <v>373.4</v>
      </c>
      <c r="I442" s="95"/>
      <c r="J442" s="288">
        <f>ROUND(I442*H442,2)</f>
        <v>0</v>
      </c>
      <c r="K442" s="285"/>
      <c r="L442" s="204"/>
      <c r="M442" s="289" t="s">
        <v>3</v>
      </c>
      <c r="N442" s="290" t="s">
        <v>44</v>
      </c>
      <c r="O442" s="205"/>
      <c r="P442" s="291">
        <f>O442*H442</f>
        <v>0</v>
      </c>
      <c r="Q442" s="291">
        <v>0.00016</v>
      </c>
      <c r="R442" s="291">
        <f>Q442*H442</f>
        <v>0.059744</v>
      </c>
      <c r="S442" s="291">
        <v>0</v>
      </c>
      <c r="T442" s="292">
        <f>S442*H442</f>
        <v>0</v>
      </c>
      <c r="AR442" s="193" t="s">
        <v>588</v>
      </c>
      <c r="AT442" s="193" t="s">
        <v>131</v>
      </c>
      <c r="AU442" s="193" t="s">
        <v>81</v>
      </c>
      <c r="AY442" s="193" t="s">
        <v>128</v>
      </c>
      <c r="BE442" s="293">
        <f>IF(N442="základní",J442,0)</f>
        <v>0</v>
      </c>
      <c r="BF442" s="293">
        <f>IF(N442="snížená",J442,0)</f>
        <v>0</v>
      </c>
      <c r="BG442" s="293">
        <f>IF(N442="zákl. přenesená",J442,0)</f>
        <v>0</v>
      </c>
      <c r="BH442" s="293">
        <f>IF(N442="sníž. přenesená",J442,0)</f>
        <v>0</v>
      </c>
      <c r="BI442" s="293">
        <f>IF(N442="nulová",J442,0)</f>
        <v>0</v>
      </c>
      <c r="BJ442" s="193" t="s">
        <v>22</v>
      </c>
      <c r="BK442" s="293">
        <f>ROUND(I442*H442,2)</f>
        <v>0</v>
      </c>
      <c r="BL442" s="193" t="s">
        <v>588</v>
      </c>
      <c r="BM442" s="193" t="s">
        <v>705</v>
      </c>
    </row>
    <row r="443" spans="2:47" s="203" customFormat="1" ht="13.5">
      <c r="B443" s="204"/>
      <c r="D443" s="294" t="s">
        <v>137</v>
      </c>
      <c r="F443" s="295" t="s">
        <v>706</v>
      </c>
      <c r="I443" s="96"/>
      <c r="L443" s="204"/>
      <c r="M443" s="296"/>
      <c r="N443" s="205"/>
      <c r="O443" s="205"/>
      <c r="P443" s="205"/>
      <c r="Q443" s="205"/>
      <c r="R443" s="205"/>
      <c r="S443" s="205"/>
      <c r="T443" s="297"/>
      <c r="AT443" s="193" t="s">
        <v>137</v>
      </c>
      <c r="AU443" s="193" t="s">
        <v>81</v>
      </c>
    </row>
    <row r="444" spans="2:51" s="299" customFormat="1" ht="13.5">
      <c r="B444" s="298"/>
      <c r="D444" s="294" t="s">
        <v>139</v>
      </c>
      <c r="E444" s="307" t="s">
        <v>3</v>
      </c>
      <c r="F444" s="308" t="s">
        <v>707</v>
      </c>
      <c r="H444" s="309">
        <v>373.4</v>
      </c>
      <c r="I444" s="97"/>
      <c r="L444" s="298"/>
      <c r="M444" s="304"/>
      <c r="N444" s="305"/>
      <c r="O444" s="305"/>
      <c r="P444" s="305"/>
      <c r="Q444" s="305"/>
      <c r="R444" s="305"/>
      <c r="S444" s="305"/>
      <c r="T444" s="306"/>
      <c r="AT444" s="307" t="s">
        <v>139</v>
      </c>
      <c r="AU444" s="307" t="s">
        <v>81</v>
      </c>
      <c r="AV444" s="299" t="s">
        <v>81</v>
      </c>
      <c r="AW444" s="299" t="s">
        <v>37</v>
      </c>
      <c r="AX444" s="299" t="s">
        <v>73</v>
      </c>
      <c r="AY444" s="307" t="s">
        <v>128</v>
      </c>
    </row>
    <row r="445" spans="2:51" s="311" customFormat="1" ht="13.5">
      <c r="B445" s="310"/>
      <c r="D445" s="294" t="s">
        <v>139</v>
      </c>
      <c r="E445" s="318" t="s">
        <v>3</v>
      </c>
      <c r="F445" s="320" t="s">
        <v>147</v>
      </c>
      <c r="H445" s="321">
        <v>373.4</v>
      </c>
      <c r="I445" s="98"/>
      <c r="L445" s="310"/>
      <c r="M445" s="315"/>
      <c r="N445" s="316"/>
      <c r="O445" s="316"/>
      <c r="P445" s="316"/>
      <c r="Q445" s="316"/>
      <c r="R445" s="316"/>
      <c r="S445" s="316"/>
      <c r="T445" s="317"/>
      <c r="AT445" s="318" t="s">
        <v>139</v>
      </c>
      <c r="AU445" s="318" t="s">
        <v>81</v>
      </c>
      <c r="AV445" s="311" t="s">
        <v>135</v>
      </c>
      <c r="AW445" s="311" t="s">
        <v>37</v>
      </c>
      <c r="AX445" s="311" t="s">
        <v>22</v>
      </c>
      <c r="AY445" s="318" t="s">
        <v>128</v>
      </c>
    </row>
    <row r="446" spans="2:63" s="270" customFormat="1" ht="29.25" customHeight="1">
      <c r="B446" s="269"/>
      <c r="D446" s="280" t="s">
        <v>72</v>
      </c>
      <c r="E446" s="281" t="s">
        <v>708</v>
      </c>
      <c r="F446" s="281" t="s">
        <v>709</v>
      </c>
      <c r="I446" s="94"/>
      <c r="J446" s="282">
        <f>BK446</f>
        <v>0</v>
      </c>
      <c r="L446" s="269"/>
      <c r="M446" s="274"/>
      <c r="N446" s="275"/>
      <c r="O446" s="275"/>
      <c r="P446" s="276">
        <f>SUM(P447:P448)</f>
        <v>0</v>
      </c>
      <c r="Q446" s="275"/>
      <c r="R446" s="276">
        <f>SUM(R447:R448)</f>
        <v>0</v>
      </c>
      <c r="S446" s="275"/>
      <c r="T446" s="277">
        <f>SUM(T447:T448)</f>
        <v>0</v>
      </c>
      <c r="AR446" s="271" t="s">
        <v>81</v>
      </c>
      <c r="AT446" s="278" t="s">
        <v>72</v>
      </c>
      <c r="AU446" s="278" t="s">
        <v>22</v>
      </c>
      <c r="AY446" s="271" t="s">
        <v>128</v>
      </c>
      <c r="BK446" s="279">
        <f>SUM(BK447:BK448)</f>
        <v>0</v>
      </c>
    </row>
    <row r="447" spans="2:65" s="203" customFormat="1" ht="22.5" customHeight="1">
      <c r="B447" s="204"/>
      <c r="C447" s="283" t="s">
        <v>710</v>
      </c>
      <c r="D447" s="283" t="s">
        <v>131</v>
      </c>
      <c r="E447" s="284" t="s">
        <v>711</v>
      </c>
      <c r="F447" s="285" t="s">
        <v>712</v>
      </c>
      <c r="G447" s="286" t="s">
        <v>163</v>
      </c>
      <c r="H447" s="287">
        <v>1</v>
      </c>
      <c r="I447" s="95"/>
      <c r="J447" s="288">
        <f>ROUND(I447*H447,2)</f>
        <v>0</v>
      </c>
      <c r="K447" s="285"/>
      <c r="L447" s="204"/>
      <c r="M447" s="289" t="s">
        <v>3</v>
      </c>
      <c r="N447" s="290" t="s">
        <v>44</v>
      </c>
      <c r="O447" s="205"/>
      <c r="P447" s="291">
        <f>O447*H447</f>
        <v>0</v>
      </c>
      <c r="Q447" s="291">
        <v>0</v>
      </c>
      <c r="R447" s="291">
        <f>Q447*H447</f>
        <v>0</v>
      </c>
      <c r="S447" s="291">
        <v>0</v>
      </c>
      <c r="T447" s="292">
        <f>S447*H447</f>
        <v>0</v>
      </c>
      <c r="AR447" s="193" t="s">
        <v>588</v>
      </c>
      <c r="AT447" s="193" t="s">
        <v>131</v>
      </c>
      <c r="AU447" s="193" t="s">
        <v>81</v>
      </c>
      <c r="AY447" s="193" t="s">
        <v>128</v>
      </c>
      <c r="BE447" s="293">
        <f>IF(N447="základní",J447,0)</f>
        <v>0</v>
      </c>
      <c r="BF447" s="293">
        <f>IF(N447="snížená",J447,0)</f>
        <v>0</v>
      </c>
      <c r="BG447" s="293">
        <f>IF(N447="zákl. přenesená",J447,0)</f>
        <v>0</v>
      </c>
      <c r="BH447" s="293">
        <f>IF(N447="sníž. přenesená",J447,0)</f>
        <v>0</v>
      </c>
      <c r="BI447" s="293">
        <f>IF(N447="nulová",J447,0)</f>
        <v>0</v>
      </c>
      <c r="BJ447" s="193" t="s">
        <v>22</v>
      </c>
      <c r="BK447" s="293">
        <f>ROUND(I447*H447,2)</f>
        <v>0</v>
      </c>
      <c r="BL447" s="193" t="s">
        <v>588</v>
      </c>
      <c r="BM447" s="193" t="s">
        <v>713</v>
      </c>
    </row>
    <row r="448" spans="2:47" s="203" customFormat="1" ht="13.5">
      <c r="B448" s="204"/>
      <c r="D448" s="294" t="s">
        <v>137</v>
      </c>
      <c r="F448" s="295" t="s">
        <v>712</v>
      </c>
      <c r="I448" s="96"/>
      <c r="L448" s="204"/>
      <c r="M448" s="296"/>
      <c r="N448" s="205"/>
      <c r="O448" s="205"/>
      <c r="P448" s="205"/>
      <c r="Q448" s="205"/>
      <c r="R448" s="205"/>
      <c r="S448" s="205"/>
      <c r="T448" s="297"/>
      <c r="AT448" s="193" t="s">
        <v>137</v>
      </c>
      <c r="AU448" s="193" t="s">
        <v>81</v>
      </c>
    </row>
    <row r="449" spans="2:63" s="270" customFormat="1" ht="36.75" customHeight="1">
      <c r="B449" s="269"/>
      <c r="D449" s="271" t="s">
        <v>72</v>
      </c>
      <c r="E449" s="272" t="s">
        <v>308</v>
      </c>
      <c r="F449" s="272" t="s">
        <v>714</v>
      </c>
      <c r="I449" s="94"/>
      <c r="J449" s="273">
        <f>BK449</f>
        <v>0</v>
      </c>
      <c r="L449" s="269"/>
      <c r="M449" s="274"/>
      <c r="N449" s="275"/>
      <c r="O449" s="275"/>
      <c r="P449" s="276">
        <f>P450</f>
        <v>0</v>
      </c>
      <c r="Q449" s="275"/>
      <c r="R449" s="276">
        <f>R450</f>
        <v>0</v>
      </c>
      <c r="S449" s="275"/>
      <c r="T449" s="277">
        <f>T450</f>
        <v>0</v>
      </c>
      <c r="AR449" s="271" t="s">
        <v>241</v>
      </c>
      <c r="AT449" s="278" t="s">
        <v>72</v>
      </c>
      <c r="AU449" s="278" t="s">
        <v>73</v>
      </c>
      <c r="AY449" s="271" t="s">
        <v>128</v>
      </c>
      <c r="BK449" s="279">
        <f>BK450</f>
        <v>0</v>
      </c>
    </row>
    <row r="450" spans="2:63" s="270" customFormat="1" ht="19.5" customHeight="1">
      <c r="B450" s="269"/>
      <c r="D450" s="280" t="s">
        <v>72</v>
      </c>
      <c r="E450" s="281" t="s">
        <v>715</v>
      </c>
      <c r="F450" s="281" t="s">
        <v>716</v>
      </c>
      <c r="I450" s="94"/>
      <c r="J450" s="282">
        <f>BK450</f>
        <v>0</v>
      </c>
      <c r="L450" s="269"/>
      <c r="M450" s="274"/>
      <c r="N450" s="275"/>
      <c r="O450" s="275"/>
      <c r="P450" s="276">
        <f>SUM(P451:P460)</f>
        <v>0</v>
      </c>
      <c r="Q450" s="275"/>
      <c r="R450" s="276">
        <f>SUM(R451:R460)</f>
        <v>0</v>
      </c>
      <c r="S450" s="275"/>
      <c r="T450" s="277">
        <f>SUM(T451:T460)</f>
        <v>0</v>
      </c>
      <c r="AR450" s="271" t="s">
        <v>241</v>
      </c>
      <c r="AT450" s="278" t="s">
        <v>72</v>
      </c>
      <c r="AU450" s="278" t="s">
        <v>22</v>
      </c>
      <c r="AY450" s="271" t="s">
        <v>128</v>
      </c>
      <c r="BK450" s="279">
        <f>SUM(BK451:BK460)</f>
        <v>0</v>
      </c>
    </row>
    <row r="451" spans="2:65" s="203" customFormat="1" ht="22.5" customHeight="1">
      <c r="B451" s="204"/>
      <c r="C451" s="283" t="s">
        <v>485</v>
      </c>
      <c r="D451" s="283" t="s">
        <v>131</v>
      </c>
      <c r="E451" s="284" t="s">
        <v>717</v>
      </c>
      <c r="F451" s="285" t="s">
        <v>718</v>
      </c>
      <c r="G451" s="286" t="s">
        <v>171</v>
      </c>
      <c r="H451" s="287">
        <v>50</v>
      </c>
      <c r="I451" s="95"/>
      <c r="J451" s="288">
        <f>ROUND(I451*H451,2)</f>
        <v>0</v>
      </c>
      <c r="K451" s="285"/>
      <c r="L451" s="204"/>
      <c r="M451" s="289" t="s">
        <v>3</v>
      </c>
      <c r="N451" s="290" t="s">
        <v>44</v>
      </c>
      <c r="O451" s="205"/>
      <c r="P451" s="291">
        <f>O451*H451</f>
        <v>0</v>
      </c>
      <c r="Q451" s="291">
        <v>0</v>
      </c>
      <c r="R451" s="291">
        <f>Q451*H451</f>
        <v>0</v>
      </c>
      <c r="S451" s="291">
        <v>0</v>
      </c>
      <c r="T451" s="292">
        <f>S451*H451</f>
        <v>0</v>
      </c>
      <c r="AR451" s="193" t="s">
        <v>148</v>
      </c>
      <c r="AT451" s="193" t="s">
        <v>131</v>
      </c>
      <c r="AU451" s="193" t="s">
        <v>81</v>
      </c>
      <c r="AY451" s="193" t="s">
        <v>128</v>
      </c>
      <c r="BE451" s="293">
        <f>IF(N451="základní",J451,0)</f>
        <v>0</v>
      </c>
      <c r="BF451" s="293">
        <f>IF(N451="snížená",J451,0)</f>
        <v>0</v>
      </c>
      <c r="BG451" s="293">
        <f>IF(N451="zákl. přenesená",J451,0)</f>
        <v>0</v>
      </c>
      <c r="BH451" s="293">
        <f>IF(N451="sníž. přenesená",J451,0)</f>
        <v>0</v>
      </c>
      <c r="BI451" s="293">
        <f>IF(N451="nulová",J451,0)</f>
        <v>0</v>
      </c>
      <c r="BJ451" s="193" t="s">
        <v>22</v>
      </c>
      <c r="BK451" s="293">
        <f>ROUND(I451*H451,2)</f>
        <v>0</v>
      </c>
      <c r="BL451" s="193" t="s">
        <v>148</v>
      </c>
      <c r="BM451" s="193" t="s">
        <v>719</v>
      </c>
    </row>
    <row r="452" spans="2:47" s="203" customFormat="1" ht="13.5">
      <c r="B452" s="204"/>
      <c r="D452" s="300" t="s">
        <v>137</v>
      </c>
      <c r="F452" s="319" t="s">
        <v>720</v>
      </c>
      <c r="I452" s="96"/>
      <c r="L452" s="204"/>
      <c r="M452" s="296"/>
      <c r="N452" s="205"/>
      <c r="O452" s="205"/>
      <c r="P452" s="205"/>
      <c r="Q452" s="205"/>
      <c r="R452" s="205"/>
      <c r="S452" s="205"/>
      <c r="T452" s="297"/>
      <c r="AT452" s="193" t="s">
        <v>137</v>
      </c>
      <c r="AU452" s="193" t="s">
        <v>81</v>
      </c>
    </row>
    <row r="453" spans="2:65" s="203" customFormat="1" ht="22.5" customHeight="1">
      <c r="B453" s="204"/>
      <c r="C453" s="283" t="s">
        <v>501</v>
      </c>
      <c r="D453" s="283" t="s">
        <v>131</v>
      </c>
      <c r="E453" s="284" t="s">
        <v>721</v>
      </c>
      <c r="F453" s="285" t="s">
        <v>722</v>
      </c>
      <c r="G453" s="286" t="s">
        <v>171</v>
      </c>
      <c r="H453" s="287">
        <v>50</v>
      </c>
      <c r="I453" s="95"/>
      <c r="J453" s="288">
        <f>ROUND(I453*H453,2)</f>
        <v>0</v>
      </c>
      <c r="K453" s="285"/>
      <c r="L453" s="204"/>
      <c r="M453" s="289" t="s">
        <v>3</v>
      </c>
      <c r="N453" s="290" t="s">
        <v>44</v>
      </c>
      <c r="O453" s="205"/>
      <c r="P453" s="291">
        <f>O453*H453</f>
        <v>0</v>
      </c>
      <c r="Q453" s="291">
        <v>0</v>
      </c>
      <c r="R453" s="291">
        <f>Q453*H453</f>
        <v>0</v>
      </c>
      <c r="S453" s="291">
        <v>0</v>
      </c>
      <c r="T453" s="292">
        <f>S453*H453</f>
        <v>0</v>
      </c>
      <c r="AR453" s="193" t="s">
        <v>148</v>
      </c>
      <c r="AT453" s="193" t="s">
        <v>131</v>
      </c>
      <c r="AU453" s="193" t="s">
        <v>81</v>
      </c>
      <c r="AY453" s="193" t="s">
        <v>128</v>
      </c>
      <c r="BE453" s="293">
        <f>IF(N453="základní",J453,0)</f>
        <v>0</v>
      </c>
      <c r="BF453" s="293">
        <f>IF(N453="snížená",J453,0)</f>
        <v>0</v>
      </c>
      <c r="BG453" s="293">
        <f>IF(N453="zákl. přenesená",J453,0)</f>
        <v>0</v>
      </c>
      <c r="BH453" s="293">
        <f>IF(N453="sníž. přenesená",J453,0)</f>
        <v>0</v>
      </c>
      <c r="BI453" s="293">
        <f>IF(N453="nulová",J453,0)</f>
        <v>0</v>
      </c>
      <c r="BJ453" s="193" t="s">
        <v>22</v>
      </c>
      <c r="BK453" s="293">
        <f>ROUND(I453*H453,2)</f>
        <v>0</v>
      </c>
      <c r="BL453" s="193" t="s">
        <v>148</v>
      </c>
      <c r="BM453" s="193" t="s">
        <v>723</v>
      </c>
    </row>
    <row r="454" spans="2:47" s="203" customFormat="1" ht="13.5">
      <c r="B454" s="204"/>
      <c r="D454" s="300" t="s">
        <v>137</v>
      </c>
      <c r="F454" s="319" t="s">
        <v>720</v>
      </c>
      <c r="I454" s="96"/>
      <c r="L454" s="204"/>
      <c r="M454" s="296"/>
      <c r="N454" s="205"/>
      <c r="O454" s="205"/>
      <c r="P454" s="205"/>
      <c r="Q454" s="205"/>
      <c r="R454" s="205"/>
      <c r="S454" s="205"/>
      <c r="T454" s="297"/>
      <c r="AT454" s="193" t="s">
        <v>137</v>
      </c>
      <c r="AU454" s="193" t="s">
        <v>81</v>
      </c>
    </row>
    <row r="455" spans="2:65" s="203" customFormat="1" ht="22.5" customHeight="1">
      <c r="B455" s="204"/>
      <c r="C455" s="283" t="s">
        <v>724</v>
      </c>
      <c r="D455" s="283" t="s">
        <v>131</v>
      </c>
      <c r="E455" s="284" t="s">
        <v>725</v>
      </c>
      <c r="F455" s="285" t="s">
        <v>726</v>
      </c>
      <c r="G455" s="286" t="s">
        <v>163</v>
      </c>
      <c r="H455" s="287">
        <v>1</v>
      </c>
      <c r="I455" s="95"/>
      <c r="J455" s="288">
        <f>ROUND(I455*H455,2)</f>
        <v>0</v>
      </c>
      <c r="K455" s="285"/>
      <c r="L455" s="204"/>
      <c r="M455" s="289" t="s">
        <v>3</v>
      </c>
      <c r="N455" s="290" t="s">
        <v>44</v>
      </c>
      <c r="O455" s="205"/>
      <c r="P455" s="291">
        <f>O455*H455</f>
        <v>0</v>
      </c>
      <c r="Q455" s="291">
        <v>0</v>
      </c>
      <c r="R455" s="291">
        <f>Q455*H455</f>
        <v>0</v>
      </c>
      <c r="S455" s="291">
        <v>0</v>
      </c>
      <c r="T455" s="292">
        <f>S455*H455</f>
        <v>0</v>
      </c>
      <c r="AR455" s="193" t="s">
        <v>148</v>
      </c>
      <c r="AT455" s="193" t="s">
        <v>131</v>
      </c>
      <c r="AU455" s="193" t="s">
        <v>81</v>
      </c>
      <c r="AY455" s="193" t="s">
        <v>128</v>
      </c>
      <c r="BE455" s="293">
        <f>IF(N455="základní",J455,0)</f>
        <v>0</v>
      </c>
      <c r="BF455" s="293">
        <f>IF(N455="snížená",J455,0)</f>
        <v>0</v>
      </c>
      <c r="BG455" s="293">
        <f>IF(N455="zákl. přenesená",J455,0)</f>
        <v>0</v>
      </c>
      <c r="BH455" s="293">
        <f>IF(N455="sníž. přenesená",J455,0)</f>
        <v>0</v>
      </c>
      <c r="BI455" s="293">
        <f>IF(N455="nulová",J455,0)</f>
        <v>0</v>
      </c>
      <c r="BJ455" s="193" t="s">
        <v>22</v>
      </c>
      <c r="BK455" s="293">
        <f>ROUND(I455*H455,2)</f>
        <v>0</v>
      </c>
      <c r="BL455" s="193" t="s">
        <v>148</v>
      </c>
      <c r="BM455" s="193" t="s">
        <v>727</v>
      </c>
    </row>
    <row r="456" spans="2:47" s="203" customFormat="1" ht="13.5">
      <c r="B456" s="204"/>
      <c r="D456" s="300" t="s">
        <v>137</v>
      </c>
      <c r="F456" s="319" t="s">
        <v>720</v>
      </c>
      <c r="I456" s="96"/>
      <c r="L456" s="204"/>
      <c r="M456" s="296"/>
      <c r="N456" s="205"/>
      <c r="O456" s="205"/>
      <c r="P456" s="205"/>
      <c r="Q456" s="205"/>
      <c r="R456" s="205"/>
      <c r="S456" s="205"/>
      <c r="T456" s="297"/>
      <c r="AT456" s="193" t="s">
        <v>137</v>
      </c>
      <c r="AU456" s="193" t="s">
        <v>81</v>
      </c>
    </row>
    <row r="457" spans="2:65" s="203" customFormat="1" ht="22.5" customHeight="1">
      <c r="B457" s="204"/>
      <c r="C457" s="283" t="s">
        <v>728</v>
      </c>
      <c r="D457" s="283" t="s">
        <v>131</v>
      </c>
      <c r="E457" s="284" t="s">
        <v>729</v>
      </c>
      <c r="F457" s="285" t="s">
        <v>730</v>
      </c>
      <c r="G457" s="286" t="s">
        <v>163</v>
      </c>
      <c r="H457" s="287">
        <v>1</v>
      </c>
      <c r="I457" s="95"/>
      <c r="J457" s="288">
        <f>ROUND(I457*H457,2)</f>
        <v>0</v>
      </c>
      <c r="K457" s="285"/>
      <c r="L457" s="204"/>
      <c r="M457" s="289" t="s">
        <v>3</v>
      </c>
      <c r="N457" s="290" t="s">
        <v>44</v>
      </c>
      <c r="O457" s="205"/>
      <c r="P457" s="291">
        <f>O457*H457</f>
        <v>0</v>
      </c>
      <c r="Q457" s="291">
        <v>0</v>
      </c>
      <c r="R457" s="291">
        <f>Q457*H457</f>
        <v>0</v>
      </c>
      <c r="S457" s="291">
        <v>0</v>
      </c>
      <c r="T457" s="292">
        <f>S457*H457</f>
        <v>0</v>
      </c>
      <c r="AR457" s="193" t="s">
        <v>148</v>
      </c>
      <c r="AT457" s="193" t="s">
        <v>131</v>
      </c>
      <c r="AU457" s="193" t="s">
        <v>81</v>
      </c>
      <c r="AY457" s="193" t="s">
        <v>128</v>
      </c>
      <c r="BE457" s="293">
        <f>IF(N457="základní",J457,0)</f>
        <v>0</v>
      </c>
      <c r="BF457" s="293">
        <f>IF(N457="snížená",J457,0)</f>
        <v>0</v>
      </c>
      <c r="BG457" s="293">
        <f>IF(N457="zákl. přenesená",J457,0)</f>
        <v>0</v>
      </c>
      <c r="BH457" s="293">
        <f>IF(N457="sníž. přenesená",J457,0)</f>
        <v>0</v>
      </c>
      <c r="BI457" s="293">
        <f>IF(N457="nulová",J457,0)</f>
        <v>0</v>
      </c>
      <c r="BJ457" s="193" t="s">
        <v>22</v>
      </c>
      <c r="BK457" s="293">
        <f>ROUND(I457*H457,2)</f>
        <v>0</v>
      </c>
      <c r="BL457" s="193" t="s">
        <v>148</v>
      </c>
      <c r="BM457" s="193" t="s">
        <v>731</v>
      </c>
    </row>
    <row r="458" spans="2:47" s="203" customFormat="1" ht="13.5">
      <c r="B458" s="204"/>
      <c r="D458" s="300" t="s">
        <v>137</v>
      </c>
      <c r="F458" s="319" t="s">
        <v>720</v>
      </c>
      <c r="I458" s="96"/>
      <c r="L458" s="204"/>
      <c r="M458" s="296"/>
      <c r="N458" s="205"/>
      <c r="O458" s="205"/>
      <c r="P458" s="205"/>
      <c r="Q458" s="205"/>
      <c r="R458" s="205"/>
      <c r="S458" s="205"/>
      <c r="T458" s="297"/>
      <c r="AT458" s="193" t="s">
        <v>137</v>
      </c>
      <c r="AU458" s="193" t="s">
        <v>81</v>
      </c>
    </row>
    <row r="459" spans="2:65" s="203" customFormat="1" ht="22.5" customHeight="1">
      <c r="B459" s="204"/>
      <c r="C459" s="283" t="s">
        <v>732</v>
      </c>
      <c r="D459" s="283" t="s">
        <v>131</v>
      </c>
      <c r="E459" s="284" t="s">
        <v>733</v>
      </c>
      <c r="F459" s="285" t="s">
        <v>734</v>
      </c>
      <c r="G459" s="286" t="s">
        <v>735</v>
      </c>
      <c r="H459" s="287">
        <v>1</v>
      </c>
      <c r="I459" s="95"/>
      <c r="J459" s="288">
        <f>ROUND(I459*H459,2)</f>
        <v>0</v>
      </c>
      <c r="K459" s="285"/>
      <c r="L459" s="204"/>
      <c r="M459" s="289" t="s">
        <v>3</v>
      </c>
      <c r="N459" s="290" t="s">
        <v>44</v>
      </c>
      <c r="O459" s="205"/>
      <c r="P459" s="291">
        <f>O459*H459</f>
        <v>0</v>
      </c>
      <c r="Q459" s="291">
        <v>0</v>
      </c>
      <c r="R459" s="291">
        <f>Q459*H459</f>
        <v>0</v>
      </c>
      <c r="S459" s="291">
        <v>0</v>
      </c>
      <c r="T459" s="292">
        <f>S459*H459</f>
        <v>0</v>
      </c>
      <c r="AR459" s="193" t="s">
        <v>148</v>
      </c>
      <c r="AT459" s="193" t="s">
        <v>131</v>
      </c>
      <c r="AU459" s="193" t="s">
        <v>81</v>
      </c>
      <c r="AY459" s="193" t="s">
        <v>128</v>
      </c>
      <c r="BE459" s="293">
        <f>IF(N459="základní",J459,0)</f>
        <v>0</v>
      </c>
      <c r="BF459" s="293">
        <f>IF(N459="snížená",J459,0)</f>
        <v>0</v>
      </c>
      <c r="BG459" s="293">
        <f>IF(N459="zákl. přenesená",J459,0)</f>
        <v>0</v>
      </c>
      <c r="BH459" s="293">
        <f>IF(N459="sníž. přenesená",J459,0)</f>
        <v>0</v>
      </c>
      <c r="BI459" s="293">
        <f>IF(N459="nulová",J459,0)</f>
        <v>0</v>
      </c>
      <c r="BJ459" s="193" t="s">
        <v>22</v>
      </c>
      <c r="BK459" s="293">
        <f>ROUND(I459*H459,2)</f>
        <v>0</v>
      </c>
      <c r="BL459" s="193" t="s">
        <v>148</v>
      </c>
      <c r="BM459" s="193" t="s">
        <v>736</v>
      </c>
    </row>
    <row r="460" spans="2:47" s="203" customFormat="1" ht="13.5">
      <c r="B460" s="204"/>
      <c r="D460" s="294" t="s">
        <v>137</v>
      </c>
      <c r="F460" s="295" t="s">
        <v>720</v>
      </c>
      <c r="I460" s="96"/>
      <c r="L460" s="204"/>
      <c r="M460" s="296"/>
      <c r="N460" s="205"/>
      <c r="O460" s="205"/>
      <c r="P460" s="205"/>
      <c r="Q460" s="205"/>
      <c r="R460" s="205"/>
      <c r="S460" s="205"/>
      <c r="T460" s="297"/>
      <c r="AT460" s="193" t="s">
        <v>137</v>
      </c>
      <c r="AU460" s="193" t="s">
        <v>81</v>
      </c>
    </row>
    <row r="461" spans="2:63" s="270" customFormat="1" ht="36.75" customHeight="1">
      <c r="B461" s="269"/>
      <c r="D461" s="280" t="s">
        <v>72</v>
      </c>
      <c r="E461" s="332" t="s">
        <v>737</v>
      </c>
      <c r="F461" s="332" t="s">
        <v>738</v>
      </c>
      <c r="I461" s="94"/>
      <c r="J461" s="333">
        <f>BK461</f>
        <v>0</v>
      </c>
      <c r="L461" s="269"/>
      <c r="M461" s="274"/>
      <c r="N461" s="275"/>
      <c r="O461" s="275"/>
      <c r="P461" s="276">
        <f>SUM(P462:P469)</f>
        <v>0</v>
      </c>
      <c r="Q461" s="275"/>
      <c r="R461" s="276">
        <f>SUM(R462:R469)</f>
        <v>0</v>
      </c>
      <c r="S461" s="275"/>
      <c r="T461" s="277">
        <f>SUM(T462:T469)</f>
        <v>0</v>
      </c>
      <c r="AR461" s="271" t="s">
        <v>526</v>
      </c>
      <c r="AT461" s="278" t="s">
        <v>72</v>
      </c>
      <c r="AU461" s="278" t="s">
        <v>73</v>
      </c>
      <c r="AY461" s="271" t="s">
        <v>128</v>
      </c>
      <c r="BK461" s="279">
        <f>SUM(BK462:BK469)</f>
        <v>0</v>
      </c>
    </row>
    <row r="462" spans="2:65" s="203" customFormat="1" ht="22.5" customHeight="1">
      <c r="B462" s="204"/>
      <c r="C462" s="283" t="s">
        <v>739</v>
      </c>
      <c r="D462" s="283" t="s">
        <v>131</v>
      </c>
      <c r="E462" s="284" t="s">
        <v>740</v>
      </c>
      <c r="F462" s="285" t="s">
        <v>741</v>
      </c>
      <c r="G462" s="286" t="s">
        <v>742</v>
      </c>
      <c r="H462" s="287">
        <v>1</v>
      </c>
      <c r="I462" s="95"/>
      <c r="J462" s="288">
        <f>ROUND(I462*H462,2)</f>
        <v>0</v>
      </c>
      <c r="K462" s="285"/>
      <c r="L462" s="204"/>
      <c r="M462" s="289" t="s">
        <v>3</v>
      </c>
      <c r="N462" s="290" t="s">
        <v>44</v>
      </c>
      <c r="O462" s="205"/>
      <c r="P462" s="291">
        <f>O462*H462</f>
        <v>0</v>
      </c>
      <c r="Q462" s="291">
        <v>0</v>
      </c>
      <c r="R462" s="291">
        <f>Q462*H462</f>
        <v>0</v>
      </c>
      <c r="S462" s="291">
        <v>0</v>
      </c>
      <c r="T462" s="292">
        <f>S462*H462</f>
        <v>0</v>
      </c>
      <c r="AR462" s="193" t="s">
        <v>135</v>
      </c>
      <c r="AT462" s="193" t="s">
        <v>131</v>
      </c>
      <c r="AU462" s="193" t="s">
        <v>22</v>
      </c>
      <c r="AY462" s="193" t="s">
        <v>128</v>
      </c>
      <c r="BE462" s="293">
        <f>IF(N462="základní",J462,0)</f>
        <v>0</v>
      </c>
      <c r="BF462" s="293">
        <f>IF(N462="snížená",J462,0)</f>
        <v>0</v>
      </c>
      <c r="BG462" s="293">
        <f>IF(N462="zákl. přenesená",J462,0)</f>
        <v>0</v>
      </c>
      <c r="BH462" s="293">
        <f>IF(N462="sníž. přenesená",J462,0)</f>
        <v>0</v>
      </c>
      <c r="BI462" s="293">
        <f>IF(N462="nulová",J462,0)</f>
        <v>0</v>
      </c>
      <c r="BJ462" s="193" t="s">
        <v>22</v>
      </c>
      <c r="BK462" s="293">
        <f>ROUND(I462*H462,2)</f>
        <v>0</v>
      </c>
      <c r="BL462" s="193" t="s">
        <v>135</v>
      </c>
      <c r="BM462" s="193" t="s">
        <v>743</v>
      </c>
    </row>
    <row r="463" spans="2:47" s="203" customFormat="1" ht="13.5">
      <c r="B463" s="204"/>
      <c r="D463" s="300" t="s">
        <v>137</v>
      </c>
      <c r="F463" s="319" t="s">
        <v>741</v>
      </c>
      <c r="I463" s="96"/>
      <c r="L463" s="204"/>
      <c r="M463" s="296"/>
      <c r="N463" s="205"/>
      <c r="O463" s="205"/>
      <c r="P463" s="205"/>
      <c r="Q463" s="205"/>
      <c r="R463" s="205"/>
      <c r="S463" s="205"/>
      <c r="T463" s="297"/>
      <c r="AT463" s="193" t="s">
        <v>137</v>
      </c>
      <c r="AU463" s="193" t="s">
        <v>22</v>
      </c>
    </row>
    <row r="464" spans="2:65" s="203" customFormat="1" ht="22.5" customHeight="1">
      <c r="B464" s="204"/>
      <c r="C464" s="283" t="s">
        <v>744</v>
      </c>
      <c r="D464" s="283" t="s">
        <v>131</v>
      </c>
      <c r="E464" s="284" t="s">
        <v>745</v>
      </c>
      <c r="F464" s="285" t="s">
        <v>746</v>
      </c>
      <c r="G464" s="286" t="s">
        <v>742</v>
      </c>
      <c r="H464" s="287">
        <v>1</v>
      </c>
      <c r="I464" s="95"/>
      <c r="J464" s="288">
        <f>ROUND(I464*H464,2)</f>
        <v>0</v>
      </c>
      <c r="K464" s="285"/>
      <c r="L464" s="204"/>
      <c r="M464" s="289" t="s">
        <v>3</v>
      </c>
      <c r="N464" s="290" t="s">
        <v>44</v>
      </c>
      <c r="O464" s="205"/>
      <c r="P464" s="291">
        <f>O464*H464</f>
        <v>0</v>
      </c>
      <c r="Q464" s="291">
        <v>0</v>
      </c>
      <c r="R464" s="291">
        <f>Q464*H464</f>
        <v>0</v>
      </c>
      <c r="S464" s="291">
        <v>0</v>
      </c>
      <c r="T464" s="292">
        <f>S464*H464</f>
        <v>0</v>
      </c>
      <c r="AR464" s="193" t="s">
        <v>135</v>
      </c>
      <c r="AT464" s="193" t="s">
        <v>131</v>
      </c>
      <c r="AU464" s="193" t="s">
        <v>22</v>
      </c>
      <c r="AY464" s="193" t="s">
        <v>128</v>
      </c>
      <c r="BE464" s="293">
        <f>IF(N464="základní",J464,0)</f>
        <v>0</v>
      </c>
      <c r="BF464" s="293">
        <f>IF(N464="snížená",J464,0)</f>
        <v>0</v>
      </c>
      <c r="BG464" s="293">
        <f>IF(N464="zákl. přenesená",J464,0)</f>
        <v>0</v>
      </c>
      <c r="BH464" s="293">
        <f>IF(N464="sníž. přenesená",J464,0)</f>
        <v>0</v>
      </c>
      <c r="BI464" s="293">
        <f>IF(N464="nulová",J464,0)</f>
        <v>0</v>
      </c>
      <c r="BJ464" s="193" t="s">
        <v>22</v>
      </c>
      <c r="BK464" s="293">
        <f>ROUND(I464*H464,2)</f>
        <v>0</v>
      </c>
      <c r="BL464" s="193" t="s">
        <v>135</v>
      </c>
      <c r="BM464" s="193" t="s">
        <v>747</v>
      </c>
    </row>
    <row r="465" spans="2:47" s="203" customFormat="1" ht="13.5">
      <c r="B465" s="204"/>
      <c r="D465" s="300" t="s">
        <v>137</v>
      </c>
      <c r="F465" s="319" t="s">
        <v>746</v>
      </c>
      <c r="I465" s="96"/>
      <c r="L465" s="204"/>
      <c r="M465" s="296"/>
      <c r="N465" s="205"/>
      <c r="O465" s="205"/>
      <c r="P465" s="205"/>
      <c r="Q465" s="205"/>
      <c r="R465" s="205"/>
      <c r="S465" s="205"/>
      <c r="T465" s="297"/>
      <c r="AT465" s="193" t="s">
        <v>137</v>
      </c>
      <c r="AU465" s="193" t="s">
        <v>22</v>
      </c>
    </row>
    <row r="466" spans="2:65" s="203" customFormat="1" ht="22.5" customHeight="1">
      <c r="B466" s="204"/>
      <c r="C466" s="283" t="s">
        <v>748</v>
      </c>
      <c r="D466" s="283" t="s">
        <v>131</v>
      </c>
      <c r="E466" s="284" t="s">
        <v>749</v>
      </c>
      <c r="F466" s="285" t="s">
        <v>750</v>
      </c>
      <c r="G466" s="286" t="s">
        <v>742</v>
      </c>
      <c r="H466" s="287">
        <v>1</v>
      </c>
      <c r="I466" s="95"/>
      <c r="J466" s="288">
        <f>ROUND(I466*H466,2)</f>
        <v>0</v>
      </c>
      <c r="K466" s="285"/>
      <c r="L466" s="204"/>
      <c r="M466" s="289" t="s">
        <v>3</v>
      </c>
      <c r="N466" s="290" t="s">
        <v>44</v>
      </c>
      <c r="O466" s="205"/>
      <c r="P466" s="291">
        <f>O466*H466</f>
        <v>0</v>
      </c>
      <c r="Q466" s="291">
        <v>0</v>
      </c>
      <c r="R466" s="291">
        <f>Q466*H466</f>
        <v>0</v>
      </c>
      <c r="S466" s="291">
        <v>0</v>
      </c>
      <c r="T466" s="292">
        <f>S466*H466</f>
        <v>0</v>
      </c>
      <c r="AR466" s="193" t="s">
        <v>135</v>
      </c>
      <c r="AT466" s="193" t="s">
        <v>131</v>
      </c>
      <c r="AU466" s="193" t="s">
        <v>22</v>
      </c>
      <c r="AY466" s="193" t="s">
        <v>128</v>
      </c>
      <c r="BE466" s="293">
        <f>IF(N466="základní",J466,0)</f>
        <v>0</v>
      </c>
      <c r="BF466" s="293">
        <f>IF(N466="snížená",J466,0)</f>
        <v>0</v>
      </c>
      <c r="BG466" s="293">
        <f>IF(N466="zákl. přenesená",J466,0)</f>
        <v>0</v>
      </c>
      <c r="BH466" s="293">
        <f>IF(N466="sníž. přenesená",J466,0)</f>
        <v>0</v>
      </c>
      <c r="BI466" s="293">
        <f>IF(N466="nulová",J466,0)</f>
        <v>0</v>
      </c>
      <c r="BJ466" s="193" t="s">
        <v>22</v>
      </c>
      <c r="BK466" s="293">
        <f>ROUND(I466*H466,2)</f>
        <v>0</v>
      </c>
      <c r="BL466" s="193" t="s">
        <v>135</v>
      </c>
      <c r="BM466" s="193" t="s">
        <v>751</v>
      </c>
    </row>
    <row r="467" spans="2:47" s="203" customFormat="1" ht="13.5">
      <c r="B467" s="204"/>
      <c r="D467" s="300" t="s">
        <v>137</v>
      </c>
      <c r="F467" s="319" t="s">
        <v>752</v>
      </c>
      <c r="I467" s="96"/>
      <c r="L467" s="204"/>
      <c r="M467" s="296"/>
      <c r="N467" s="205"/>
      <c r="O467" s="205"/>
      <c r="P467" s="205"/>
      <c r="Q467" s="205"/>
      <c r="R467" s="205"/>
      <c r="S467" s="205"/>
      <c r="T467" s="297"/>
      <c r="AT467" s="193" t="s">
        <v>137</v>
      </c>
      <c r="AU467" s="193" t="s">
        <v>22</v>
      </c>
    </row>
    <row r="468" spans="2:65" s="203" customFormat="1" ht="22.5" customHeight="1">
      <c r="B468" s="204"/>
      <c r="C468" s="283" t="s">
        <v>753</v>
      </c>
      <c r="D468" s="283" t="s">
        <v>131</v>
      </c>
      <c r="E468" s="284" t="s">
        <v>754</v>
      </c>
      <c r="F468" s="285" t="s">
        <v>755</v>
      </c>
      <c r="G468" s="286" t="s">
        <v>742</v>
      </c>
      <c r="H468" s="287">
        <v>1</v>
      </c>
      <c r="I468" s="95"/>
      <c r="J468" s="288">
        <f>ROUND(I468*H468,2)</f>
        <v>0</v>
      </c>
      <c r="K468" s="285"/>
      <c r="L468" s="204"/>
      <c r="M468" s="289" t="s">
        <v>3</v>
      </c>
      <c r="N468" s="290" t="s">
        <v>44</v>
      </c>
      <c r="O468" s="205"/>
      <c r="P468" s="291">
        <f>O468*H468</f>
        <v>0</v>
      </c>
      <c r="Q468" s="291">
        <v>0</v>
      </c>
      <c r="R468" s="291">
        <f>Q468*H468</f>
        <v>0</v>
      </c>
      <c r="S468" s="291">
        <v>0</v>
      </c>
      <c r="T468" s="292">
        <f>S468*H468</f>
        <v>0</v>
      </c>
      <c r="AR468" s="193" t="s">
        <v>135</v>
      </c>
      <c r="AT468" s="193" t="s">
        <v>131</v>
      </c>
      <c r="AU468" s="193" t="s">
        <v>22</v>
      </c>
      <c r="AY468" s="193" t="s">
        <v>128</v>
      </c>
      <c r="BE468" s="293">
        <f>IF(N468="základní",J468,0)</f>
        <v>0</v>
      </c>
      <c r="BF468" s="293">
        <f>IF(N468="snížená",J468,0)</f>
        <v>0</v>
      </c>
      <c r="BG468" s="293">
        <f>IF(N468="zákl. přenesená",J468,0)</f>
        <v>0</v>
      </c>
      <c r="BH468" s="293">
        <f>IF(N468="sníž. přenesená",J468,0)</f>
        <v>0</v>
      </c>
      <c r="BI468" s="293">
        <f>IF(N468="nulová",J468,0)</f>
        <v>0</v>
      </c>
      <c r="BJ468" s="193" t="s">
        <v>22</v>
      </c>
      <c r="BK468" s="293">
        <f>ROUND(I468*H468,2)</f>
        <v>0</v>
      </c>
      <c r="BL468" s="193" t="s">
        <v>135</v>
      </c>
      <c r="BM468" s="193" t="s">
        <v>756</v>
      </c>
    </row>
    <row r="469" spans="2:47" s="203" customFormat="1" ht="13.5">
      <c r="B469" s="204"/>
      <c r="D469" s="294" t="s">
        <v>137</v>
      </c>
      <c r="F469" s="295" t="s">
        <v>752</v>
      </c>
      <c r="I469" s="96"/>
      <c r="L469" s="204"/>
      <c r="M469" s="334"/>
      <c r="N469" s="335"/>
      <c r="O469" s="335"/>
      <c r="P469" s="335"/>
      <c r="Q469" s="335"/>
      <c r="R469" s="335"/>
      <c r="S469" s="335"/>
      <c r="T469" s="336"/>
      <c r="AT469" s="193" t="s">
        <v>137</v>
      </c>
      <c r="AU469" s="193" t="s">
        <v>22</v>
      </c>
    </row>
    <row r="470" spans="2:12" s="203" customFormat="1" ht="6.75" customHeight="1">
      <c r="B470" s="227"/>
      <c r="C470" s="228"/>
      <c r="D470" s="228"/>
      <c r="E470" s="228"/>
      <c r="F470" s="228"/>
      <c r="G470" s="228"/>
      <c r="H470" s="228"/>
      <c r="I470" s="87"/>
      <c r="J470" s="228"/>
      <c r="K470" s="228"/>
      <c r="L470" s="204"/>
    </row>
    <row r="471" ht="13.5">
      <c r="AT471" s="337"/>
    </row>
  </sheetData>
  <sheetProtection password="C402" sheet="1"/>
  <autoFilter ref="C97:K97"/>
  <mergeCells count="9">
    <mergeCell ref="E90:H90"/>
    <mergeCell ref="G1:H1"/>
    <mergeCell ref="L2:V2"/>
    <mergeCell ref="E7:H7"/>
    <mergeCell ref="E9:H9"/>
    <mergeCell ref="E24:H24"/>
    <mergeCell ref="E45:H45"/>
    <mergeCell ref="E47:H47"/>
    <mergeCell ref="E88:H88"/>
  </mergeCells>
  <hyperlinks>
    <hyperlink ref="F1:G1" location="C2" tooltip="Krycí list soupisu" display="1) Krycí list soupisu"/>
    <hyperlink ref="G1:H1" location="C54" tooltip="Rekapitulace" display="2) Rekapitulace"/>
    <hyperlink ref="J1" location="C9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108" customWidth="1"/>
    <col min="2" max="2" width="1.66796875" style="108" customWidth="1"/>
    <col min="3" max="4" width="5" style="108" customWidth="1"/>
    <col min="5" max="5" width="11.66015625" style="108" customWidth="1"/>
    <col min="6" max="6" width="9.16015625" style="108" customWidth="1"/>
    <col min="7" max="7" width="5" style="108" customWidth="1"/>
    <col min="8" max="8" width="77.83203125" style="108" customWidth="1"/>
    <col min="9" max="10" width="20" style="108" customWidth="1"/>
    <col min="11" max="11" width="1.66796875" style="108" customWidth="1"/>
    <col min="12" max="16384" width="9.33203125" style="108" customWidth="1"/>
  </cols>
  <sheetData>
    <row r="1" ht="37.5" customHeight="1"/>
    <row r="2" spans="2:11" ht="7.5" customHeight="1">
      <c r="B2" s="109"/>
      <c r="C2" s="110"/>
      <c r="D2" s="110"/>
      <c r="E2" s="110"/>
      <c r="F2" s="110"/>
      <c r="G2" s="110"/>
      <c r="H2" s="110"/>
      <c r="I2" s="110"/>
      <c r="J2" s="110"/>
      <c r="K2" s="111"/>
    </row>
    <row r="3" spans="2:11" s="114" customFormat="1" ht="45" customHeight="1">
      <c r="B3" s="112"/>
      <c r="C3" s="387" t="s">
        <v>764</v>
      </c>
      <c r="D3" s="387"/>
      <c r="E3" s="387"/>
      <c r="F3" s="387"/>
      <c r="G3" s="387"/>
      <c r="H3" s="387"/>
      <c r="I3" s="387"/>
      <c r="J3" s="387"/>
      <c r="K3" s="113"/>
    </row>
    <row r="4" spans="2:11" ht="25.5" customHeight="1">
      <c r="B4" s="115"/>
      <c r="C4" s="388" t="s">
        <v>765</v>
      </c>
      <c r="D4" s="388"/>
      <c r="E4" s="388"/>
      <c r="F4" s="388"/>
      <c r="G4" s="388"/>
      <c r="H4" s="388"/>
      <c r="I4" s="388"/>
      <c r="J4" s="388"/>
      <c r="K4" s="116"/>
    </row>
    <row r="5" spans="2:11" ht="5.25" customHeight="1">
      <c r="B5" s="115"/>
      <c r="C5" s="117"/>
      <c r="D5" s="117"/>
      <c r="E5" s="117"/>
      <c r="F5" s="117"/>
      <c r="G5" s="117"/>
      <c r="H5" s="117"/>
      <c r="I5" s="117"/>
      <c r="J5" s="117"/>
      <c r="K5" s="116"/>
    </row>
    <row r="6" spans="2:11" ht="15" customHeight="1">
      <c r="B6" s="115"/>
      <c r="C6" s="389" t="s">
        <v>766</v>
      </c>
      <c r="D6" s="389"/>
      <c r="E6" s="389"/>
      <c r="F6" s="389"/>
      <c r="G6" s="389"/>
      <c r="H6" s="389"/>
      <c r="I6" s="389"/>
      <c r="J6" s="389"/>
      <c r="K6" s="116"/>
    </row>
    <row r="7" spans="2:11" ht="15" customHeight="1">
      <c r="B7" s="119"/>
      <c r="C7" s="389" t="s">
        <v>767</v>
      </c>
      <c r="D7" s="389"/>
      <c r="E7" s="389"/>
      <c r="F7" s="389"/>
      <c r="G7" s="389"/>
      <c r="H7" s="389"/>
      <c r="I7" s="389"/>
      <c r="J7" s="389"/>
      <c r="K7" s="116"/>
    </row>
    <row r="8" spans="2:11" ht="12.75" customHeight="1">
      <c r="B8" s="119"/>
      <c r="C8" s="118"/>
      <c r="D8" s="118"/>
      <c r="E8" s="118"/>
      <c r="F8" s="118"/>
      <c r="G8" s="118"/>
      <c r="H8" s="118"/>
      <c r="I8" s="118"/>
      <c r="J8" s="118"/>
      <c r="K8" s="116"/>
    </row>
    <row r="9" spans="2:11" ht="15" customHeight="1">
      <c r="B9" s="119"/>
      <c r="C9" s="389" t="s">
        <v>768</v>
      </c>
      <c r="D9" s="389"/>
      <c r="E9" s="389"/>
      <c r="F9" s="389"/>
      <c r="G9" s="389"/>
      <c r="H9" s="389"/>
      <c r="I9" s="389"/>
      <c r="J9" s="389"/>
      <c r="K9" s="116"/>
    </row>
    <row r="10" spans="2:11" ht="15" customHeight="1">
      <c r="B10" s="119"/>
      <c r="C10" s="118"/>
      <c r="D10" s="389" t="s">
        <v>769</v>
      </c>
      <c r="E10" s="389"/>
      <c r="F10" s="389"/>
      <c r="G10" s="389"/>
      <c r="H10" s="389"/>
      <c r="I10" s="389"/>
      <c r="J10" s="389"/>
      <c r="K10" s="116"/>
    </row>
    <row r="11" spans="2:11" ht="15" customHeight="1">
      <c r="B11" s="119"/>
      <c r="C11" s="120"/>
      <c r="D11" s="389" t="s">
        <v>770</v>
      </c>
      <c r="E11" s="389"/>
      <c r="F11" s="389"/>
      <c r="G11" s="389"/>
      <c r="H11" s="389"/>
      <c r="I11" s="389"/>
      <c r="J11" s="389"/>
      <c r="K11" s="116"/>
    </row>
    <row r="12" spans="2:11" ht="12.75" customHeight="1">
      <c r="B12" s="119"/>
      <c r="C12" s="120"/>
      <c r="D12" s="120"/>
      <c r="E12" s="120"/>
      <c r="F12" s="120"/>
      <c r="G12" s="120"/>
      <c r="H12" s="120"/>
      <c r="I12" s="120"/>
      <c r="J12" s="120"/>
      <c r="K12" s="116"/>
    </row>
    <row r="13" spans="2:11" ht="15" customHeight="1">
      <c r="B13" s="119"/>
      <c r="C13" s="120"/>
      <c r="D13" s="389" t="s">
        <v>771</v>
      </c>
      <c r="E13" s="389"/>
      <c r="F13" s="389"/>
      <c r="G13" s="389"/>
      <c r="H13" s="389"/>
      <c r="I13" s="389"/>
      <c r="J13" s="389"/>
      <c r="K13" s="116"/>
    </row>
    <row r="14" spans="2:11" ht="15" customHeight="1">
      <c r="B14" s="119"/>
      <c r="C14" s="120"/>
      <c r="D14" s="389" t="s">
        <v>772</v>
      </c>
      <c r="E14" s="389"/>
      <c r="F14" s="389"/>
      <c r="G14" s="389"/>
      <c r="H14" s="389"/>
      <c r="I14" s="389"/>
      <c r="J14" s="389"/>
      <c r="K14" s="116"/>
    </row>
    <row r="15" spans="2:11" ht="15" customHeight="1">
      <c r="B15" s="119"/>
      <c r="C15" s="120"/>
      <c r="D15" s="389" t="s">
        <v>773</v>
      </c>
      <c r="E15" s="389"/>
      <c r="F15" s="389"/>
      <c r="G15" s="389"/>
      <c r="H15" s="389"/>
      <c r="I15" s="389"/>
      <c r="J15" s="389"/>
      <c r="K15" s="116"/>
    </row>
    <row r="16" spans="2:11" ht="15" customHeight="1">
      <c r="B16" s="119"/>
      <c r="C16" s="120"/>
      <c r="D16" s="120"/>
      <c r="E16" s="121" t="s">
        <v>79</v>
      </c>
      <c r="F16" s="389" t="s">
        <v>774</v>
      </c>
      <c r="G16" s="389"/>
      <c r="H16" s="389"/>
      <c r="I16" s="389"/>
      <c r="J16" s="389"/>
      <c r="K16" s="116"/>
    </row>
    <row r="17" spans="2:11" ht="15" customHeight="1">
      <c r="B17" s="119"/>
      <c r="C17" s="120"/>
      <c r="D17" s="120"/>
      <c r="E17" s="121" t="s">
        <v>775</v>
      </c>
      <c r="F17" s="389" t="s">
        <v>776</v>
      </c>
      <c r="G17" s="389"/>
      <c r="H17" s="389"/>
      <c r="I17" s="389"/>
      <c r="J17" s="389"/>
      <c r="K17" s="116"/>
    </row>
    <row r="18" spans="2:11" ht="15" customHeight="1">
      <c r="B18" s="119"/>
      <c r="C18" s="120"/>
      <c r="D18" s="120"/>
      <c r="E18" s="121" t="s">
        <v>777</v>
      </c>
      <c r="F18" s="389" t="s">
        <v>778</v>
      </c>
      <c r="G18" s="389"/>
      <c r="H18" s="389"/>
      <c r="I18" s="389"/>
      <c r="J18" s="389"/>
      <c r="K18" s="116"/>
    </row>
    <row r="19" spans="2:11" ht="15" customHeight="1">
      <c r="B19" s="119"/>
      <c r="C19" s="120"/>
      <c r="D19" s="120"/>
      <c r="E19" s="121" t="s">
        <v>779</v>
      </c>
      <c r="F19" s="389" t="s">
        <v>780</v>
      </c>
      <c r="G19" s="389"/>
      <c r="H19" s="389"/>
      <c r="I19" s="389"/>
      <c r="J19" s="389"/>
      <c r="K19" s="116"/>
    </row>
    <row r="20" spans="2:11" ht="15" customHeight="1">
      <c r="B20" s="119"/>
      <c r="C20" s="120"/>
      <c r="D20" s="120"/>
      <c r="E20" s="121" t="s">
        <v>781</v>
      </c>
      <c r="F20" s="389" t="s">
        <v>782</v>
      </c>
      <c r="G20" s="389"/>
      <c r="H20" s="389"/>
      <c r="I20" s="389"/>
      <c r="J20" s="389"/>
      <c r="K20" s="116"/>
    </row>
    <row r="21" spans="2:11" ht="15" customHeight="1">
      <c r="B21" s="119"/>
      <c r="C21" s="120"/>
      <c r="D21" s="120"/>
      <c r="E21" s="121" t="s">
        <v>783</v>
      </c>
      <c r="F21" s="389" t="s">
        <v>784</v>
      </c>
      <c r="G21" s="389"/>
      <c r="H21" s="389"/>
      <c r="I21" s="389"/>
      <c r="J21" s="389"/>
      <c r="K21" s="116"/>
    </row>
    <row r="22" spans="2:11" ht="12.75" customHeight="1">
      <c r="B22" s="119"/>
      <c r="C22" s="120"/>
      <c r="D22" s="120"/>
      <c r="E22" s="120"/>
      <c r="F22" s="120"/>
      <c r="G22" s="120"/>
      <c r="H22" s="120"/>
      <c r="I22" s="120"/>
      <c r="J22" s="120"/>
      <c r="K22" s="116"/>
    </row>
    <row r="23" spans="2:11" ht="15" customHeight="1">
      <c r="B23" s="119"/>
      <c r="C23" s="389" t="s">
        <v>785</v>
      </c>
      <c r="D23" s="389"/>
      <c r="E23" s="389"/>
      <c r="F23" s="389"/>
      <c r="G23" s="389"/>
      <c r="H23" s="389"/>
      <c r="I23" s="389"/>
      <c r="J23" s="389"/>
      <c r="K23" s="116"/>
    </row>
    <row r="24" spans="2:11" ht="15" customHeight="1">
      <c r="B24" s="119"/>
      <c r="C24" s="389" t="s">
        <v>786</v>
      </c>
      <c r="D24" s="389"/>
      <c r="E24" s="389"/>
      <c r="F24" s="389"/>
      <c r="G24" s="389"/>
      <c r="H24" s="389"/>
      <c r="I24" s="389"/>
      <c r="J24" s="389"/>
      <c r="K24" s="116"/>
    </row>
    <row r="25" spans="2:11" ht="15" customHeight="1">
      <c r="B25" s="119"/>
      <c r="C25" s="118"/>
      <c r="D25" s="389" t="s">
        <v>787</v>
      </c>
      <c r="E25" s="389"/>
      <c r="F25" s="389"/>
      <c r="G25" s="389"/>
      <c r="H25" s="389"/>
      <c r="I25" s="389"/>
      <c r="J25" s="389"/>
      <c r="K25" s="116"/>
    </row>
    <row r="26" spans="2:11" ht="15" customHeight="1">
      <c r="B26" s="119"/>
      <c r="C26" s="120"/>
      <c r="D26" s="389" t="s">
        <v>788</v>
      </c>
      <c r="E26" s="389"/>
      <c r="F26" s="389"/>
      <c r="G26" s="389"/>
      <c r="H26" s="389"/>
      <c r="I26" s="389"/>
      <c r="J26" s="389"/>
      <c r="K26" s="116"/>
    </row>
    <row r="27" spans="2:11" ht="12.75" customHeight="1">
      <c r="B27" s="119"/>
      <c r="C27" s="120"/>
      <c r="D27" s="120"/>
      <c r="E27" s="120"/>
      <c r="F27" s="120"/>
      <c r="G27" s="120"/>
      <c r="H27" s="120"/>
      <c r="I27" s="120"/>
      <c r="J27" s="120"/>
      <c r="K27" s="116"/>
    </row>
    <row r="28" spans="2:11" ht="15" customHeight="1">
      <c r="B28" s="119"/>
      <c r="C28" s="120"/>
      <c r="D28" s="389" t="s">
        <v>789</v>
      </c>
      <c r="E28" s="389"/>
      <c r="F28" s="389"/>
      <c r="G28" s="389"/>
      <c r="H28" s="389"/>
      <c r="I28" s="389"/>
      <c r="J28" s="389"/>
      <c r="K28" s="116"/>
    </row>
    <row r="29" spans="2:11" ht="15" customHeight="1">
      <c r="B29" s="119"/>
      <c r="C29" s="120"/>
      <c r="D29" s="389" t="s">
        <v>790</v>
      </c>
      <c r="E29" s="389"/>
      <c r="F29" s="389"/>
      <c r="G29" s="389"/>
      <c r="H29" s="389"/>
      <c r="I29" s="389"/>
      <c r="J29" s="389"/>
      <c r="K29" s="116"/>
    </row>
    <row r="30" spans="2:11" ht="12.75" customHeight="1">
      <c r="B30" s="119"/>
      <c r="C30" s="120"/>
      <c r="D30" s="120"/>
      <c r="E30" s="120"/>
      <c r="F30" s="120"/>
      <c r="G30" s="120"/>
      <c r="H30" s="120"/>
      <c r="I30" s="120"/>
      <c r="J30" s="120"/>
      <c r="K30" s="116"/>
    </row>
    <row r="31" spans="2:11" ht="15" customHeight="1">
      <c r="B31" s="119"/>
      <c r="C31" s="120"/>
      <c r="D31" s="389" t="s">
        <v>791</v>
      </c>
      <c r="E31" s="389"/>
      <c r="F31" s="389"/>
      <c r="G31" s="389"/>
      <c r="H31" s="389"/>
      <c r="I31" s="389"/>
      <c r="J31" s="389"/>
      <c r="K31" s="116"/>
    </row>
    <row r="32" spans="2:11" ht="15" customHeight="1">
      <c r="B32" s="119"/>
      <c r="C32" s="120"/>
      <c r="D32" s="389" t="s">
        <v>792</v>
      </c>
      <c r="E32" s="389"/>
      <c r="F32" s="389"/>
      <c r="G32" s="389"/>
      <c r="H32" s="389"/>
      <c r="I32" s="389"/>
      <c r="J32" s="389"/>
      <c r="K32" s="116"/>
    </row>
    <row r="33" spans="2:11" ht="15" customHeight="1">
      <c r="B33" s="119"/>
      <c r="C33" s="120"/>
      <c r="D33" s="389" t="s">
        <v>793</v>
      </c>
      <c r="E33" s="389"/>
      <c r="F33" s="389"/>
      <c r="G33" s="389"/>
      <c r="H33" s="389"/>
      <c r="I33" s="389"/>
      <c r="J33" s="389"/>
      <c r="K33" s="116"/>
    </row>
    <row r="34" spans="2:11" ht="15" customHeight="1">
      <c r="B34" s="119"/>
      <c r="C34" s="120"/>
      <c r="D34" s="118"/>
      <c r="E34" s="122" t="s">
        <v>113</v>
      </c>
      <c r="F34" s="118"/>
      <c r="G34" s="389" t="s">
        <v>794</v>
      </c>
      <c r="H34" s="389"/>
      <c r="I34" s="389"/>
      <c r="J34" s="389"/>
      <c r="K34" s="116"/>
    </row>
    <row r="35" spans="2:11" ht="30.75" customHeight="1">
      <c r="B35" s="119"/>
      <c r="C35" s="120"/>
      <c r="D35" s="118"/>
      <c r="E35" s="122" t="s">
        <v>795</v>
      </c>
      <c r="F35" s="118"/>
      <c r="G35" s="389" t="s">
        <v>796</v>
      </c>
      <c r="H35" s="389"/>
      <c r="I35" s="389"/>
      <c r="J35" s="389"/>
      <c r="K35" s="116"/>
    </row>
    <row r="36" spans="2:11" ht="15" customHeight="1">
      <c r="B36" s="119"/>
      <c r="C36" s="120"/>
      <c r="D36" s="118"/>
      <c r="E36" s="122" t="s">
        <v>54</v>
      </c>
      <c r="F36" s="118"/>
      <c r="G36" s="389" t="s">
        <v>797</v>
      </c>
      <c r="H36" s="389"/>
      <c r="I36" s="389"/>
      <c r="J36" s="389"/>
      <c r="K36" s="116"/>
    </row>
    <row r="37" spans="2:11" ht="15" customHeight="1">
      <c r="B37" s="119"/>
      <c r="C37" s="120"/>
      <c r="D37" s="118"/>
      <c r="E37" s="122" t="s">
        <v>114</v>
      </c>
      <c r="F37" s="118"/>
      <c r="G37" s="389" t="s">
        <v>798</v>
      </c>
      <c r="H37" s="389"/>
      <c r="I37" s="389"/>
      <c r="J37" s="389"/>
      <c r="K37" s="116"/>
    </row>
    <row r="38" spans="2:11" ht="15" customHeight="1">
      <c r="B38" s="119"/>
      <c r="C38" s="120"/>
      <c r="D38" s="118"/>
      <c r="E38" s="122" t="s">
        <v>115</v>
      </c>
      <c r="F38" s="118"/>
      <c r="G38" s="389" t="s">
        <v>799</v>
      </c>
      <c r="H38" s="389"/>
      <c r="I38" s="389"/>
      <c r="J38" s="389"/>
      <c r="K38" s="116"/>
    </row>
    <row r="39" spans="2:11" ht="15" customHeight="1">
      <c r="B39" s="119"/>
      <c r="C39" s="120"/>
      <c r="D39" s="118"/>
      <c r="E39" s="122" t="s">
        <v>116</v>
      </c>
      <c r="F39" s="118"/>
      <c r="G39" s="389" t="s">
        <v>800</v>
      </c>
      <c r="H39" s="389"/>
      <c r="I39" s="389"/>
      <c r="J39" s="389"/>
      <c r="K39" s="116"/>
    </row>
    <row r="40" spans="2:11" ht="15" customHeight="1">
      <c r="B40" s="119"/>
      <c r="C40" s="120"/>
      <c r="D40" s="118"/>
      <c r="E40" s="122" t="s">
        <v>801</v>
      </c>
      <c r="F40" s="118"/>
      <c r="G40" s="389" t="s">
        <v>802</v>
      </c>
      <c r="H40" s="389"/>
      <c r="I40" s="389"/>
      <c r="J40" s="389"/>
      <c r="K40" s="116"/>
    </row>
    <row r="41" spans="2:11" ht="15" customHeight="1">
      <c r="B41" s="119"/>
      <c r="C41" s="120"/>
      <c r="D41" s="118"/>
      <c r="E41" s="122"/>
      <c r="F41" s="118"/>
      <c r="G41" s="389" t="s">
        <v>803</v>
      </c>
      <c r="H41" s="389"/>
      <c r="I41" s="389"/>
      <c r="J41" s="389"/>
      <c r="K41" s="116"/>
    </row>
    <row r="42" spans="2:11" ht="15" customHeight="1">
      <c r="B42" s="119"/>
      <c r="C42" s="120"/>
      <c r="D42" s="118"/>
      <c r="E42" s="122" t="s">
        <v>804</v>
      </c>
      <c r="F42" s="118"/>
      <c r="G42" s="389" t="s">
        <v>805</v>
      </c>
      <c r="H42" s="389"/>
      <c r="I42" s="389"/>
      <c r="J42" s="389"/>
      <c r="K42" s="116"/>
    </row>
    <row r="43" spans="2:11" ht="15" customHeight="1">
      <c r="B43" s="119"/>
      <c r="C43" s="120"/>
      <c r="D43" s="118"/>
      <c r="E43" s="122" t="s">
        <v>118</v>
      </c>
      <c r="F43" s="118"/>
      <c r="G43" s="389" t="s">
        <v>806</v>
      </c>
      <c r="H43" s="389"/>
      <c r="I43" s="389"/>
      <c r="J43" s="389"/>
      <c r="K43" s="116"/>
    </row>
    <row r="44" spans="2:11" ht="12.75" customHeight="1">
      <c r="B44" s="119"/>
      <c r="C44" s="120"/>
      <c r="D44" s="118"/>
      <c r="E44" s="118"/>
      <c r="F44" s="118"/>
      <c r="G44" s="118"/>
      <c r="H44" s="118"/>
      <c r="I44" s="118"/>
      <c r="J44" s="118"/>
      <c r="K44" s="116"/>
    </row>
    <row r="45" spans="2:11" ht="15" customHeight="1">
      <c r="B45" s="119"/>
      <c r="C45" s="120"/>
      <c r="D45" s="389" t="s">
        <v>807</v>
      </c>
      <c r="E45" s="389"/>
      <c r="F45" s="389"/>
      <c r="G45" s="389"/>
      <c r="H45" s="389"/>
      <c r="I45" s="389"/>
      <c r="J45" s="389"/>
      <c r="K45" s="116"/>
    </row>
    <row r="46" spans="2:11" ht="15" customHeight="1">
      <c r="B46" s="119"/>
      <c r="C46" s="120"/>
      <c r="D46" s="120"/>
      <c r="E46" s="389" t="s">
        <v>808</v>
      </c>
      <c r="F46" s="389"/>
      <c r="G46" s="389"/>
      <c r="H46" s="389"/>
      <c r="I46" s="389"/>
      <c r="J46" s="389"/>
      <c r="K46" s="116"/>
    </row>
    <row r="47" spans="2:11" ht="15" customHeight="1">
      <c r="B47" s="119"/>
      <c r="C47" s="120"/>
      <c r="D47" s="120"/>
      <c r="E47" s="389" t="s">
        <v>809</v>
      </c>
      <c r="F47" s="389"/>
      <c r="G47" s="389"/>
      <c r="H47" s="389"/>
      <c r="I47" s="389"/>
      <c r="J47" s="389"/>
      <c r="K47" s="116"/>
    </row>
    <row r="48" spans="2:11" ht="15" customHeight="1">
      <c r="B48" s="119"/>
      <c r="C48" s="120"/>
      <c r="D48" s="120"/>
      <c r="E48" s="389" t="s">
        <v>810</v>
      </c>
      <c r="F48" s="389"/>
      <c r="G48" s="389"/>
      <c r="H48" s="389"/>
      <c r="I48" s="389"/>
      <c r="J48" s="389"/>
      <c r="K48" s="116"/>
    </row>
    <row r="49" spans="2:11" ht="15" customHeight="1">
      <c r="B49" s="119"/>
      <c r="C49" s="120"/>
      <c r="D49" s="389" t="s">
        <v>811</v>
      </c>
      <c r="E49" s="389"/>
      <c r="F49" s="389"/>
      <c r="G49" s="389"/>
      <c r="H49" s="389"/>
      <c r="I49" s="389"/>
      <c r="J49" s="389"/>
      <c r="K49" s="116"/>
    </row>
    <row r="50" spans="2:11" ht="25.5" customHeight="1">
      <c r="B50" s="115"/>
      <c r="C50" s="388" t="s">
        <v>812</v>
      </c>
      <c r="D50" s="388"/>
      <c r="E50" s="388"/>
      <c r="F50" s="388"/>
      <c r="G50" s="388"/>
      <c r="H50" s="388"/>
      <c r="I50" s="388"/>
      <c r="J50" s="388"/>
      <c r="K50" s="116"/>
    </row>
    <row r="51" spans="2:11" ht="5.25" customHeight="1">
      <c r="B51" s="115"/>
      <c r="C51" s="117"/>
      <c r="D51" s="117"/>
      <c r="E51" s="117"/>
      <c r="F51" s="117"/>
      <c r="G51" s="117"/>
      <c r="H51" s="117"/>
      <c r="I51" s="117"/>
      <c r="J51" s="117"/>
      <c r="K51" s="116"/>
    </row>
    <row r="52" spans="2:11" ht="15" customHeight="1">
      <c r="B52" s="115"/>
      <c r="C52" s="389" t="s">
        <v>813</v>
      </c>
      <c r="D52" s="389"/>
      <c r="E52" s="389"/>
      <c r="F52" s="389"/>
      <c r="G52" s="389"/>
      <c r="H52" s="389"/>
      <c r="I52" s="389"/>
      <c r="J52" s="389"/>
      <c r="K52" s="116"/>
    </row>
    <row r="53" spans="2:11" ht="15" customHeight="1">
      <c r="B53" s="115"/>
      <c r="C53" s="389" t="s">
        <v>814</v>
      </c>
      <c r="D53" s="389"/>
      <c r="E53" s="389"/>
      <c r="F53" s="389"/>
      <c r="G53" s="389"/>
      <c r="H53" s="389"/>
      <c r="I53" s="389"/>
      <c r="J53" s="389"/>
      <c r="K53" s="116"/>
    </row>
    <row r="54" spans="2:11" ht="12.75" customHeight="1">
      <c r="B54" s="115"/>
      <c r="C54" s="118"/>
      <c r="D54" s="118"/>
      <c r="E54" s="118"/>
      <c r="F54" s="118"/>
      <c r="G54" s="118"/>
      <c r="H54" s="118"/>
      <c r="I54" s="118"/>
      <c r="J54" s="118"/>
      <c r="K54" s="116"/>
    </row>
    <row r="55" spans="2:11" ht="15" customHeight="1">
      <c r="B55" s="115"/>
      <c r="C55" s="389" t="s">
        <v>815</v>
      </c>
      <c r="D55" s="389"/>
      <c r="E55" s="389"/>
      <c r="F55" s="389"/>
      <c r="G55" s="389"/>
      <c r="H55" s="389"/>
      <c r="I55" s="389"/>
      <c r="J55" s="389"/>
      <c r="K55" s="116"/>
    </row>
    <row r="56" spans="2:11" ht="15" customHeight="1">
      <c r="B56" s="115"/>
      <c r="C56" s="120"/>
      <c r="D56" s="389" t="s">
        <v>816</v>
      </c>
      <c r="E56" s="389"/>
      <c r="F56" s="389"/>
      <c r="G56" s="389"/>
      <c r="H56" s="389"/>
      <c r="I56" s="389"/>
      <c r="J56" s="389"/>
      <c r="K56" s="116"/>
    </row>
    <row r="57" spans="2:11" ht="15" customHeight="1">
      <c r="B57" s="115"/>
      <c r="C57" s="120"/>
      <c r="D57" s="389" t="s">
        <v>817</v>
      </c>
      <c r="E57" s="389"/>
      <c r="F57" s="389"/>
      <c r="G57" s="389"/>
      <c r="H57" s="389"/>
      <c r="I57" s="389"/>
      <c r="J57" s="389"/>
      <c r="K57" s="116"/>
    </row>
    <row r="58" spans="2:11" ht="15" customHeight="1">
      <c r="B58" s="115"/>
      <c r="C58" s="120"/>
      <c r="D58" s="389" t="s">
        <v>818</v>
      </c>
      <c r="E58" s="389"/>
      <c r="F58" s="389"/>
      <c r="G58" s="389"/>
      <c r="H58" s="389"/>
      <c r="I58" s="389"/>
      <c r="J58" s="389"/>
      <c r="K58" s="116"/>
    </row>
    <row r="59" spans="2:11" ht="15" customHeight="1">
      <c r="B59" s="115"/>
      <c r="C59" s="120"/>
      <c r="D59" s="389" t="s">
        <v>819</v>
      </c>
      <c r="E59" s="389"/>
      <c r="F59" s="389"/>
      <c r="G59" s="389"/>
      <c r="H59" s="389"/>
      <c r="I59" s="389"/>
      <c r="J59" s="389"/>
      <c r="K59" s="116"/>
    </row>
    <row r="60" spans="2:11" ht="15" customHeight="1">
      <c r="B60" s="115"/>
      <c r="C60" s="120"/>
      <c r="D60" s="390" t="s">
        <v>820</v>
      </c>
      <c r="E60" s="390"/>
      <c r="F60" s="390"/>
      <c r="G60" s="390"/>
      <c r="H60" s="390"/>
      <c r="I60" s="390"/>
      <c r="J60" s="390"/>
      <c r="K60" s="116"/>
    </row>
    <row r="61" spans="2:11" ht="15" customHeight="1">
      <c r="B61" s="115"/>
      <c r="C61" s="120"/>
      <c r="D61" s="389" t="s">
        <v>821</v>
      </c>
      <c r="E61" s="389"/>
      <c r="F61" s="389"/>
      <c r="G61" s="389"/>
      <c r="H61" s="389"/>
      <c r="I61" s="389"/>
      <c r="J61" s="389"/>
      <c r="K61" s="116"/>
    </row>
    <row r="62" spans="2:11" ht="12.75" customHeight="1">
      <c r="B62" s="115"/>
      <c r="C62" s="120"/>
      <c r="D62" s="120"/>
      <c r="E62" s="123"/>
      <c r="F62" s="120"/>
      <c r="G62" s="120"/>
      <c r="H62" s="120"/>
      <c r="I62" s="120"/>
      <c r="J62" s="120"/>
      <c r="K62" s="116"/>
    </row>
    <row r="63" spans="2:11" ht="15" customHeight="1">
      <c r="B63" s="115"/>
      <c r="C63" s="120"/>
      <c r="D63" s="389" t="s">
        <v>822</v>
      </c>
      <c r="E63" s="389"/>
      <c r="F63" s="389"/>
      <c r="G63" s="389"/>
      <c r="H63" s="389"/>
      <c r="I63" s="389"/>
      <c r="J63" s="389"/>
      <c r="K63" s="116"/>
    </row>
    <row r="64" spans="2:11" ht="15" customHeight="1">
      <c r="B64" s="115"/>
      <c r="C64" s="120"/>
      <c r="D64" s="390" t="s">
        <v>823</v>
      </c>
      <c r="E64" s="390"/>
      <c r="F64" s="390"/>
      <c r="G64" s="390"/>
      <c r="H64" s="390"/>
      <c r="I64" s="390"/>
      <c r="J64" s="390"/>
      <c r="K64" s="116"/>
    </row>
    <row r="65" spans="2:11" ht="15" customHeight="1">
      <c r="B65" s="115"/>
      <c r="C65" s="120"/>
      <c r="D65" s="389" t="s">
        <v>824</v>
      </c>
      <c r="E65" s="389"/>
      <c r="F65" s="389"/>
      <c r="G65" s="389"/>
      <c r="H65" s="389"/>
      <c r="I65" s="389"/>
      <c r="J65" s="389"/>
      <c r="K65" s="116"/>
    </row>
    <row r="66" spans="2:11" ht="15" customHeight="1">
      <c r="B66" s="115"/>
      <c r="C66" s="120"/>
      <c r="D66" s="389" t="s">
        <v>825</v>
      </c>
      <c r="E66" s="389"/>
      <c r="F66" s="389"/>
      <c r="G66" s="389"/>
      <c r="H66" s="389"/>
      <c r="I66" s="389"/>
      <c r="J66" s="389"/>
      <c r="K66" s="116"/>
    </row>
    <row r="67" spans="2:11" ht="15" customHeight="1">
      <c r="B67" s="115"/>
      <c r="C67" s="120"/>
      <c r="D67" s="389" t="s">
        <v>826</v>
      </c>
      <c r="E67" s="389"/>
      <c r="F67" s="389"/>
      <c r="G67" s="389"/>
      <c r="H67" s="389"/>
      <c r="I67" s="389"/>
      <c r="J67" s="389"/>
      <c r="K67" s="116"/>
    </row>
    <row r="68" spans="2:11" ht="15" customHeight="1">
      <c r="B68" s="115"/>
      <c r="C68" s="120"/>
      <c r="D68" s="389" t="s">
        <v>827</v>
      </c>
      <c r="E68" s="389"/>
      <c r="F68" s="389"/>
      <c r="G68" s="389"/>
      <c r="H68" s="389"/>
      <c r="I68" s="389"/>
      <c r="J68" s="389"/>
      <c r="K68" s="116"/>
    </row>
    <row r="69" spans="2:11" ht="12.75" customHeight="1">
      <c r="B69" s="124"/>
      <c r="C69" s="125"/>
      <c r="D69" s="125"/>
      <c r="E69" s="125"/>
      <c r="F69" s="125"/>
      <c r="G69" s="125"/>
      <c r="H69" s="125"/>
      <c r="I69" s="125"/>
      <c r="J69" s="125"/>
      <c r="K69" s="126"/>
    </row>
    <row r="70" spans="2:11" ht="18.75" customHeight="1">
      <c r="B70" s="127"/>
      <c r="C70" s="127"/>
      <c r="D70" s="127"/>
      <c r="E70" s="127"/>
      <c r="F70" s="127"/>
      <c r="G70" s="127"/>
      <c r="H70" s="127"/>
      <c r="I70" s="127"/>
      <c r="J70" s="127"/>
      <c r="K70" s="128"/>
    </row>
    <row r="71" spans="2:11" ht="18.75" customHeight="1">
      <c r="B71" s="128"/>
      <c r="C71" s="128"/>
      <c r="D71" s="128"/>
      <c r="E71" s="128"/>
      <c r="F71" s="128"/>
      <c r="G71" s="128"/>
      <c r="H71" s="128"/>
      <c r="I71" s="128"/>
      <c r="J71" s="128"/>
      <c r="K71" s="128"/>
    </row>
    <row r="72" spans="2:11" ht="7.5" customHeight="1">
      <c r="B72" s="129"/>
      <c r="C72" s="130"/>
      <c r="D72" s="130"/>
      <c r="E72" s="130"/>
      <c r="F72" s="130"/>
      <c r="G72" s="130"/>
      <c r="H72" s="130"/>
      <c r="I72" s="130"/>
      <c r="J72" s="130"/>
      <c r="K72" s="131"/>
    </row>
    <row r="73" spans="2:11" ht="45" customHeight="1">
      <c r="B73" s="132"/>
      <c r="C73" s="391" t="s">
        <v>763</v>
      </c>
      <c r="D73" s="391"/>
      <c r="E73" s="391"/>
      <c r="F73" s="391"/>
      <c r="G73" s="391"/>
      <c r="H73" s="391"/>
      <c r="I73" s="391"/>
      <c r="J73" s="391"/>
      <c r="K73" s="133"/>
    </row>
    <row r="74" spans="2:11" ht="17.25" customHeight="1">
      <c r="B74" s="132"/>
      <c r="C74" s="134" t="s">
        <v>828</v>
      </c>
      <c r="D74" s="134"/>
      <c r="E74" s="134"/>
      <c r="F74" s="134" t="s">
        <v>829</v>
      </c>
      <c r="G74" s="135"/>
      <c r="H74" s="134" t="s">
        <v>114</v>
      </c>
      <c r="I74" s="134" t="s">
        <v>58</v>
      </c>
      <c r="J74" s="134" t="s">
        <v>830</v>
      </c>
      <c r="K74" s="133"/>
    </row>
    <row r="75" spans="2:11" ht="17.25" customHeight="1">
      <c r="B75" s="132"/>
      <c r="C75" s="136" t="s">
        <v>831</v>
      </c>
      <c r="D75" s="136"/>
      <c r="E75" s="136"/>
      <c r="F75" s="137" t="s">
        <v>832</v>
      </c>
      <c r="G75" s="138"/>
      <c r="H75" s="136"/>
      <c r="I75" s="136"/>
      <c r="J75" s="136" t="s">
        <v>833</v>
      </c>
      <c r="K75" s="133"/>
    </row>
    <row r="76" spans="2:11" ht="5.25" customHeight="1">
      <c r="B76" s="132"/>
      <c r="C76" s="139"/>
      <c r="D76" s="139"/>
      <c r="E76" s="139"/>
      <c r="F76" s="139"/>
      <c r="G76" s="140"/>
      <c r="H76" s="139"/>
      <c r="I76" s="139"/>
      <c r="J76" s="139"/>
      <c r="K76" s="133"/>
    </row>
    <row r="77" spans="2:11" ht="15" customHeight="1">
      <c r="B77" s="132"/>
      <c r="C77" s="122" t="s">
        <v>54</v>
      </c>
      <c r="D77" s="139"/>
      <c r="E77" s="139"/>
      <c r="F77" s="141" t="s">
        <v>834</v>
      </c>
      <c r="G77" s="140"/>
      <c r="H77" s="122" t="s">
        <v>835</v>
      </c>
      <c r="I77" s="122" t="s">
        <v>836</v>
      </c>
      <c r="J77" s="122">
        <v>20</v>
      </c>
      <c r="K77" s="133"/>
    </row>
    <row r="78" spans="2:11" ht="15" customHeight="1">
      <c r="B78" s="132"/>
      <c r="C78" s="122" t="s">
        <v>837</v>
      </c>
      <c r="D78" s="122"/>
      <c r="E78" s="122"/>
      <c r="F78" s="141" t="s">
        <v>834</v>
      </c>
      <c r="G78" s="140"/>
      <c r="H78" s="122" t="s">
        <v>838</v>
      </c>
      <c r="I78" s="122" t="s">
        <v>836</v>
      </c>
      <c r="J78" s="122">
        <v>120</v>
      </c>
      <c r="K78" s="133"/>
    </row>
    <row r="79" spans="2:11" ht="15" customHeight="1">
      <c r="B79" s="142"/>
      <c r="C79" s="122" t="s">
        <v>839</v>
      </c>
      <c r="D79" s="122"/>
      <c r="E79" s="122"/>
      <c r="F79" s="141" t="s">
        <v>840</v>
      </c>
      <c r="G79" s="140"/>
      <c r="H79" s="122" t="s">
        <v>841</v>
      </c>
      <c r="I79" s="122" t="s">
        <v>836</v>
      </c>
      <c r="J79" s="122">
        <v>50</v>
      </c>
      <c r="K79" s="133"/>
    </row>
    <row r="80" spans="2:11" ht="15" customHeight="1">
      <c r="B80" s="142"/>
      <c r="C80" s="122" t="s">
        <v>842</v>
      </c>
      <c r="D80" s="122"/>
      <c r="E80" s="122"/>
      <c r="F80" s="141" t="s">
        <v>834</v>
      </c>
      <c r="G80" s="140"/>
      <c r="H80" s="122" t="s">
        <v>843</v>
      </c>
      <c r="I80" s="122" t="s">
        <v>844</v>
      </c>
      <c r="J80" s="122"/>
      <c r="K80" s="133"/>
    </row>
    <row r="81" spans="2:11" ht="15" customHeight="1">
      <c r="B81" s="142"/>
      <c r="C81" s="143" t="s">
        <v>845</v>
      </c>
      <c r="D81" s="143"/>
      <c r="E81" s="143"/>
      <c r="F81" s="144" t="s">
        <v>840</v>
      </c>
      <c r="G81" s="143"/>
      <c r="H81" s="143" t="s">
        <v>846</v>
      </c>
      <c r="I81" s="143" t="s">
        <v>836</v>
      </c>
      <c r="J81" s="143">
        <v>15</v>
      </c>
      <c r="K81" s="133"/>
    </row>
    <row r="82" spans="2:11" ht="15" customHeight="1">
      <c r="B82" s="142"/>
      <c r="C82" s="143" t="s">
        <v>847</v>
      </c>
      <c r="D82" s="143"/>
      <c r="E82" s="143"/>
      <c r="F82" s="144" t="s">
        <v>840</v>
      </c>
      <c r="G82" s="143"/>
      <c r="H82" s="143" t="s">
        <v>848</v>
      </c>
      <c r="I82" s="143" t="s">
        <v>836</v>
      </c>
      <c r="J82" s="143">
        <v>15</v>
      </c>
      <c r="K82" s="133"/>
    </row>
    <row r="83" spans="2:11" ht="15" customHeight="1">
      <c r="B83" s="142"/>
      <c r="C83" s="143" t="s">
        <v>849</v>
      </c>
      <c r="D83" s="143"/>
      <c r="E83" s="143"/>
      <c r="F83" s="144" t="s">
        <v>840</v>
      </c>
      <c r="G83" s="143"/>
      <c r="H83" s="143" t="s">
        <v>850</v>
      </c>
      <c r="I83" s="143" t="s">
        <v>836</v>
      </c>
      <c r="J83" s="143">
        <v>20</v>
      </c>
      <c r="K83" s="133"/>
    </row>
    <row r="84" spans="2:11" ht="15" customHeight="1">
      <c r="B84" s="142"/>
      <c r="C84" s="143" t="s">
        <v>851</v>
      </c>
      <c r="D84" s="143"/>
      <c r="E84" s="143"/>
      <c r="F84" s="144" t="s">
        <v>840</v>
      </c>
      <c r="G84" s="143"/>
      <c r="H84" s="143" t="s">
        <v>852</v>
      </c>
      <c r="I84" s="143" t="s">
        <v>836</v>
      </c>
      <c r="J84" s="143">
        <v>20</v>
      </c>
      <c r="K84" s="133"/>
    </row>
    <row r="85" spans="2:11" ht="15" customHeight="1">
      <c r="B85" s="142"/>
      <c r="C85" s="122" t="s">
        <v>853</v>
      </c>
      <c r="D85" s="122"/>
      <c r="E85" s="122"/>
      <c r="F85" s="141" t="s">
        <v>840</v>
      </c>
      <c r="G85" s="140"/>
      <c r="H85" s="122" t="s">
        <v>854</v>
      </c>
      <c r="I85" s="122" t="s">
        <v>836</v>
      </c>
      <c r="J85" s="122">
        <v>50</v>
      </c>
      <c r="K85" s="133"/>
    </row>
    <row r="86" spans="2:11" ht="15" customHeight="1">
      <c r="B86" s="142"/>
      <c r="C86" s="122" t="s">
        <v>855</v>
      </c>
      <c r="D86" s="122"/>
      <c r="E86" s="122"/>
      <c r="F86" s="141" t="s">
        <v>840</v>
      </c>
      <c r="G86" s="140"/>
      <c r="H86" s="122" t="s">
        <v>856</v>
      </c>
      <c r="I86" s="122" t="s">
        <v>836</v>
      </c>
      <c r="J86" s="122">
        <v>20</v>
      </c>
      <c r="K86" s="133"/>
    </row>
    <row r="87" spans="2:11" ht="15" customHeight="1">
      <c r="B87" s="142"/>
      <c r="C87" s="122" t="s">
        <v>857</v>
      </c>
      <c r="D87" s="122"/>
      <c r="E87" s="122"/>
      <c r="F87" s="141" t="s">
        <v>840</v>
      </c>
      <c r="G87" s="140"/>
      <c r="H87" s="122" t="s">
        <v>858</v>
      </c>
      <c r="I87" s="122" t="s">
        <v>836</v>
      </c>
      <c r="J87" s="122">
        <v>20</v>
      </c>
      <c r="K87" s="133"/>
    </row>
    <row r="88" spans="2:11" ht="15" customHeight="1">
      <c r="B88" s="142"/>
      <c r="C88" s="122" t="s">
        <v>859</v>
      </c>
      <c r="D88" s="122"/>
      <c r="E88" s="122"/>
      <c r="F88" s="141" t="s">
        <v>840</v>
      </c>
      <c r="G88" s="140"/>
      <c r="H88" s="122" t="s">
        <v>860</v>
      </c>
      <c r="I88" s="122" t="s">
        <v>836</v>
      </c>
      <c r="J88" s="122">
        <v>50</v>
      </c>
      <c r="K88" s="133"/>
    </row>
    <row r="89" spans="2:11" ht="15" customHeight="1">
      <c r="B89" s="142"/>
      <c r="C89" s="122" t="s">
        <v>861</v>
      </c>
      <c r="D89" s="122"/>
      <c r="E89" s="122"/>
      <c r="F89" s="141" t="s">
        <v>840</v>
      </c>
      <c r="G89" s="140"/>
      <c r="H89" s="122" t="s">
        <v>861</v>
      </c>
      <c r="I89" s="122" t="s">
        <v>836</v>
      </c>
      <c r="J89" s="122">
        <v>50</v>
      </c>
      <c r="K89" s="133"/>
    </row>
    <row r="90" spans="2:11" ht="15" customHeight="1">
      <c r="B90" s="142"/>
      <c r="C90" s="122" t="s">
        <v>119</v>
      </c>
      <c r="D90" s="122"/>
      <c r="E90" s="122"/>
      <c r="F90" s="141" t="s">
        <v>840</v>
      </c>
      <c r="G90" s="140"/>
      <c r="H90" s="122" t="s">
        <v>862</v>
      </c>
      <c r="I90" s="122" t="s">
        <v>836</v>
      </c>
      <c r="J90" s="122">
        <v>255</v>
      </c>
      <c r="K90" s="133"/>
    </row>
    <row r="91" spans="2:11" ht="15" customHeight="1">
      <c r="B91" s="142"/>
      <c r="C91" s="122" t="s">
        <v>863</v>
      </c>
      <c r="D91" s="122"/>
      <c r="E91" s="122"/>
      <c r="F91" s="141" t="s">
        <v>834</v>
      </c>
      <c r="G91" s="140"/>
      <c r="H91" s="122" t="s">
        <v>864</v>
      </c>
      <c r="I91" s="122" t="s">
        <v>865</v>
      </c>
      <c r="J91" s="122"/>
      <c r="K91" s="133"/>
    </row>
    <row r="92" spans="2:11" ht="15" customHeight="1">
      <c r="B92" s="142"/>
      <c r="C92" s="122" t="s">
        <v>866</v>
      </c>
      <c r="D92" s="122"/>
      <c r="E92" s="122"/>
      <c r="F92" s="141" t="s">
        <v>834</v>
      </c>
      <c r="G92" s="140"/>
      <c r="H92" s="122" t="s">
        <v>867</v>
      </c>
      <c r="I92" s="122" t="s">
        <v>868</v>
      </c>
      <c r="J92" s="122"/>
      <c r="K92" s="133"/>
    </row>
    <row r="93" spans="2:11" ht="15" customHeight="1">
      <c r="B93" s="142"/>
      <c r="C93" s="122" t="s">
        <v>869</v>
      </c>
      <c r="D93" s="122"/>
      <c r="E93" s="122"/>
      <c r="F93" s="141" t="s">
        <v>834</v>
      </c>
      <c r="G93" s="140"/>
      <c r="H93" s="122" t="s">
        <v>869</v>
      </c>
      <c r="I93" s="122" t="s">
        <v>868</v>
      </c>
      <c r="J93" s="122"/>
      <c r="K93" s="133"/>
    </row>
    <row r="94" spans="2:11" ht="15" customHeight="1">
      <c r="B94" s="142"/>
      <c r="C94" s="122" t="s">
        <v>39</v>
      </c>
      <c r="D94" s="122"/>
      <c r="E94" s="122"/>
      <c r="F94" s="141" t="s">
        <v>834</v>
      </c>
      <c r="G94" s="140"/>
      <c r="H94" s="122" t="s">
        <v>870</v>
      </c>
      <c r="I94" s="122" t="s">
        <v>868</v>
      </c>
      <c r="J94" s="122"/>
      <c r="K94" s="133"/>
    </row>
    <row r="95" spans="2:11" ht="15" customHeight="1">
      <c r="B95" s="142"/>
      <c r="C95" s="122" t="s">
        <v>49</v>
      </c>
      <c r="D95" s="122"/>
      <c r="E95" s="122"/>
      <c r="F95" s="141" t="s">
        <v>834</v>
      </c>
      <c r="G95" s="140"/>
      <c r="H95" s="122" t="s">
        <v>871</v>
      </c>
      <c r="I95" s="122" t="s">
        <v>868</v>
      </c>
      <c r="J95" s="122"/>
      <c r="K95" s="133"/>
    </row>
    <row r="96" spans="2:11" ht="15" customHeight="1">
      <c r="B96" s="145"/>
      <c r="C96" s="146"/>
      <c r="D96" s="146"/>
      <c r="E96" s="146"/>
      <c r="F96" s="146"/>
      <c r="G96" s="146"/>
      <c r="H96" s="146"/>
      <c r="I96" s="146"/>
      <c r="J96" s="146"/>
      <c r="K96" s="147"/>
    </row>
    <row r="97" spans="2:11" ht="18.75" customHeight="1">
      <c r="B97" s="148"/>
      <c r="C97" s="149"/>
      <c r="D97" s="149"/>
      <c r="E97" s="149"/>
      <c r="F97" s="149"/>
      <c r="G97" s="149"/>
      <c r="H97" s="149"/>
      <c r="I97" s="149"/>
      <c r="J97" s="149"/>
      <c r="K97" s="148"/>
    </row>
    <row r="98" spans="2:11" ht="18.75" customHeight="1">
      <c r="B98" s="128"/>
      <c r="C98" s="128"/>
      <c r="D98" s="128"/>
      <c r="E98" s="128"/>
      <c r="F98" s="128"/>
      <c r="G98" s="128"/>
      <c r="H98" s="128"/>
      <c r="I98" s="128"/>
      <c r="J98" s="128"/>
      <c r="K98" s="128"/>
    </row>
    <row r="99" spans="2:11" ht="7.5" customHeight="1">
      <c r="B99" s="129"/>
      <c r="C99" s="130"/>
      <c r="D99" s="130"/>
      <c r="E99" s="130"/>
      <c r="F99" s="130"/>
      <c r="G99" s="130"/>
      <c r="H99" s="130"/>
      <c r="I99" s="130"/>
      <c r="J99" s="130"/>
      <c r="K99" s="131"/>
    </row>
    <row r="100" spans="2:11" ht="45" customHeight="1">
      <c r="B100" s="132"/>
      <c r="C100" s="391" t="s">
        <v>872</v>
      </c>
      <c r="D100" s="391"/>
      <c r="E100" s="391"/>
      <c r="F100" s="391"/>
      <c r="G100" s="391"/>
      <c r="H100" s="391"/>
      <c r="I100" s="391"/>
      <c r="J100" s="391"/>
      <c r="K100" s="133"/>
    </row>
    <row r="101" spans="2:11" ht="17.25" customHeight="1">
      <c r="B101" s="132"/>
      <c r="C101" s="134" t="s">
        <v>828</v>
      </c>
      <c r="D101" s="134"/>
      <c r="E101" s="134"/>
      <c r="F101" s="134" t="s">
        <v>829</v>
      </c>
      <c r="G101" s="135"/>
      <c r="H101" s="134" t="s">
        <v>114</v>
      </c>
      <c r="I101" s="134" t="s">
        <v>58</v>
      </c>
      <c r="J101" s="134" t="s">
        <v>830</v>
      </c>
      <c r="K101" s="133"/>
    </row>
    <row r="102" spans="2:11" ht="17.25" customHeight="1">
      <c r="B102" s="132"/>
      <c r="C102" s="136" t="s">
        <v>831</v>
      </c>
      <c r="D102" s="136"/>
      <c r="E102" s="136"/>
      <c r="F102" s="137" t="s">
        <v>832</v>
      </c>
      <c r="G102" s="138"/>
      <c r="H102" s="136"/>
      <c r="I102" s="136"/>
      <c r="J102" s="136" t="s">
        <v>833</v>
      </c>
      <c r="K102" s="133"/>
    </row>
    <row r="103" spans="2:11" ht="5.25" customHeight="1">
      <c r="B103" s="132"/>
      <c r="C103" s="134"/>
      <c r="D103" s="134"/>
      <c r="E103" s="134"/>
      <c r="F103" s="134"/>
      <c r="G103" s="150"/>
      <c r="H103" s="134"/>
      <c r="I103" s="134"/>
      <c r="J103" s="134"/>
      <c r="K103" s="133"/>
    </row>
    <row r="104" spans="2:11" ht="15" customHeight="1">
      <c r="B104" s="132"/>
      <c r="C104" s="122" t="s">
        <v>54</v>
      </c>
      <c r="D104" s="139"/>
      <c r="E104" s="139"/>
      <c r="F104" s="141" t="s">
        <v>834</v>
      </c>
      <c r="G104" s="150"/>
      <c r="H104" s="122" t="s">
        <v>873</v>
      </c>
      <c r="I104" s="122" t="s">
        <v>836</v>
      </c>
      <c r="J104" s="122">
        <v>20</v>
      </c>
      <c r="K104" s="133"/>
    </row>
    <row r="105" spans="2:11" ht="15" customHeight="1">
      <c r="B105" s="132"/>
      <c r="C105" s="122" t="s">
        <v>837</v>
      </c>
      <c r="D105" s="122"/>
      <c r="E105" s="122"/>
      <c r="F105" s="141" t="s">
        <v>834</v>
      </c>
      <c r="G105" s="122"/>
      <c r="H105" s="122" t="s">
        <v>873</v>
      </c>
      <c r="I105" s="122" t="s">
        <v>836</v>
      </c>
      <c r="J105" s="122">
        <v>120</v>
      </c>
      <c r="K105" s="133"/>
    </row>
    <row r="106" spans="2:11" ht="15" customHeight="1">
      <c r="B106" s="142"/>
      <c r="C106" s="122" t="s">
        <v>839</v>
      </c>
      <c r="D106" s="122"/>
      <c r="E106" s="122"/>
      <c r="F106" s="141" t="s">
        <v>840</v>
      </c>
      <c r="G106" s="122"/>
      <c r="H106" s="122" t="s">
        <v>873</v>
      </c>
      <c r="I106" s="122" t="s">
        <v>836</v>
      </c>
      <c r="J106" s="122">
        <v>50</v>
      </c>
      <c r="K106" s="133"/>
    </row>
    <row r="107" spans="2:11" ht="15" customHeight="1">
      <c r="B107" s="142"/>
      <c r="C107" s="122" t="s">
        <v>842</v>
      </c>
      <c r="D107" s="122"/>
      <c r="E107" s="122"/>
      <c r="F107" s="141" t="s">
        <v>834</v>
      </c>
      <c r="G107" s="122"/>
      <c r="H107" s="122" t="s">
        <v>873</v>
      </c>
      <c r="I107" s="122" t="s">
        <v>844</v>
      </c>
      <c r="J107" s="122"/>
      <c r="K107" s="133"/>
    </row>
    <row r="108" spans="2:11" ht="15" customHeight="1">
      <c r="B108" s="142"/>
      <c r="C108" s="122" t="s">
        <v>853</v>
      </c>
      <c r="D108" s="122"/>
      <c r="E108" s="122"/>
      <c r="F108" s="141" t="s">
        <v>840</v>
      </c>
      <c r="G108" s="122"/>
      <c r="H108" s="122" t="s">
        <v>873</v>
      </c>
      <c r="I108" s="122" t="s">
        <v>836</v>
      </c>
      <c r="J108" s="122">
        <v>50</v>
      </c>
      <c r="K108" s="133"/>
    </row>
    <row r="109" spans="2:11" ht="15" customHeight="1">
      <c r="B109" s="142"/>
      <c r="C109" s="122" t="s">
        <v>861</v>
      </c>
      <c r="D109" s="122"/>
      <c r="E109" s="122"/>
      <c r="F109" s="141" t="s">
        <v>840</v>
      </c>
      <c r="G109" s="122"/>
      <c r="H109" s="122" t="s">
        <v>873</v>
      </c>
      <c r="I109" s="122" t="s">
        <v>836</v>
      </c>
      <c r="J109" s="122">
        <v>50</v>
      </c>
      <c r="K109" s="133"/>
    </row>
    <row r="110" spans="2:11" ht="15" customHeight="1">
      <c r="B110" s="142"/>
      <c r="C110" s="122" t="s">
        <v>859</v>
      </c>
      <c r="D110" s="122"/>
      <c r="E110" s="122"/>
      <c r="F110" s="141" t="s">
        <v>840</v>
      </c>
      <c r="G110" s="122"/>
      <c r="H110" s="122" t="s">
        <v>873</v>
      </c>
      <c r="I110" s="122" t="s">
        <v>836</v>
      </c>
      <c r="J110" s="122">
        <v>50</v>
      </c>
      <c r="K110" s="133"/>
    </row>
    <row r="111" spans="2:11" ht="15" customHeight="1">
      <c r="B111" s="142"/>
      <c r="C111" s="122" t="s">
        <v>54</v>
      </c>
      <c r="D111" s="122"/>
      <c r="E111" s="122"/>
      <c r="F111" s="141" t="s">
        <v>834</v>
      </c>
      <c r="G111" s="122"/>
      <c r="H111" s="122" t="s">
        <v>874</v>
      </c>
      <c r="I111" s="122" t="s">
        <v>836</v>
      </c>
      <c r="J111" s="122">
        <v>20</v>
      </c>
      <c r="K111" s="133"/>
    </row>
    <row r="112" spans="2:11" ht="15" customHeight="1">
      <c r="B112" s="142"/>
      <c r="C112" s="122" t="s">
        <v>875</v>
      </c>
      <c r="D112" s="122"/>
      <c r="E112" s="122"/>
      <c r="F112" s="141" t="s">
        <v>834</v>
      </c>
      <c r="G112" s="122"/>
      <c r="H112" s="122" t="s">
        <v>876</v>
      </c>
      <c r="I112" s="122" t="s">
        <v>836</v>
      </c>
      <c r="J112" s="122">
        <v>120</v>
      </c>
      <c r="K112" s="133"/>
    </row>
    <row r="113" spans="2:11" ht="15" customHeight="1">
      <c r="B113" s="142"/>
      <c r="C113" s="122" t="s">
        <v>39</v>
      </c>
      <c r="D113" s="122"/>
      <c r="E113" s="122"/>
      <c r="F113" s="141" t="s">
        <v>834</v>
      </c>
      <c r="G113" s="122"/>
      <c r="H113" s="122" t="s">
        <v>877</v>
      </c>
      <c r="I113" s="122" t="s">
        <v>868</v>
      </c>
      <c r="J113" s="122"/>
      <c r="K113" s="133"/>
    </row>
    <row r="114" spans="2:11" ht="15" customHeight="1">
      <c r="B114" s="142"/>
      <c r="C114" s="122" t="s">
        <v>49</v>
      </c>
      <c r="D114" s="122"/>
      <c r="E114" s="122"/>
      <c r="F114" s="141" t="s">
        <v>834</v>
      </c>
      <c r="G114" s="122"/>
      <c r="H114" s="122" t="s">
        <v>878</v>
      </c>
      <c r="I114" s="122" t="s">
        <v>868</v>
      </c>
      <c r="J114" s="122"/>
      <c r="K114" s="133"/>
    </row>
    <row r="115" spans="2:11" ht="15" customHeight="1">
      <c r="B115" s="142"/>
      <c r="C115" s="122" t="s">
        <v>58</v>
      </c>
      <c r="D115" s="122"/>
      <c r="E115" s="122"/>
      <c r="F115" s="141" t="s">
        <v>834</v>
      </c>
      <c r="G115" s="122"/>
      <c r="H115" s="122" t="s">
        <v>879</v>
      </c>
      <c r="I115" s="122" t="s">
        <v>880</v>
      </c>
      <c r="J115" s="122"/>
      <c r="K115" s="133"/>
    </row>
    <row r="116" spans="2:11" ht="15" customHeight="1">
      <c r="B116" s="145"/>
      <c r="C116" s="151"/>
      <c r="D116" s="151"/>
      <c r="E116" s="151"/>
      <c r="F116" s="151"/>
      <c r="G116" s="151"/>
      <c r="H116" s="151"/>
      <c r="I116" s="151"/>
      <c r="J116" s="151"/>
      <c r="K116" s="147"/>
    </row>
    <row r="117" spans="2:11" ht="18.75" customHeight="1">
      <c r="B117" s="152"/>
      <c r="C117" s="118"/>
      <c r="D117" s="118"/>
      <c r="E117" s="118"/>
      <c r="F117" s="153"/>
      <c r="G117" s="118"/>
      <c r="H117" s="118"/>
      <c r="I117" s="118"/>
      <c r="J117" s="118"/>
      <c r="K117" s="152"/>
    </row>
    <row r="118" spans="2:11" ht="18.75" customHeight="1"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</row>
    <row r="119" spans="2:11" ht="7.5" customHeight="1">
      <c r="B119" s="154"/>
      <c r="C119" s="155"/>
      <c r="D119" s="155"/>
      <c r="E119" s="155"/>
      <c r="F119" s="155"/>
      <c r="G119" s="155"/>
      <c r="H119" s="155"/>
      <c r="I119" s="155"/>
      <c r="J119" s="155"/>
      <c r="K119" s="156"/>
    </row>
    <row r="120" spans="2:11" ht="45" customHeight="1">
      <c r="B120" s="157"/>
      <c r="C120" s="387" t="s">
        <v>881</v>
      </c>
      <c r="D120" s="387"/>
      <c r="E120" s="387"/>
      <c r="F120" s="387"/>
      <c r="G120" s="387"/>
      <c r="H120" s="387"/>
      <c r="I120" s="387"/>
      <c r="J120" s="387"/>
      <c r="K120" s="158"/>
    </row>
    <row r="121" spans="2:11" ht="17.25" customHeight="1">
      <c r="B121" s="159"/>
      <c r="C121" s="134" t="s">
        <v>828</v>
      </c>
      <c r="D121" s="134"/>
      <c r="E121" s="134"/>
      <c r="F121" s="134" t="s">
        <v>829</v>
      </c>
      <c r="G121" s="135"/>
      <c r="H121" s="134" t="s">
        <v>114</v>
      </c>
      <c r="I121" s="134" t="s">
        <v>58</v>
      </c>
      <c r="J121" s="134" t="s">
        <v>830</v>
      </c>
      <c r="K121" s="160"/>
    </row>
    <row r="122" spans="2:11" ht="17.25" customHeight="1">
      <c r="B122" s="159"/>
      <c r="C122" s="136" t="s">
        <v>831</v>
      </c>
      <c r="D122" s="136"/>
      <c r="E122" s="136"/>
      <c r="F122" s="137" t="s">
        <v>832</v>
      </c>
      <c r="G122" s="138"/>
      <c r="H122" s="136"/>
      <c r="I122" s="136"/>
      <c r="J122" s="136" t="s">
        <v>833</v>
      </c>
      <c r="K122" s="160"/>
    </row>
    <row r="123" spans="2:11" ht="5.25" customHeight="1">
      <c r="B123" s="161"/>
      <c r="C123" s="139"/>
      <c r="D123" s="139"/>
      <c r="E123" s="139"/>
      <c r="F123" s="139"/>
      <c r="G123" s="122"/>
      <c r="H123" s="139"/>
      <c r="I123" s="139"/>
      <c r="J123" s="139"/>
      <c r="K123" s="162"/>
    </row>
    <row r="124" spans="2:11" ht="15" customHeight="1">
      <c r="B124" s="161"/>
      <c r="C124" s="122" t="s">
        <v>837</v>
      </c>
      <c r="D124" s="139"/>
      <c r="E124" s="139"/>
      <c r="F124" s="141" t="s">
        <v>834</v>
      </c>
      <c r="G124" s="122"/>
      <c r="H124" s="122" t="s">
        <v>873</v>
      </c>
      <c r="I124" s="122" t="s">
        <v>836</v>
      </c>
      <c r="J124" s="122">
        <v>120</v>
      </c>
      <c r="K124" s="163"/>
    </row>
    <row r="125" spans="2:11" ht="15" customHeight="1">
      <c r="B125" s="161"/>
      <c r="C125" s="122" t="s">
        <v>882</v>
      </c>
      <c r="D125" s="122"/>
      <c r="E125" s="122"/>
      <c r="F125" s="141" t="s">
        <v>834</v>
      </c>
      <c r="G125" s="122"/>
      <c r="H125" s="122" t="s">
        <v>883</v>
      </c>
      <c r="I125" s="122" t="s">
        <v>836</v>
      </c>
      <c r="J125" s="122" t="s">
        <v>884</v>
      </c>
      <c r="K125" s="163"/>
    </row>
    <row r="126" spans="2:11" ht="15" customHeight="1">
      <c r="B126" s="161"/>
      <c r="C126" s="122" t="s">
        <v>783</v>
      </c>
      <c r="D126" s="122"/>
      <c r="E126" s="122"/>
      <c r="F126" s="141" t="s">
        <v>834</v>
      </c>
      <c r="G126" s="122"/>
      <c r="H126" s="122" t="s">
        <v>885</v>
      </c>
      <c r="I126" s="122" t="s">
        <v>836</v>
      </c>
      <c r="J126" s="122" t="s">
        <v>884</v>
      </c>
      <c r="K126" s="163"/>
    </row>
    <row r="127" spans="2:11" ht="15" customHeight="1">
      <c r="B127" s="161"/>
      <c r="C127" s="122" t="s">
        <v>845</v>
      </c>
      <c r="D127" s="122"/>
      <c r="E127" s="122"/>
      <c r="F127" s="141" t="s">
        <v>840</v>
      </c>
      <c r="G127" s="122"/>
      <c r="H127" s="122" t="s">
        <v>846</v>
      </c>
      <c r="I127" s="122" t="s">
        <v>836</v>
      </c>
      <c r="J127" s="122">
        <v>15</v>
      </c>
      <c r="K127" s="163"/>
    </row>
    <row r="128" spans="2:11" ht="15" customHeight="1">
      <c r="B128" s="161"/>
      <c r="C128" s="143" t="s">
        <v>847</v>
      </c>
      <c r="D128" s="143"/>
      <c r="E128" s="143"/>
      <c r="F128" s="144" t="s">
        <v>840</v>
      </c>
      <c r="G128" s="143"/>
      <c r="H128" s="143" t="s">
        <v>848</v>
      </c>
      <c r="I128" s="143" t="s">
        <v>836</v>
      </c>
      <c r="J128" s="143">
        <v>15</v>
      </c>
      <c r="K128" s="163"/>
    </row>
    <row r="129" spans="2:11" ht="15" customHeight="1">
      <c r="B129" s="161"/>
      <c r="C129" s="143" t="s">
        <v>849</v>
      </c>
      <c r="D129" s="143"/>
      <c r="E129" s="143"/>
      <c r="F129" s="144" t="s">
        <v>840</v>
      </c>
      <c r="G129" s="143"/>
      <c r="H129" s="143" t="s">
        <v>850</v>
      </c>
      <c r="I129" s="143" t="s">
        <v>836</v>
      </c>
      <c r="J129" s="143">
        <v>20</v>
      </c>
      <c r="K129" s="163"/>
    </row>
    <row r="130" spans="2:11" ht="15" customHeight="1">
      <c r="B130" s="161"/>
      <c r="C130" s="143" t="s">
        <v>851</v>
      </c>
      <c r="D130" s="143"/>
      <c r="E130" s="143"/>
      <c r="F130" s="144" t="s">
        <v>840</v>
      </c>
      <c r="G130" s="143"/>
      <c r="H130" s="143" t="s">
        <v>852</v>
      </c>
      <c r="I130" s="143" t="s">
        <v>836</v>
      </c>
      <c r="J130" s="143">
        <v>20</v>
      </c>
      <c r="K130" s="163"/>
    </row>
    <row r="131" spans="2:11" ht="15" customHeight="1">
      <c r="B131" s="161"/>
      <c r="C131" s="122" t="s">
        <v>839</v>
      </c>
      <c r="D131" s="122"/>
      <c r="E131" s="122"/>
      <c r="F131" s="141" t="s">
        <v>840</v>
      </c>
      <c r="G131" s="122"/>
      <c r="H131" s="122" t="s">
        <v>873</v>
      </c>
      <c r="I131" s="122" t="s">
        <v>836</v>
      </c>
      <c r="J131" s="122">
        <v>50</v>
      </c>
      <c r="K131" s="163"/>
    </row>
    <row r="132" spans="2:11" ht="15" customHeight="1">
      <c r="B132" s="161"/>
      <c r="C132" s="122" t="s">
        <v>853</v>
      </c>
      <c r="D132" s="122"/>
      <c r="E132" s="122"/>
      <c r="F132" s="141" t="s">
        <v>840</v>
      </c>
      <c r="G132" s="122"/>
      <c r="H132" s="122" t="s">
        <v>873</v>
      </c>
      <c r="I132" s="122" t="s">
        <v>836</v>
      </c>
      <c r="J132" s="122">
        <v>50</v>
      </c>
      <c r="K132" s="163"/>
    </row>
    <row r="133" spans="2:11" ht="15" customHeight="1">
      <c r="B133" s="161"/>
      <c r="C133" s="122" t="s">
        <v>859</v>
      </c>
      <c r="D133" s="122"/>
      <c r="E133" s="122"/>
      <c r="F133" s="141" t="s">
        <v>840</v>
      </c>
      <c r="G133" s="122"/>
      <c r="H133" s="122" t="s">
        <v>873</v>
      </c>
      <c r="I133" s="122" t="s">
        <v>836</v>
      </c>
      <c r="J133" s="122">
        <v>50</v>
      </c>
      <c r="K133" s="163"/>
    </row>
    <row r="134" spans="2:11" ht="15" customHeight="1">
      <c r="B134" s="161"/>
      <c r="C134" s="122" t="s">
        <v>861</v>
      </c>
      <c r="D134" s="122"/>
      <c r="E134" s="122"/>
      <c r="F134" s="141" t="s">
        <v>840</v>
      </c>
      <c r="G134" s="122"/>
      <c r="H134" s="122" t="s">
        <v>873</v>
      </c>
      <c r="I134" s="122" t="s">
        <v>836</v>
      </c>
      <c r="J134" s="122">
        <v>50</v>
      </c>
      <c r="K134" s="163"/>
    </row>
    <row r="135" spans="2:11" ht="15" customHeight="1">
      <c r="B135" s="161"/>
      <c r="C135" s="122" t="s">
        <v>119</v>
      </c>
      <c r="D135" s="122"/>
      <c r="E135" s="122"/>
      <c r="F135" s="141" t="s">
        <v>840</v>
      </c>
      <c r="G135" s="122"/>
      <c r="H135" s="122" t="s">
        <v>886</v>
      </c>
      <c r="I135" s="122" t="s">
        <v>836</v>
      </c>
      <c r="J135" s="122">
        <v>255</v>
      </c>
      <c r="K135" s="163"/>
    </row>
    <row r="136" spans="2:11" ht="15" customHeight="1">
      <c r="B136" s="161"/>
      <c r="C136" s="122" t="s">
        <v>863</v>
      </c>
      <c r="D136" s="122"/>
      <c r="E136" s="122"/>
      <c r="F136" s="141" t="s">
        <v>834</v>
      </c>
      <c r="G136" s="122"/>
      <c r="H136" s="122" t="s">
        <v>887</v>
      </c>
      <c r="I136" s="122" t="s">
        <v>865</v>
      </c>
      <c r="J136" s="122"/>
      <c r="K136" s="163"/>
    </row>
    <row r="137" spans="2:11" ht="15" customHeight="1">
      <c r="B137" s="161"/>
      <c r="C137" s="122" t="s">
        <v>866</v>
      </c>
      <c r="D137" s="122"/>
      <c r="E137" s="122"/>
      <c r="F137" s="141" t="s">
        <v>834</v>
      </c>
      <c r="G137" s="122"/>
      <c r="H137" s="122" t="s">
        <v>888</v>
      </c>
      <c r="I137" s="122" t="s">
        <v>868</v>
      </c>
      <c r="J137" s="122"/>
      <c r="K137" s="163"/>
    </row>
    <row r="138" spans="2:11" ht="15" customHeight="1">
      <c r="B138" s="161"/>
      <c r="C138" s="122" t="s">
        <v>869</v>
      </c>
      <c r="D138" s="122"/>
      <c r="E138" s="122"/>
      <c r="F138" s="141" t="s">
        <v>834</v>
      </c>
      <c r="G138" s="122"/>
      <c r="H138" s="122" t="s">
        <v>869</v>
      </c>
      <c r="I138" s="122" t="s">
        <v>868</v>
      </c>
      <c r="J138" s="122"/>
      <c r="K138" s="163"/>
    </row>
    <row r="139" spans="2:11" ht="15" customHeight="1">
      <c r="B139" s="161"/>
      <c r="C139" s="122" t="s">
        <v>39</v>
      </c>
      <c r="D139" s="122"/>
      <c r="E139" s="122"/>
      <c r="F139" s="141" t="s">
        <v>834</v>
      </c>
      <c r="G139" s="122"/>
      <c r="H139" s="122" t="s">
        <v>889</v>
      </c>
      <c r="I139" s="122" t="s">
        <v>868</v>
      </c>
      <c r="J139" s="122"/>
      <c r="K139" s="163"/>
    </row>
    <row r="140" spans="2:11" ht="15" customHeight="1">
      <c r="B140" s="161"/>
      <c r="C140" s="122" t="s">
        <v>890</v>
      </c>
      <c r="D140" s="122"/>
      <c r="E140" s="122"/>
      <c r="F140" s="141" t="s">
        <v>834</v>
      </c>
      <c r="G140" s="122"/>
      <c r="H140" s="122" t="s">
        <v>891</v>
      </c>
      <c r="I140" s="122" t="s">
        <v>868</v>
      </c>
      <c r="J140" s="122"/>
      <c r="K140" s="163"/>
    </row>
    <row r="141" spans="2:11" ht="15" customHeight="1">
      <c r="B141" s="164"/>
      <c r="C141" s="165"/>
      <c r="D141" s="165"/>
      <c r="E141" s="165"/>
      <c r="F141" s="165"/>
      <c r="G141" s="165"/>
      <c r="H141" s="165"/>
      <c r="I141" s="165"/>
      <c r="J141" s="165"/>
      <c r="K141" s="166"/>
    </row>
    <row r="142" spans="2:11" ht="18.75" customHeight="1">
      <c r="B142" s="118"/>
      <c r="C142" s="118"/>
      <c r="D142" s="118"/>
      <c r="E142" s="118"/>
      <c r="F142" s="153"/>
      <c r="G142" s="118"/>
      <c r="H142" s="118"/>
      <c r="I142" s="118"/>
      <c r="J142" s="118"/>
      <c r="K142" s="118"/>
    </row>
    <row r="143" spans="2:11" ht="18.75" customHeight="1"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</row>
    <row r="144" spans="2:11" ht="7.5" customHeight="1">
      <c r="B144" s="129"/>
      <c r="C144" s="130"/>
      <c r="D144" s="130"/>
      <c r="E144" s="130"/>
      <c r="F144" s="130"/>
      <c r="G144" s="130"/>
      <c r="H144" s="130"/>
      <c r="I144" s="130"/>
      <c r="J144" s="130"/>
      <c r="K144" s="131"/>
    </row>
    <row r="145" spans="2:11" ht="45" customHeight="1">
      <c r="B145" s="132"/>
      <c r="C145" s="391" t="s">
        <v>892</v>
      </c>
      <c r="D145" s="391"/>
      <c r="E145" s="391"/>
      <c r="F145" s="391"/>
      <c r="G145" s="391"/>
      <c r="H145" s="391"/>
      <c r="I145" s="391"/>
      <c r="J145" s="391"/>
      <c r="K145" s="133"/>
    </row>
    <row r="146" spans="2:11" ht="17.25" customHeight="1">
      <c r="B146" s="132"/>
      <c r="C146" s="134" t="s">
        <v>828</v>
      </c>
      <c r="D146" s="134"/>
      <c r="E146" s="134"/>
      <c r="F146" s="134" t="s">
        <v>829</v>
      </c>
      <c r="G146" s="135"/>
      <c r="H146" s="134" t="s">
        <v>114</v>
      </c>
      <c r="I146" s="134" t="s">
        <v>58</v>
      </c>
      <c r="J146" s="134" t="s">
        <v>830</v>
      </c>
      <c r="K146" s="133"/>
    </row>
    <row r="147" spans="2:11" ht="17.25" customHeight="1">
      <c r="B147" s="132"/>
      <c r="C147" s="136" t="s">
        <v>831</v>
      </c>
      <c r="D147" s="136"/>
      <c r="E147" s="136"/>
      <c r="F147" s="137" t="s">
        <v>832</v>
      </c>
      <c r="G147" s="138"/>
      <c r="H147" s="136"/>
      <c r="I147" s="136"/>
      <c r="J147" s="136" t="s">
        <v>833</v>
      </c>
      <c r="K147" s="133"/>
    </row>
    <row r="148" spans="2:11" ht="5.25" customHeight="1">
      <c r="B148" s="142"/>
      <c r="C148" s="139"/>
      <c r="D148" s="139"/>
      <c r="E148" s="139"/>
      <c r="F148" s="139"/>
      <c r="G148" s="140"/>
      <c r="H148" s="139"/>
      <c r="I148" s="139"/>
      <c r="J148" s="139"/>
      <c r="K148" s="163"/>
    </row>
    <row r="149" spans="2:11" ht="15" customHeight="1">
      <c r="B149" s="142"/>
      <c r="C149" s="167" t="s">
        <v>837</v>
      </c>
      <c r="D149" s="122"/>
      <c r="E149" s="122"/>
      <c r="F149" s="168" t="s">
        <v>834</v>
      </c>
      <c r="G149" s="122"/>
      <c r="H149" s="167" t="s">
        <v>873</v>
      </c>
      <c r="I149" s="167" t="s">
        <v>836</v>
      </c>
      <c r="J149" s="167">
        <v>120</v>
      </c>
      <c r="K149" s="163"/>
    </row>
    <row r="150" spans="2:11" ht="15" customHeight="1">
      <c r="B150" s="142"/>
      <c r="C150" s="167" t="s">
        <v>882</v>
      </c>
      <c r="D150" s="122"/>
      <c r="E150" s="122"/>
      <c r="F150" s="168" t="s">
        <v>834</v>
      </c>
      <c r="G150" s="122"/>
      <c r="H150" s="167" t="s">
        <v>893</v>
      </c>
      <c r="I150" s="167" t="s">
        <v>836</v>
      </c>
      <c r="J150" s="167" t="s">
        <v>884</v>
      </c>
      <c r="K150" s="163"/>
    </row>
    <row r="151" spans="2:11" ht="15" customHeight="1">
      <c r="B151" s="142"/>
      <c r="C151" s="167" t="s">
        <v>783</v>
      </c>
      <c r="D151" s="122"/>
      <c r="E151" s="122"/>
      <c r="F151" s="168" t="s">
        <v>834</v>
      </c>
      <c r="G151" s="122"/>
      <c r="H151" s="167" t="s">
        <v>894</v>
      </c>
      <c r="I151" s="167" t="s">
        <v>836</v>
      </c>
      <c r="J151" s="167" t="s">
        <v>884</v>
      </c>
      <c r="K151" s="163"/>
    </row>
    <row r="152" spans="2:11" ht="15" customHeight="1">
      <c r="B152" s="142"/>
      <c r="C152" s="167" t="s">
        <v>839</v>
      </c>
      <c r="D152" s="122"/>
      <c r="E152" s="122"/>
      <c r="F152" s="168" t="s">
        <v>840</v>
      </c>
      <c r="G152" s="122"/>
      <c r="H152" s="167" t="s">
        <v>873</v>
      </c>
      <c r="I152" s="167" t="s">
        <v>836</v>
      </c>
      <c r="J152" s="167">
        <v>50</v>
      </c>
      <c r="K152" s="163"/>
    </row>
    <row r="153" spans="2:11" ht="15" customHeight="1">
      <c r="B153" s="142"/>
      <c r="C153" s="167" t="s">
        <v>842</v>
      </c>
      <c r="D153" s="122"/>
      <c r="E153" s="122"/>
      <c r="F153" s="168" t="s">
        <v>834</v>
      </c>
      <c r="G153" s="122"/>
      <c r="H153" s="167" t="s">
        <v>873</v>
      </c>
      <c r="I153" s="167" t="s">
        <v>844</v>
      </c>
      <c r="J153" s="167"/>
      <c r="K153" s="163"/>
    </row>
    <row r="154" spans="2:11" ht="15" customHeight="1">
      <c r="B154" s="142"/>
      <c r="C154" s="167" t="s">
        <v>853</v>
      </c>
      <c r="D154" s="122"/>
      <c r="E154" s="122"/>
      <c r="F154" s="168" t="s">
        <v>840</v>
      </c>
      <c r="G154" s="122"/>
      <c r="H154" s="167" t="s">
        <v>873</v>
      </c>
      <c r="I154" s="167" t="s">
        <v>836</v>
      </c>
      <c r="J154" s="167">
        <v>50</v>
      </c>
      <c r="K154" s="163"/>
    </row>
    <row r="155" spans="2:11" ht="15" customHeight="1">
      <c r="B155" s="142"/>
      <c r="C155" s="167" t="s">
        <v>861</v>
      </c>
      <c r="D155" s="122"/>
      <c r="E155" s="122"/>
      <c r="F155" s="168" t="s">
        <v>840</v>
      </c>
      <c r="G155" s="122"/>
      <c r="H155" s="167" t="s">
        <v>873</v>
      </c>
      <c r="I155" s="167" t="s">
        <v>836</v>
      </c>
      <c r="J155" s="167">
        <v>50</v>
      </c>
      <c r="K155" s="163"/>
    </row>
    <row r="156" spans="2:11" ht="15" customHeight="1">
      <c r="B156" s="142"/>
      <c r="C156" s="167" t="s">
        <v>859</v>
      </c>
      <c r="D156" s="122"/>
      <c r="E156" s="122"/>
      <c r="F156" s="168" t="s">
        <v>840</v>
      </c>
      <c r="G156" s="122"/>
      <c r="H156" s="167" t="s">
        <v>873</v>
      </c>
      <c r="I156" s="167" t="s">
        <v>836</v>
      </c>
      <c r="J156" s="167">
        <v>50</v>
      </c>
      <c r="K156" s="163"/>
    </row>
    <row r="157" spans="2:11" ht="15" customHeight="1">
      <c r="B157" s="142"/>
      <c r="C157" s="167" t="s">
        <v>86</v>
      </c>
      <c r="D157" s="122"/>
      <c r="E157" s="122"/>
      <c r="F157" s="168" t="s">
        <v>834</v>
      </c>
      <c r="G157" s="122"/>
      <c r="H157" s="167" t="s">
        <v>895</v>
      </c>
      <c r="I157" s="167" t="s">
        <v>836</v>
      </c>
      <c r="J157" s="167" t="s">
        <v>896</v>
      </c>
      <c r="K157" s="163"/>
    </row>
    <row r="158" spans="2:11" ht="15" customHeight="1">
      <c r="B158" s="142"/>
      <c r="C158" s="167" t="s">
        <v>897</v>
      </c>
      <c r="D158" s="122"/>
      <c r="E158" s="122"/>
      <c r="F158" s="168" t="s">
        <v>834</v>
      </c>
      <c r="G158" s="122"/>
      <c r="H158" s="167" t="s">
        <v>898</v>
      </c>
      <c r="I158" s="167" t="s">
        <v>868</v>
      </c>
      <c r="J158" s="167"/>
      <c r="K158" s="163"/>
    </row>
    <row r="159" spans="2:11" ht="15" customHeight="1">
      <c r="B159" s="169"/>
      <c r="C159" s="151"/>
      <c r="D159" s="151"/>
      <c r="E159" s="151"/>
      <c r="F159" s="151"/>
      <c r="G159" s="151"/>
      <c r="H159" s="151"/>
      <c r="I159" s="151"/>
      <c r="J159" s="151"/>
      <c r="K159" s="170"/>
    </row>
    <row r="160" spans="2:11" ht="18.75" customHeight="1">
      <c r="B160" s="118"/>
      <c r="C160" s="122"/>
      <c r="D160" s="122"/>
      <c r="E160" s="122"/>
      <c r="F160" s="141"/>
      <c r="G160" s="122"/>
      <c r="H160" s="122"/>
      <c r="I160" s="122"/>
      <c r="J160" s="122"/>
      <c r="K160" s="118"/>
    </row>
    <row r="161" spans="2:11" ht="18.75" customHeight="1"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</row>
    <row r="162" spans="2:11" ht="7.5" customHeight="1">
      <c r="B162" s="109"/>
      <c r="C162" s="110"/>
      <c r="D162" s="110"/>
      <c r="E162" s="110"/>
      <c r="F162" s="110"/>
      <c r="G162" s="110"/>
      <c r="H162" s="110"/>
      <c r="I162" s="110"/>
      <c r="J162" s="110"/>
      <c r="K162" s="111"/>
    </row>
    <row r="163" spans="2:11" ht="45" customHeight="1">
      <c r="B163" s="112"/>
      <c r="C163" s="387" t="s">
        <v>899</v>
      </c>
      <c r="D163" s="387"/>
      <c r="E163" s="387"/>
      <c r="F163" s="387"/>
      <c r="G163" s="387"/>
      <c r="H163" s="387"/>
      <c r="I163" s="387"/>
      <c r="J163" s="387"/>
      <c r="K163" s="113"/>
    </row>
    <row r="164" spans="2:11" ht="17.25" customHeight="1">
      <c r="B164" s="112"/>
      <c r="C164" s="134" t="s">
        <v>828</v>
      </c>
      <c r="D164" s="134"/>
      <c r="E164" s="134"/>
      <c r="F164" s="134" t="s">
        <v>829</v>
      </c>
      <c r="G164" s="171"/>
      <c r="H164" s="172" t="s">
        <v>114</v>
      </c>
      <c r="I164" s="172" t="s">
        <v>58</v>
      </c>
      <c r="J164" s="134" t="s">
        <v>830</v>
      </c>
      <c r="K164" s="113"/>
    </row>
    <row r="165" spans="2:11" ht="17.25" customHeight="1">
      <c r="B165" s="115"/>
      <c r="C165" s="136" t="s">
        <v>831</v>
      </c>
      <c r="D165" s="136"/>
      <c r="E165" s="136"/>
      <c r="F165" s="137" t="s">
        <v>832</v>
      </c>
      <c r="G165" s="173"/>
      <c r="H165" s="174"/>
      <c r="I165" s="174"/>
      <c r="J165" s="136" t="s">
        <v>833</v>
      </c>
      <c r="K165" s="116"/>
    </row>
    <row r="166" spans="2:11" ht="5.25" customHeight="1">
      <c r="B166" s="142"/>
      <c r="C166" s="139"/>
      <c r="D166" s="139"/>
      <c r="E166" s="139"/>
      <c r="F166" s="139"/>
      <c r="G166" s="140"/>
      <c r="H166" s="139"/>
      <c r="I166" s="139"/>
      <c r="J166" s="139"/>
      <c r="K166" s="163"/>
    </row>
    <row r="167" spans="2:11" ht="15" customHeight="1">
      <c r="B167" s="142"/>
      <c r="C167" s="122" t="s">
        <v>837</v>
      </c>
      <c r="D167" s="122"/>
      <c r="E167" s="122"/>
      <c r="F167" s="141" t="s">
        <v>834</v>
      </c>
      <c r="G167" s="122"/>
      <c r="H167" s="122" t="s">
        <v>873</v>
      </c>
      <c r="I167" s="122" t="s">
        <v>836</v>
      </c>
      <c r="J167" s="122">
        <v>120</v>
      </c>
      <c r="K167" s="163"/>
    </row>
    <row r="168" spans="2:11" ht="15" customHeight="1">
      <c r="B168" s="142"/>
      <c r="C168" s="122" t="s">
        <v>882</v>
      </c>
      <c r="D168" s="122"/>
      <c r="E168" s="122"/>
      <c r="F168" s="141" t="s">
        <v>834</v>
      </c>
      <c r="G168" s="122"/>
      <c r="H168" s="122" t="s">
        <v>883</v>
      </c>
      <c r="I168" s="122" t="s">
        <v>836</v>
      </c>
      <c r="J168" s="122" t="s">
        <v>884</v>
      </c>
      <c r="K168" s="163"/>
    </row>
    <row r="169" spans="2:11" ht="15" customHeight="1">
      <c r="B169" s="142"/>
      <c r="C169" s="122" t="s">
        <v>783</v>
      </c>
      <c r="D169" s="122"/>
      <c r="E169" s="122"/>
      <c r="F169" s="141" t="s">
        <v>834</v>
      </c>
      <c r="G169" s="122"/>
      <c r="H169" s="122" t="s">
        <v>900</v>
      </c>
      <c r="I169" s="122" t="s">
        <v>836</v>
      </c>
      <c r="J169" s="122" t="s">
        <v>884</v>
      </c>
      <c r="K169" s="163"/>
    </row>
    <row r="170" spans="2:11" ht="15" customHeight="1">
      <c r="B170" s="142"/>
      <c r="C170" s="122" t="s">
        <v>839</v>
      </c>
      <c r="D170" s="122"/>
      <c r="E170" s="122"/>
      <c r="F170" s="141" t="s">
        <v>840</v>
      </c>
      <c r="G170" s="122"/>
      <c r="H170" s="122" t="s">
        <v>900</v>
      </c>
      <c r="I170" s="122" t="s">
        <v>836</v>
      </c>
      <c r="J170" s="122">
        <v>50</v>
      </c>
      <c r="K170" s="163"/>
    </row>
    <row r="171" spans="2:11" ht="15" customHeight="1">
      <c r="B171" s="142"/>
      <c r="C171" s="122" t="s">
        <v>842</v>
      </c>
      <c r="D171" s="122"/>
      <c r="E171" s="122"/>
      <c r="F171" s="141" t="s">
        <v>834</v>
      </c>
      <c r="G171" s="122"/>
      <c r="H171" s="122" t="s">
        <v>900</v>
      </c>
      <c r="I171" s="122" t="s">
        <v>844</v>
      </c>
      <c r="J171" s="122"/>
      <c r="K171" s="163"/>
    </row>
    <row r="172" spans="2:11" ht="15" customHeight="1">
      <c r="B172" s="142"/>
      <c r="C172" s="122" t="s">
        <v>853</v>
      </c>
      <c r="D172" s="122"/>
      <c r="E172" s="122"/>
      <c r="F172" s="141" t="s">
        <v>840</v>
      </c>
      <c r="G172" s="122"/>
      <c r="H172" s="122" t="s">
        <v>900</v>
      </c>
      <c r="I172" s="122" t="s">
        <v>836</v>
      </c>
      <c r="J172" s="122">
        <v>50</v>
      </c>
      <c r="K172" s="163"/>
    </row>
    <row r="173" spans="2:11" ht="15" customHeight="1">
      <c r="B173" s="142"/>
      <c r="C173" s="122" t="s">
        <v>861</v>
      </c>
      <c r="D173" s="122"/>
      <c r="E173" s="122"/>
      <c r="F173" s="141" t="s">
        <v>840</v>
      </c>
      <c r="G173" s="122"/>
      <c r="H173" s="122" t="s">
        <v>900</v>
      </c>
      <c r="I173" s="122" t="s">
        <v>836</v>
      </c>
      <c r="J173" s="122">
        <v>50</v>
      </c>
      <c r="K173" s="163"/>
    </row>
    <row r="174" spans="2:11" ht="15" customHeight="1">
      <c r="B174" s="142"/>
      <c r="C174" s="122" t="s">
        <v>859</v>
      </c>
      <c r="D174" s="122"/>
      <c r="E174" s="122"/>
      <c r="F174" s="141" t="s">
        <v>840</v>
      </c>
      <c r="G174" s="122"/>
      <c r="H174" s="122" t="s">
        <v>900</v>
      </c>
      <c r="I174" s="122" t="s">
        <v>836</v>
      </c>
      <c r="J174" s="122">
        <v>50</v>
      </c>
      <c r="K174" s="163"/>
    </row>
    <row r="175" spans="2:11" ht="15" customHeight="1">
      <c r="B175" s="142"/>
      <c r="C175" s="122" t="s">
        <v>113</v>
      </c>
      <c r="D175" s="122"/>
      <c r="E175" s="122"/>
      <c r="F175" s="141" t="s">
        <v>834</v>
      </c>
      <c r="G175" s="122"/>
      <c r="H175" s="122" t="s">
        <v>901</v>
      </c>
      <c r="I175" s="122" t="s">
        <v>902</v>
      </c>
      <c r="J175" s="122"/>
      <c r="K175" s="163"/>
    </row>
    <row r="176" spans="2:11" ht="15" customHeight="1">
      <c r="B176" s="142"/>
      <c r="C176" s="122" t="s">
        <v>58</v>
      </c>
      <c r="D176" s="122"/>
      <c r="E176" s="122"/>
      <c r="F176" s="141" t="s">
        <v>834</v>
      </c>
      <c r="G176" s="122"/>
      <c r="H176" s="122" t="s">
        <v>903</v>
      </c>
      <c r="I176" s="122" t="s">
        <v>904</v>
      </c>
      <c r="J176" s="122">
        <v>1</v>
      </c>
      <c r="K176" s="163"/>
    </row>
    <row r="177" spans="2:11" ht="15" customHeight="1">
      <c r="B177" s="142"/>
      <c r="C177" s="122" t="s">
        <v>54</v>
      </c>
      <c r="D177" s="122"/>
      <c r="E177" s="122"/>
      <c r="F177" s="141" t="s">
        <v>834</v>
      </c>
      <c r="G177" s="122"/>
      <c r="H177" s="122" t="s">
        <v>905</v>
      </c>
      <c r="I177" s="122" t="s">
        <v>836</v>
      </c>
      <c r="J177" s="122">
        <v>20</v>
      </c>
      <c r="K177" s="163"/>
    </row>
    <row r="178" spans="2:11" ht="15" customHeight="1">
      <c r="B178" s="142"/>
      <c r="C178" s="122" t="s">
        <v>114</v>
      </c>
      <c r="D178" s="122"/>
      <c r="E178" s="122"/>
      <c r="F178" s="141" t="s">
        <v>834</v>
      </c>
      <c r="G178" s="122"/>
      <c r="H178" s="122" t="s">
        <v>906</v>
      </c>
      <c r="I178" s="122" t="s">
        <v>836</v>
      </c>
      <c r="J178" s="122">
        <v>255</v>
      </c>
      <c r="K178" s="163"/>
    </row>
    <row r="179" spans="2:11" ht="15" customHeight="1">
      <c r="B179" s="142"/>
      <c r="C179" s="122" t="s">
        <v>115</v>
      </c>
      <c r="D179" s="122"/>
      <c r="E179" s="122"/>
      <c r="F179" s="141" t="s">
        <v>834</v>
      </c>
      <c r="G179" s="122"/>
      <c r="H179" s="122" t="s">
        <v>799</v>
      </c>
      <c r="I179" s="122" t="s">
        <v>836</v>
      </c>
      <c r="J179" s="122">
        <v>10</v>
      </c>
      <c r="K179" s="163"/>
    </row>
    <row r="180" spans="2:11" ht="15" customHeight="1">
      <c r="B180" s="142"/>
      <c r="C180" s="122" t="s">
        <v>116</v>
      </c>
      <c r="D180" s="122"/>
      <c r="E180" s="122"/>
      <c r="F180" s="141" t="s">
        <v>834</v>
      </c>
      <c r="G180" s="122"/>
      <c r="H180" s="122" t="s">
        <v>907</v>
      </c>
      <c r="I180" s="122" t="s">
        <v>868</v>
      </c>
      <c r="J180" s="122"/>
      <c r="K180" s="163"/>
    </row>
    <row r="181" spans="2:11" ht="15" customHeight="1">
      <c r="B181" s="142"/>
      <c r="C181" s="122" t="s">
        <v>908</v>
      </c>
      <c r="D181" s="122"/>
      <c r="E181" s="122"/>
      <c r="F181" s="141" t="s">
        <v>834</v>
      </c>
      <c r="G181" s="122"/>
      <c r="H181" s="122" t="s">
        <v>909</v>
      </c>
      <c r="I181" s="122" t="s">
        <v>868</v>
      </c>
      <c r="J181" s="122"/>
      <c r="K181" s="163"/>
    </row>
    <row r="182" spans="2:11" ht="15" customHeight="1">
      <c r="B182" s="142"/>
      <c r="C182" s="122" t="s">
        <v>897</v>
      </c>
      <c r="D182" s="122"/>
      <c r="E182" s="122"/>
      <c r="F182" s="141" t="s">
        <v>834</v>
      </c>
      <c r="G182" s="122"/>
      <c r="H182" s="122" t="s">
        <v>910</v>
      </c>
      <c r="I182" s="122" t="s">
        <v>868</v>
      </c>
      <c r="J182" s="122"/>
      <c r="K182" s="163"/>
    </row>
    <row r="183" spans="2:11" ht="15" customHeight="1">
      <c r="B183" s="142"/>
      <c r="C183" s="122" t="s">
        <v>118</v>
      </c>
      <c r="D183" s="122"/>
      <c r="E183" s="122"/>
      <c r="F183" s="141" t="s">
        <v>840</v>
      </c>
      <c r="G183" s="122"/>
      <c r="H183" s="122" t="s">
        <v>911</v>
      </c>
      <c r="I183" s="122" t="s">
        <v>836</v>
      </c>
      <c r="J183" s="122">
        <v>50</v>
      </c>
      <c r="K183" s="163"/>
    </row>
    <row r="184" spans="2:11" ht="15" customHeight="1">
      <c r="B184" s="142"/>
      <c r="C184" s="122" t="s">
        <v>912</v>
      </c>
      <c r="D184" s="122"/>
      <c r="E184" s="122"/>
      <c r="F184" s="141" t="s">
        <v>840</v>
      </c>
      <c r="G184" s="122"/>
      <c r="H184" s="122" t="s">
        <v>913</v>
      </c>
      <c r="I184" s="122" t="s">
        <v>914</v>
      </c>
      <c r="J184" s="122"/>
      <c r="K184" s="163"/>
    </row>
    <row r="185" spans="2:11" ht="15" customHeight="1">
      <c r="B185" s="142"/>
      <c r="C185" s="122" t="s">
        <v>915</v>
      </c>
      <c r="D185" s="122"/>
      <c r="E185" s="122"/>
      <c r="F185" s="141" t="s">
        <v>840</v>
      </c>
      <c r="G185" s="122"/>
      <c r="H185" s="122" t="s">
        <v>916</v>
      </c>
      <c r="I185" s="122" t="s">
        <v>914</v>
      </c>
      <c r="J185" s="122"/>
      <c r="K185" s="163"/>
    </row>
    <row r="186" spans="2:11" ht="15" customHeight="1">
      <c r="B186" s="142"/>
      <c r="C186" s="122" t="s">
        <v>917</v>
      </c>
      <c r="D186" s="122"/>
      <c r="E186" s="122"/>
      <c r="F186" s="141" t="s">
        <v>840</v>
      </c>
      <c r="G186" s="122"/>
      <c r="H186" s="122" t="s">
        <v>918</v>
      </c>
      <c r="I186" s="122" t="s">
        <v>914</v>
      </c>
      <c r="J186" s="122"/>
      <c r="K186" s="163"/>
    </row>
    <row r="187" spans="2:11" ht="15" customHeight="1">
      <c r="B187" s="142"/>
      <c r="C187" s="175" t="s">
        <v>919</v>
      </c>
      <c r="D187" s="122"/>
      <c r="E187" s="122"/>
      <c r="F187" s="141" t="s">
        <v>840</v>
      </c>
      <c r="G187" s="122"/>
      <c r="H187" s="122" t="s">
        <v>920</v>
      </c>
      <c r="I187" s="122" t="s">
        <v>921</v>
      </c>
      <c r="J187" s="176" t="s">
        <v>922</v>
      </c>
      <c r="K187" s="163"/>
    </row>
    <row r="188" spans="2:11" ht="15" customHeight="1">
      <c r="B188" s="169"/>
      <c r="C188" s="177"/>
      <c r="D188" s="151"/>
      <c r="E188" s="151"/>
      <c r="F188" s="151"/>
      <c r="G188" s="151"/>
      <c r="H188" s="151"/>
      <c r="I188" s="151"/>
      <c r="J188" s="151"/>
      <c r="K188" s="170"/>
    </row>
    <row r="189" spans="2:11" ht="18.75" customHeight="1">
      <c r="B189" s="178"/>
      <c r="C189" s="179"/>
      <c r="D189" s="179"/>
      <c r="E189" s="179"/>
      <c r="F189" s="180"/>
      <c r="G189" s="122"/>
      <c r="H189" s="122"/>
      <c r="I189" s="122"/>
      <c r="J189" s="122"/>
      <c r="K189" s="118"/>
    </row>
    <row r="190" spans="2:11" ht="18.75" customHeight="1">
      <c r="B190" s="118"/>
      <c r="C190" s="122"/>
      <c r="D190" s="122"/>
      <c r="E190" s="122"/>
      <c r="F190" s="141"/>
      <c r="G190" s="122"/>
      <c r="H190" s="122"/>
      <c r="I190" s="122"/>
      <c r="J190" s="122"/>
      <c r="K190" s="118"/>
    </row>
    <row r="191" spans="2:11" ht="18.75" customHeight="1"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</row>
    <row r="192" spans="2:11" ht="13.5">
      <c r="B192" s="109"/>
      <c r="C192" s="110"/>
      <c r="D192" s="110"/>
      <c r="E192" s="110"/>
      <c r="F192" s="110"/>
      <c r="G192" s="110"/>
      <c r="H192" s="110"/>
      <c r="I192" s="110"/>
      <c r="J192" s="110"/>
      <c r="K192" s="111"/>
    </row>
    <row r="193" spans="2:11" ht="21">
      <c r="B193" s="112"/>
      <c r="C193" s="387" t="s">
        <v>923</v>
      </c>
      <c r="D193" s="387"/>
      <c r="E193" s="387"/>
      <c r="F193" s="387"/>
      <c r="G193" s="387"/>
      <c r="H193" s="387"/>
      <c r="I193" s="387"/>
      <c r="J193" s="387"/>
      <c r="K193" s="113"/>
    </row>
    <row r="194" spans="2:11" ht="25.5" customHeight="1">
      <c r="B194" s="112"/>
      <c r="C194" s="181" t="s">
        <v>924</v>
      </c>
      <c r="D194" s="181"/>
      <c r="E194" s="181"/>
      <c r="F194" s="181" t="s">
        <v>925</v>
      </c>
      <c r="G194" s="182"/>
      <c r="H194" s="393" t="s">
        <v>926</v>
      </c>
      <c r="I194" s="393"/>
      <c r="J194" s="393"/>
      <c r="K194" s="113"/>
    </row>
    <row r="195" spans="2:11" ht="5.25" customHeight="1">
      <c r="B195" s="142"/>
      <c r="C195" s="139"/>
      <c r="D195" s="139"/>
      <c r="E195" s="139"/>
      <c r="F195" s="139"/>
      <c r="G195" s="122"/>
      <c r="H195" s="139"/>
      <c r="I195" s="139"/>
      <c r="J195" s="139"/>
      <c r="K195" s="163"/>
    </row>
    <row r="196" spans="2:11" ht="15" customHeight="1">
      <c r="B196" s="142"/>
      <c r="C196" s="122" t="s">
        <v>927</v>
      </c>
      <c r="D196" s="122"/>
      <c r="E196" s="122"/>
      <c r="F196" s="141" t="s">
        <v>44</v>
      </c>
      <c r="G196" s="122"/>
      <c r="H196" s="394" t="s">
        <v>928</v>
      </c>
      <c r="I196" s="394"/>
      <c r="J196" s="394"/>
      <c r="K196" s="163"/>
    </row>
    <row r="197" spans="2:11" ht="15" customHeight="1">
      <c r="B197" s="142"/>
      <c r="C197" s="148"/>
      <c r="D197" s="122"/>
      <c r="E197" s="122"/>
      <c r="F197" s="141" t="s">
        <v>45</v>
      </c>
      <c r="G197" s="122"/>
      <c r="H197" s="394" t="s">
        <v>929</v>
      </c>
      <c r="I197" s="394"/>
      <c r="J197" s="394"/>
      <c r="K197" s="163"/>
    </row>
    <row r="198" spans="2:11" ht="15" customHeight="1">
      <c r="B198" s="142"/>
      <c r="C198" s="148"/>
      <c r="D198" s="122"/>
      <c r="E198" s="122"/>
      <c r="F198" s="141" t="s">
        <v>48</v>
      </c>
      <c r="G198" s="122"/>
      <c r="H198" s="394" t="s">
        <v>930</v>
      </c>
      <c r="I198" s="394"/>
      <c r="J198" s="394"/>
      <c r="K198" s="163"/>
    </row>
    <row r="199" spans="2:11" ht="15" customHeight="1">
      <c r="B199" s="142"/>
      <c r="C199" s="122"/>
      <c r="D199" s="122"/>
      <c r="E199" s="122"/>
      <c r="F199" s="141" t="s">
        <v>46</v>
      </c>
      <c r="G199" s="122"/>
      <c r="H199" s="394" t="s">
        <v>931</v>
      </c>
      <c r="I199" s="394"/>
      <c r="J199" s="394"/>
      <c r="K199" s="163"/>
    </row>
    <row r="200" spans="2:11" ht="15" customHeight="1">
      <c r="B200" s="142"/>
      <c r="C200" s="122"/>
      <c r="D200" s="122"/>
      <c r="E200" s="122"/>
      <c r="F200" s="141" t="s">
        <v>47</v>
      </c>
      <c r="G200" s="122"/>
      <c r="H200" s="394" t="s">
        <v>932</v>
      </c>
      <c r="I200" s="394"/>
      <c r="J200" s="394"/>
      <c r="K200" s="163"/>
    </row>
    <row r="201" spans="2:11" ht="15" customHeight="1">
      <c r="B201" s="142"/>
      <c r="C201" s="122"/>
      <c r="D201" s="122"/>
      <c r="E201" s="122"/>
      <c r="F201" s="141"/>
      <c r="G201" s="122"/>
      <c r="H201" s="122"/>
      <c r="I201" s="122"/>
      <c r="J201" s="122"/>
      <c r="K201" s="163"/>
    </row>
    <row r="202" spans="2:11" ht="15" customHeight="1">
      <c r="B202" s="142"/>
      <c r="C202" s="122" t="s">
        <v>880</v>
      </c>
      <c r="D202" s="122"/>
      <c r="E202" s="122"/>
      <c r="F202" s="141" t="s">
        <v>79</v>
      </c>
      <c r="G202" s="122"/>
      <c r="H202" s="394" t="s">
        <v>933</v>
      </c>
      <c r="I202" s="394"/>
      <c r="J202" s="394"/>
      <c r="K202" s="163"/>
    </row>
    <row r="203" spans="2:11" ht="15" customHeight="1">
      <c r="B203" s="142"/>
      <c r="C203" s="148"/>
      <c r="D203" s="122"/>
      <c r="E203" s="122"/>
      <c r="F203" s="141" t="s">
        <v>777</v>
      </c>
      <c r="G203" s="122"/>
      <c r="H203" s="394" t="s">
        <v>778</v>
      </c>
      <c r="I203" s="394"/>
      <c r="J203" s="394"/>
      <c r="K203" s="163"/>
    </row>
    <row r="204" spans="2:11" ht="15" customHeight="1">
      <c r="B204" s="142"/>
      <c r="C204" s="122"/>
      <c r="D204" s="122"/>
      <c r="E204" s="122"/>
      <c r="F204" s="141" t="s">
        <v>775</v>
      </c>
      <c r="G204" s="122"/>
      <c r="H204" s="394" t="s">
        <v>934</v>
      </c>
      <c r="I204" s="394"/>
      <c r="J204" s="394"/>
      <c r="K204" s="163"/>
    </row>
    <row r="205" spans="2:11" ht="15" customHeight="1">
      <c r="B205" s="183"/>
      <c r="C205" s="148"/>
      <c r="D205" s="148"/>
      <c r="E205" s="148"/>
      <c r="F205" s="141" t="s">
        <v>779</v>
      </c>
      <c r="G205" s="127"/>
      <c r="H205" s="392" t="s">
        <v>780</v>
      </c>
      <c r="I205" s="392"/>
      <c r="J205" s="392"/>
      <c r="K205" s="184"/>
    </row>
    <row r="206" spans="2:11" ht="15" customHeight="1">
      <c r="B206" s="183"/>
      <c r="C206" s="148"/>
      <c r="D206" s="148"/>
      <c r="E206" s="148"/>
      <c r="F206" s="141" t="s">
        <v>781</v>
      </c>
      <c r="G206" s="127"/>
      <c r="H206" s="392" t="s">
        <v>935</v>
      </c>
      <c r="I206" s="392"/>
      <c r="J206" s="392"/>
      <c r="K206" s="184"/>
    </row>
    <row r="207" spans="2:11" ht="15" customHeight="1">
      <c r="B207" s="183"/>
      <c r="C207" s="148"/>
      <c r="D207" s="148"/>
      <c r="E207" s="148"/>
      <c r="F207" s="185"/>
      <c r="G207" s="127"/>
      <c r="H207" s="186"/>
      <c r="I207" s="186"/>
      <c r="J207" s="186"/>
      <c r="K207" s="184"/>
    </row>
    <row r="208" spans="2:11" ht="15" customHeight="1">
      <c r="B208" s="183"/>
      <c r="C208" s="122" t="s">
        <v>904</v>
      </c>
      <c r="D208" s="148"/>
      <c r="E208" s="148"/>
      <c r="F208" s="141">
        <v>1</v>
      </c>
      <c r="G208" s="127"/>
      <c r="H208" s="392" t="s">
        <v>936</v>
      </c>
      <c r="I208" s="392"/>
      <c r="J208" s="392"/>
      <c r="K208" s="184"/>
    </row>
    <row r="209" spans="2:11" ht="15" customHeight="1">
      <c r="B209" s="183"/>
      <c r="C209" s="148"/>
      <c r="D209" s="148"/>
      <c r="E209" s="148"/>
      <c r="F209" s="141">
        <v>2</v>
      </c>
      <c r="G209" s="127"/>
      <c r="H209" s="392" t="s">
        <v>937</v>
      </c>
      <c r="I209" s="392"/>
      <c r="J209" s="392"/>
      <c r="K209" s="184"/>
    </row>
    <row r="210" spans="2:11" ht="15" customHeight="1">
      <c r="B210" s="183"/>
      <c r="C210" s="148"/>
      <c r="D210" s="148"/>
      <c r="E210" s="148"/>
      <c r="F210" s="141">
        <v>3</v>
      </c>
      <c r="G210" s="127"/>
      <c r="H210" s="392" t="s">
        <v>938</v>
      </c>
      <c r="I210" s="392"/>
      <c r="J210" s="392"/>
      <c r="K210" s="184"/>
    </row>
    <row r="211" spans="2:11" ht="15" customHeight="1">
      <c r="B211" s="183"/>
      <c r="C211" s="148"/>
      <c r="D211" s="148"/>
      <c r="E211" s="148"/>
      <c r="F211" s="141">
        <v>4</v>
      </c>
      <c r="G211" s="127"/>
      <c r="H211" s="392" t="s">
        <v>939</v>
      </c>
      <c r="I211" s="392"/>
      <c r="J211" s="392"/>
      <c r="K211" s="184"/>
    </row>
    <row r="212" spans="2:11" ht="12.75" customHeight="1">
      <c r="B212" s="187"/>
      <c r="C212" s="188"/>
      <c r="D212" s="188"/>
      <c r="E212" s="188"/>
      <c r="F212" s="188"/>
      <c r="G212" s="188"/>
      <c r="H212" s="188"/>
      <c r="I212" s="188"/>
      <c r="J212" s="188"/>
      <c r="K212" s="189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Česal</dc:creator>
  <cp:keywords/>
  <dc:description/>
  <cp:lastModifiedBy>externistait</cp:lastModifiedBy>
  <dcterms:created xsi:type="dcterms:W3CDTF">2018-11-13T11:41:07Z</dcterms:created>
  <dcterms:modified xsi:type="dcterms:W3CDTF">2018-11-14T09:52:58Z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