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firstSheet="5" activeTab="7"/>
  </bookViews>
  <sheets>
    <sheet name="Rekapitulace stavby" sheetId="1" r:id="rId1"/>
    <sheet name="001.1 - Stoka A (část VO-..." sheetId="2" r:id="rId2"/>
    <sheet name="001.2 - Domovní přípojky" sheetId="3" r:id="rId3"/>
    <sheet name="001.3 - Odlehčovací komora" sheetId="4" r:id="rId4"/>
    <sheet name="001.4 - Výustní objekt" sheetId="5" r:id="rId5"/>
    <sheet name="004.1 - ČSOV" sheetId="6" r:id="rId6"/>
    <sheet name="004.2 - ČSOV - technologi..." sheetId="7" r:id="rId7"/>
    <sheet name="005 - VRN - Vedlejší rozp..." sheetId="8" r:id="rId8"/>
    <sheet name="Pokyny pro vyplnění" sheetId="9" r:id="rId9"/>
  </sheets>
  <definedNames>
    <definedName name="_xlnm._FilterDatabase" localSheetId="1" hidden="1">'001.1 - Stoka A (část VO-...'!$C$91:$K$259</definedName>
    <definedName name="_xlnm._FilterDatabase" localSheetId="2" hidden="1">'001.2 - Domovní přípojky'!$C$88:$K$192</definedName>
    <definedName name="_xlnm._FilterDatabase" localSheetId="3" hidden="1">'001.3 - Odlehčovací komora'!$C$89:$K$195</definedName>
    <definedName name="_xlnm._FilterDatabase" localSheetId="4" hidden="1">'001.4 - Výustní objekt'!$C$86:$K$143</definedName>
    <definedName name="_xlnm._FilterDatabase" localSheetId="5" hidden="1">'004.1 - ČSOV'!$C$88:$K$201</definedName>
    <definedName name="_xlnm._FilterDatabase" localSheetId="6" hidden="1">'004.2 - ČSOV - technologi...'!$C$84:$K$94</definedName>
    <definedName name="_xlnm._FilterDatabase" localSheetId="7" hidden="1">'005 - VRN - Vedlejší rozp...'!$C$76:$K$94</definedName>
    <definedName name="_xlnm.Print_Titles" localSheetId="1">'001.1 - Stoka A (část VO-...'!$91:$91</definedName>
    <definedName name="_xlnm.Print_Titles" localSheetId="2">'001.2 - Domovní přípojky'!$88:$88</definedName>
    <definedName name="_xlnm.Print_Titles" localSheetId="3">'001.3 - Odlehčovací komora'!$89:$89</definedName>
    <definedName name="_xlnm.Print_Titles" localSheetId="4">'001.4 - Výustní objekt'!$86:$86</definedName>
    <definedName name="_xlnm.Print_Titles" localSheetId="5">'004.1 - ČSOV'!$88:$88</definedName>
    <definedName name="_xlnm.Print_Titles" localSheetId="6">'004.2 - ČSOV - technologi...'!$84:$84</definedName>
    <definedName name="_xlnm.Print_Titles" localSheetId="7">'005 - VRN - Vedlejší rozp...'!$76:$76</definedName>
    <definedName name="_xlnm.Print_Titles" localSheetId="0">'Rekapitulace stavby'!$49:$49</definedName>
    <definedName name="_xlnm.Print_Area" localSheetId="1">'001.1 - Stoka A (část VO-...'!$C$4:$J$38,'001.1 - Stoka A (část VO-...'!$C$44:$J$71,'001.1 - Stoka A (část VO-...'!$C$77:$K$259</definedName>
    <definedName name="_xlnm.Print_Area" localSheetId="2">'001.2 - Domovní přípojky'!$C$4:$J$38,'001.2 - Domovní přípojky'!$C$44:$J$68,'001.2 - Domovní přípojky'!$C$74:$K$192</definedName>
    <definedName name="_xlnm.Print_Area" localSheetId="3">'001.3 - Odlehčovací komora'!$C$4:$J$38,'001.3 - Odlehčovací komora'!$C$44:$J$69,'001.3 - Odlehčovací komora'!$C$75:$K$195</definedName>
    <definedName name="_xlnm.Print_Area" localSheetId="4">'001.4 - Výustní objekt'!$C$4:$J$38,'001.4 - Výustní objekt'!$C$44:$J$66,'001.4 - Výustní objekt'!$C$72:$K$143</definedName>
    <definedName name="_xlnm.Print_Area" localSheetId="5">'004.1 - ČSOV'!$C$4:$J$38,'004.1 - ČSOV'!$C$44:$J$68,'004.1 - ČSOV'!$C$74:$K$201</definedName>
    <definedName name="_xlnm.Print_Area" localSheetId="6">'004.2 - ČSOV - technologi...'!$C$4:$J$38,'004.2 - ČSOV - technologi...'!$C$44:$J$64,'004.2 - ČSOV - technologi...'!$C$70:$K$94</definedName>
    <definedName name="_xlnm.Print_Area" localSheetId="7">'005 - VRN - Vedlejší rozp...'!$C$4:$J$36,'005 - VRN - Vedlejší rozp...'!$C$42:$J$58,'005 - VRN - Vedlejší rozp...'!$C$64:$K$94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stavby'!$C$39:$AQ$61</definedName>
  </definedNames>
  <calcPr fullCalcOnLoad="1"/>
</workbook>
</file>

<file path=xl/sharedStrings.xml><?xml version="1.0" encoding="utf-8"?>
<sst xmlns="http://schemas.openxmlformats.org/spreadsheetml/2006/main" count="6552" uniqueCount="1092">
  <si>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</si>
  <si>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</si>
  <si>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</si>
  <si>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</si>
  <si>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</si>
  <si>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</si>
  <si>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</si>
  <si>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{2bd2a339-8340-48cd-99e2-edac891a8377}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</si>
  <si>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</si>
  <si>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</si>
  <si>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</si>
  <si>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</si>
  <si>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</si>
  <si>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</si>
  <si>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</si>
  <si>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</si>
  <si>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012018-1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</si>
  <si>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</si>
  <si>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</si>
  <si>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Holoubkov - rekonstrukce kanalizace Chejlavy - I.etapa</t>
  </si>
  <si>
    <t>KSO:</t>
  </si>
  <si>
    <t/>
  </si>
  <si>
    <t>CC-CZ:</t>
  </si>
  <si>
    <t>Místo:</t>
  </si>
  <si>
    <t xml:space="preserve"> </t>
  </si>
  <si>
    <t>Datum:</t>
  </si>
  <si>
    <t>17. 2. 2018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</si>
  <si>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</si>
  <si>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</si>
  <si>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</si>
  <si>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</si>
  <si>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</si>
  <si>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</si>
  <si>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</si>
  <si>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</si>
  <si>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</si>
  <si>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</si>
  <si>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</si>
  <si>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</si>
  <si>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</si>
  <si>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</si>
  <si>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</si>
  <si>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</si>
  <si>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</si>
  <si>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</si>
  <si>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</si>
  <si>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</si>
  <si>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</si>
  <si>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</si>
  <si>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</si>
  <si>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</si>
  <si>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</si>
  <si>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</si>
  <si>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</si>
  <si>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</si>
  <si>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</si>
  <si>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</si>
  <si>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</si>
  <si>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</si>
  <si>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</si>
  <si>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</si>
  <si>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</si>
  <si>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</si>
  <si>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</si>
  <si>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</si>
  <si>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</si>
  <si>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</si>
  <si>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</si>
  <si>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</si>
  <si>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</si>
  <si>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</si>
  <si>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</si>
  <si>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</si>
  <si>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SO 01 - Jednotná kanalizace (východní část)</t>
  </si>
  <si>
    <t>STA</t>
  </si>
  <si>
    <t>1</t>
  </si>
  <si>
    <t>{fe0a4e10-97c6-47bf-a0d0-e824470013dd}</t>
  </si>
  <si>
    <t>2</t>
  </si>
  <si>
    <t>/</t>
  </si>
  <si>
    <t>001.1</t>
  </si>
  <si>
    <t>Stoka A (část VO-ŠA8)</t>
  </si>
  <si>
    <t>Soupis</t>
  </si>
  <si>
    <t>{6cfcd38e-7cd7-4461-b02c-b6a70f3f8c1d}</t>
  </si>
  <si>
    <t>001.2</t>
  </si>
  <si>
    <t>Domovní přípojky</t>
  </si>
  <si>
    <t>{12022a37-ed82-43eb-bd85-80374f4b4330}</t>
  </si>
  <si>
    <t>001.3</t>
  </si>
  <si>
    <t>Odlehčovací komora</t>
  </si>
  <si>
    <t>{53401ff3-c469-45cf-8650-5cc243cfa576}</t>
  </si>
  <si>
    <t>001.4</t>
  </si>
  <si>
    <t>Výustní objekt</t>
  </si>
  <si>
    <t>{f3415bc1-1e19-4cde-ad20-84f1d1d0c569}</t>
  </si>
  <si>
    <t>004</t>
  </si>
  <si>
    <t>SO 04 - Veřejná ČSOV u Markovy vily</t>
  </si>
  <si>
    <t>{9ca880b4-a004-4bd9-b3b1-fcd7c565112e}</t>
  </si>
  <si>
    <t>004.1</t>
  </si>
  <si>
    <t>ČSOV</t>
  </si>
  <si>
    <t>{858b6d38-1df8-4b95-b964-0e5a8764de41}</t>
  </si>
  <si>
    <t>004.2</t>
  </si>
  <si>
    <t>ČSOV - technologie a rozvody NN</t>
  </si>
  <si>
    <t>{13106fc0-13fd-411b-8340-3c6232ec831a}</t>
  </si>
  <si>
    <t>005</t>
  </si>
  <si>
    <t>VRN - Vedlejší rozpočtové náklady</t>
  </si>
  <si>
    <t>{03c42729-b637-489d-8b72-9921faa6d61f}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</si>
  <si>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</si>
  <si>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</si>
  <si>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</si>
  <si>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</si>
  <si>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</si>
  <si>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</si>
  <si>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</si>
  <si>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SO 01 - Jednotná kanalizace (východní část)</t>
  </si>
  <si>
    <t>Soupis:</t>
  </si>
  <si>
    <t>001.1 - Stoka A (část VO-ŠA8)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</si>
  <si>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</si>
  <si>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</si>
  <si>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</si>
  <si>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</si>
  <si>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</si>
  <si>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</si>
  <si>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</si>
  <si>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</si>
  <si>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</si>
  <si>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</si>
  <si>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</si>
  <si>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</si>
  <si>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</si>
  <si>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</si>
  <si>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</si>
  <si>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</si>
  <si>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</si>
  <si>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</si>
  <si>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</si>
  <si>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</si>
  <si>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</si>
  <si>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</si>
  <si>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</si>
  <si>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</si>
  <si>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</si>
  <si>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</si>
  <si>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</si>
  <si>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</si>
  <si>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</si>
  <si>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</si>
  <si>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</si>
  <si>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</si>
  <si>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</si>
  <si>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</si>
  <si>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113106271</t>
  </si>
  <si>
    <t>Rozebrání dlažeb vozovek pl přes 50 do 200 m2 ze zámkové dlažby s ložem z kameniva</t>
  </si>
  <si>
    <t>m2</t>
  </si>
  <si>
    <t>CS ÚRS 2017 01</t>
  </si>
  <si>
    <t>4</t>
  </si>
  <si>
    <t>-1030824819</t>
  </si>
  <si>
    <t>PP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</si>
  <si>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ze zámkové dlažby s ložem z kameniva</t>
  </si>
  <si>
    <t>VV</t>
  </si>
  <si>
    <t>C.2.1</t>
  </si>
  <si>
    <t>1,091*80"stávající vjezdy a parkovací stání</t>
  </si>
  <si>
    <t>113107162</t>
  </si>
  <si>
    <t>Odstranění podkladu pl přes 50 do 200 m2 z kameniva drceného tl 200 mm</t>
  </si>
  <si>
    <t>-1281503971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</si>
  <si>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</si>
  <si>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1,091*80 "stávající vjezdy a parkovací stání</t>
  </si>
  <si>
    <t>3</t>
  </si>
  <si>
    <t>113107223</t>
  </si>
  <si>
    <t>Odstranění podkladu pl přes 200 m2 z kameniva drceného tl 300 mm</t>
  </si>
  <si>
    <t>219021394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</si>
  <si>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</si>
  <si>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"C.2.1,D.7</t>
  </si>
  <si>
    <t>14,26*2,182</t>
  </si>
  <si>
    <t>9*2,182</t>
  </si>
  <si>
    <t>162,13*1,091</t>
  </si>
  <si>
    <t>Součet</t>
  </si>
  <si>
    <t>113107242</t>
  </si>
  <si>
    <t>Odstranění podkladu pl přes 200 m2 živičných tl 100 mm</t>
  </si>
  <si>
    <t>1416516245</t>
  </si>
  <si>
    <t>Odstranění podkladů nebo krytů s přemístěním hmot na skládku na vzdálenost do 20 m nebo s naložením na dopravní prostředek v ploše jednotlivě přes 200 m2 živičných, o tl. vrstvy přes 50 do 100 mm</t>
  </si>
  <si>
    <t>5</t>
  </si>
  <si>
    <t>113154233</t>
  </si>
  <si>
    <t>Frézování živičného krytu tl 50 mm pruh š 2 m pl do 1000 m2 bez překážek v trase</t>
  </si>
  <si>
    <t>-879862308</t>
  </si>
  <si>
    <t>Frézování živičného podkladu nebo krytu s naložením na dopravní prostředek plochy přes 500 do 1 000 m2 bez překážek v trase pruhu šířky přes 1 m do 2 m, tloušťky vrstvy 50 mm</t>
  </si>
  <si>
    <t>0,5m na každou stranu výkopu:</t>
  </si>
  <si>
    <t>14,26*3,182</t>
  </si>
  <si>
    <t>9*3,182</t>
  </si>
  <si>
    <t>162,13*1,591</t>
  </si>
  <si>
    <t>6</t>
  </si>
  <si>
    <t>113202111</t>
  </si>
  <si>
    <t>Vytrhání obrub krajníků obrubníků stojatých</t>
  </si>
  <si>
    <t>m</t>
  </si>
  <si>
    <t>-1346018262</t>
  </si>
  <si>
    <t>Vytrhání obrub s vybouráním lože, s přemístěním hmot na skládku na vzdálenost do 3 m nebo s naložením na dopravní prostředek z krajníků nebo obrubníků stojatých</t>
  </si>
  <si>
    <t>"C.4.1</t>
  </si>
  <si>
    <t>180</t>
  </si>
  <si>
    <t>7</t>
  </si>
  <si>
    <t>119001401</t>
  </si>
  <si>
    <t>Dočasné zajištění potrubí ocelového nebo litinového DN do 200</t>
  </si>
  <si>
    <t>308993414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</si>
  <si>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</si>
  <si>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"D.1.1.1</t>
  </si>
  <si>
    <t>2*8</t>
  </si>
  <si>
    <t>8</t>
  </si>
  <si>
    <t>119001421</t>
  </si>
  <si>
    <t>Dočasné zajištění kabelů a kabelových tratí ze 3 volně ložených kabelů</t>
  </si>
  <si>
    <t>1471422956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</si>
  <si>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</si>
  <si>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2*1</t>
  </si>
  <si>
    <t>9</t>
  </si>
  <si>
    <t>121101101</t>
  </si>
  <si>
    <t>Sejmutí ornice s přemístěním na vzdálenost do 50 m</t>
  </si>
  <si>
    <t>m3</t>
  </si>
  <si>
    <t>-1359018426</t>
  </si>
  <si>
    <t>Sejmutí ornice nebo lesní půdy s vodorovným přemístěním na hromady v místě upotřebení nebo na dočasné či trvalé skládky se složením, na vzdálenost do 50 m</t>
  </si>
  <si>
    <t>1,091*0,2*100</t>
  </si>
  <si>
    <t>10</t>
  </si>
  <si>
    <t>130001101</t>
  </si>
  <si>
    <t>Příplatek za ztížení vykopávky v blízkosti podzemního vedení</t>
  </si>
  <si>
    <t>-180104038</t>
  </si>
  <si>
    <t>Příplatek k cenám hloubených vykopávek za ztížení vykopávky v blízkosti podzemního vedení nebo výbušnin pro jakoukoliv třídu horniny</t>
  </si>
  <si>
    <t>110*1,2*1,7</t>
  </si>
  <si>
    <t>11</t>
  </si>
  <si>
    <t>132201202</t>
  </si>
  <si>
    <t>Hloubení rýh š do 2000 mm v hornině tř. 3 objemu do 1000 m3</t>
  </si>
  <si>
    <t>-1184168819</t>
  </si>
  <si>
    <t>Hloubení zapažených i nezapažených rýh šířky přes 600 do 2 000 mm s urovnáním dna do předepsaného profilu a spádu v hornině tř. 3 přes 100 do 1 000 m3</t>
  </si>
  <si>
    <t>112,15*2,182*2,5"VO-ŠA5</t>
  </si>
  <si>
    <t>30,34*2,182*2,8"ŠA5-ŠA6</t>
  </si>
  <si>
    <t>43,31*2,182*3,1"ŠA6-ŠA8</t>
  </si>
  <si>
    <t>-162,13*1,091*0,45"vozovka</t>
  </si>
  <si>
    <t>-80*1,091*0,1"dlážděné povrchy</t>
  </si>
  <si>
    <t>-100*1,09*0,2"zelené pásy</t>
  </si>
  <si>
    <t>12</t>
  </si>
  <si>
    <t>132201209</t>
  </si>
  <si>
    <t>Příplatek za lepivost k hloubení rýh š do 2000 mm v hornině tř. 3</t>
  </si>
  <si>
    <t>-800060784</t>
  </si>
  <si>
    <t>Hloubení zapažených i nezapažených rýh šířky přes 600 do 2 000 mm s urovnáním dna do předepsaného profilu a spádu v hornině tř. 3 Příplatek k cenám za lepivost horniny tř. 3</t>
  </si>
  <si>
    <t>979,975*0,3 'Přepočtené koeficientem množství</t>
  </si>
  <si>
    <t>13</t>
  </si>
  <si>
    <t>151811112</t>
  </si>
  <si>
    <t>Osazení a odstranění pažicího boxu těžkého hl výkopu do 4 m š do 2,5 m</t>
  </si>
  <si>
    <t>-2002134325</t>
  </si>
  <si>
    <t>Pažicí boxy pro pažení a rozepření stěn rýh podzemního vedení těžké osazení a odstranění hloubka výkopu do 4 m, šířka přes 1,2 do 2,5 m</t>
  </si>
  <si>
    <t>112,15*2,5</t>
  </si>
  <si>
    <t>30,34*2,8</t>
  </si>
  <si>
    <t>43,31*3,1</t>
  </si>
  <si>
    <t>14</t>
  </si>
  <si>
    <t>161101102</t>
  </si>
  <si>
    <t>Svislé přemístění výkopku z horniny tř. 1 až 4 hl výkopu do 4 m</t>
  </si>
  <si>
    <t>1665317058</t>
  </si>
  <si>
    <t>Svislé přemístění výkopku bez naložení do dopravní nádoby avšak s vyprázdněním dopravní nádoby na hromadu nebo do dopravního prostředku z horniny tř. 1 až 4, při hloubce výkopu přes 2,5 do 4 m</t>
  </si>
  <si>
    <t>979,975*0,16 'Přepočtené koeficientem množství</t>
  </si>
  <si>
    <t>162701105</t>
  </si>
  <si>
    <t>Vodorovné přemístění do 10000 m výkopku/sypaniny z horniny tř. 1 až 4</t>
  </si>
  <si>
    <t>6756851</t>
  </si>
  <si>
    <t>Vodorovné přemístění výkopku nebo sypaniny po suchu na obvyklém dopravním prostředku, bez naložení výkopku, avšak se složením bez rozhrnutí z horniny tř. 1 až 4 na vzdálenost přes 9 000 do 10 000 m</t>
  </si>
  <si>
    <t>789,43</t>
  </si>
  <si>
    <t>16</t>
  </si>
  <si>
    <t>171201211</t>
  </si>
  <si>
    <t>Poplatek za uložení odpadu ze sypaniny na skládce (skládkovné)</t>
  </si>
  <si>
    <t>t</t>
  </si>
  <si>
    <t>60418915</t>
  </si>
  <si>
    <t>Uložení sypaniny poplatek za uložení sypaniny na skládce (skládkovné)</t>
  </si>
  <si>
    <t>789,43*1,8 'Přepočtené koeficientem množství</t>
  </si>
  <si>
    <t>17</t>
  </si>
  <si>
    <t>174101101</t>
  </si>
  <si>
    <t>Zásyp jam, šachet rýh nebo kolem objektů sypaninou se zhutněním</t>
  </si>
  <si>
    <t>1660147516</t>
  </si>
  <si>
    <t>Zásyp sypaninou z jakékoliv horniny s uložením výkopku ve vrstvách se zhutněním jam, šachet, rýh nebo kolem objektů v těchto vykopávkách</t>
  </si>
  <si>
    <t>185,8*2,182*0,47"zásyp rýhy vytěženou zeminou</t>
  </si>
  <si>
    <t>18</t>
  </si>
  <si>
    <t>175151101</t>
  </si>
  <si>
    <t>Obsypání potrubí strojně sypaninou bez prohození, uloženou do 3 m</t>
  </si>
  <si>
    <t>711514609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</si>
  <si>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</si>
  <si>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"D.7</t>
  </si>
  <si>
    <t>2,182*1,476*185,8</t>
  </si>
  <si>
    <t>-(PI*0,63*0,63*185,8)"odpočet potrubí</t>
  </si>
  <si>
    <t>19</t>
  </si>
  <si>
    <t>M</t>
  </si>
  <si>
    <t>583312000</t>
  </si>
  <si>
    <t>štěrkopísek (Bratčice) netříděný zásypový materiál</t>
  </si>
  <si>
    <t>1049705296</t>
  </si>
  <si>
    <t>štěrkopísek netříděný zásypový materiál</t>
  </si>
  <si>
    <t>366,719*2 'Přepočtené koeficientem množství</t>
  </si>
  <si>
    <t>Zakládání</t>
  </si>
  <si>
    <t>20</t>
  </si>
  <si>
    <t>212752212</t>
  </si>
  <si>
    <t>Trativod z drenážních trubek plastových flexibilních D do 100 mm včetně lože otevřený výkop</t>
  </si>
  <si>
    <t>900438593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</si>
  <si>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</si>
  <si>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185,8</t>
  </si>
  <si>
    <t>Svislé a kompletní konstrukce</t>
  </si>
  <si>
    <t>358315114</t>
  </si>
  <si>
    <t>Bourání šachty, stoky kompletní nebo otvorů z prostého betonu plochy do 4 m2</t>
  </si>
  <si>
    <t>-857370992</t>
  </si>
  <si>
    <t>Bourání šachty, stoky kompletní nebo vybourání otvorů průřezové plochy do 4 m2 ve stokách ze zdiva z prostého betonu</t>
  </si>
  <si>
    <t>4*0,691"vybourání šachet RŠ1-RŠ4</t>
  </si>
  <si>
    <t>0,186"stávající potrubí DN 250</t>
  </si>
  <si>
    <t>22</t>
  </si>
  <si>
    <t>359901211</t>
  </si>
  <si>
    <t>Monitoring stoky jakékoli výšky na nové kanalizaci</t>
  </si>
  <si>
    <t>113064794</t>
  </si>
  <si>
    <t>Monitoring stok (kamerový systém) jakékoli výšky nová kanalizace</t>
  </si>
  <si>
    <t>185,8"DN 1000 (VO-ŠA8)</t>
  </si>
  <si>
    <t>Vodorovné konstrukce</t>
  </si>
  <si>
    <t>23</t>
  </si>
  <si>
    <t>451573111</t>
  </si>
  <si>
    <t>Lože pod potrubí otevřený výkop ze štěrkopísku</t>
  </si>
  <si>
    <t>1884018174</t>
  </si>
  <si>
    <t>Lože pod potrubí, stoky a drobné objekty v otevřeném výkopu z písku a štěrkopísku do 63 mm</t>
  </si>
  <si>
    <t>2,182*0,234*185,8</t>
  </si>
  <si>
    <t>Komunikace pozemní</t>
  </si>
  <si>
    <t>52</t>
  </si>
  <si>
    <t>564861111</t>
  </si>
  <si>
    <t>Podklad ze štěrkodrtě ŠD tl 200 mm</t>
  </si>
  <si>
    <t>-624115188</t>
  </si>
  <si>
    <t>Podklad ze štěrkodrti ŠD s rozprostřením a zhutněním, po zhutnění tl. 200 mm</t>
  </si>
  <si>
    <t>24</t>
  </si>
  <si>
    <t>564871111</t>
  </si>
  <si>
    <t>Podklad ze štěrkodrtě ŠD tl 250 mm</t>
  </si>
  <si>
    <t>-294284903</t>
  </si>
  <si>
    <t>Podklad ze štěrkodrti ŠD s rozprostřením a zhutněním, po zhutnění tl. 250 mm</t>
  </si>
  <si>
    <t>C.4.1</t>
  </si>
  <si>
    <t>162,13*2,182</t>
  </si>
  <si>
    <t>25</t>
  </si>
  <si>
    <t>564962111</t>
  </si>
  <si>
    <t>Podklad z mechanicky zpevněného kameniva MZK tl 200 mm</t>
  </si>
  <si>
    <t>-2136948167</t>
  </si>
  <si>
    <t>Podklad z mechanicky zpevněného kameniva MZK (minerální beton) s rozprostřením a s hutněním, po zhutnění tl. 200 mm</t>
  </si>
  <si>
    <t>30</t>
  </si>
  <si>
    <t>596212211</t>
  </si>
  <si>
    <t>Kladení zámkové dlažby pozemních komunikací tl 80 mm skupiny A pl do 100 m2</t>
  </si>
  <si>
    <t>-1334739767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</si>
  <si>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</si>
  <si>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87,280"zpětná pokládka dlažby</t>
  </si>
  <si>
    <t>Trubní vedení</t>
  </si>
  <si>
    <t>31</t>
  </si>
  <si>
    <t>822492111</t>
  </si>
  <si>
    <t>Montáž potrubí z trub TZH s integrovaným těsněním otevřený výkop sklon do 20 % DN 1000</t>
  </si>
  <si>
    <t>595611775</t>
  </si>
  <si>
    <t>Montáž potrubí z trub železobetonových hrdlových v otevřeném výkopu ve sklonu do 20 % s integrovaným těsněním DN 1000</t>
  </si>
  <si>
    <t>32</t>
  </si>
  <si>
    <t>592224140</t>
  </si>
  <si>
    <t>trouba hrdlová přímá železobet. s integrovaným těsněním DEHA TZH-Q 1000/2500 100 x 250 x 13 cm</t>
  </si>
  <si>
    <t>kus</t>
  </si>
  <si>
    <t>1635313722</t>
  </si>
  <si>
    <t>trouba hrdlová přímá železobetonová s integrovaným těsněním 100 x 250 x 13 cm</t>
  </si>
  <si>
    <t>185,8/2,5</t>
  </si>
  <si>
    <t>33</t>
  </si>
  <si>
    <t>892491111</t>
  </si>
  <si>
    <t>Tlaková zkouška vodou potrubí DN 1000</t>
  </si>
  <si>
    <t>-238527601</t>
  </si>
  <si>
    <t>Tlakové zkoušky vodou na potrubí DN 1000</t>
  </si>
  <si>
    <t>34</t>
  </si>
  <si>
    <t>892522111</t>
  </si>
  <si>
    <t>Zabezpečení konců potrubí DN nad 900 při tlakových zkouškách vodou</t>
  </si>
  <si>
    <t>1828997080</t>
  </si>
  <si>
    <t>Tlakové zkoušky vodou zabezpečení konců potrubí při tlakových zkouškách DN přes 900</t>
  </si>
  <si>
    <t>35</t>
  </si>
  <si>
    <t>89441115R1</t>
  </si>
  <si>
    <t>Zřízení šachet kanalizačních z betonových dílců na potrubí DN 1000 dno beton tř. C 25/30 včetně dodávky betonových dílců</t>
  </si>
  <si>
    <t>-779084615</t>
  </si>
  <si>
    <t>36</t>
  </si>
  <si>
    <t>899201211</t>
  </si>
  <si>
    <t>Demontáž mříží litinových včetně rámů hmotnosti do 50 kg</t>
  </si>
  <si>
    <t>1670457342</t>
  </si>
  <si>
    <t>Demontáž mříží litinových včetně rámů, hmotnosti jednotlivě do 50 kg</t>
  </si>
  <si>
    <t>37</t>
  </si>
  <si>
    <t>899311112</t>
  </si>
  <si>
    <t>Osazení poklopů s rámem hmotnosti nad 50 do 100 kg</t>
  </si>
  <si>
    <t>214750694</t>
  </si>
  <si>
    <t>Osazení ocelových nebo litinových poklopů s rámem na šachtách tunelové stoky hmotnosti jednotlivě přes 50 do 100 kg</t>
  </si>
  <si>
    <t>38</t>
  </si>
  <si>
    <t>552410300</t>
  </si>
  <si>
    <t>poklop šachtový třída D 400, kruhový VIATOP bez ventilace</t>
  </si>
  <si>
    <t>-1660282362</t>
  </si>
  <si>
    <t>poklop šachtový třída D 400, kruhový bez ventilace</t>
  </si>
  <si>
    <t>39</t>
  </si>
  <si>
    <t>R1</t>
  </si>
  <si>
    <t>Zafoukání stávající kanalizace DN 400 popílkocementem, dl. 178m, D+M - viz.C.5.1</t>
  </si>
  <si>
    <t>soubor</t>
  </si>
  <si>
    <t>1421484960</t>
  </si>
  <si>
    <t>P</t>
  </si>
  <si>
    <t xml:space="preserve">Poznámka k položce:
- popílko-cementovou směsí - 2xmontážní jáma,betonpumpa schwing,mix,  doprava
</t>
  </si>
  <si>
    <t>Ostatní konstrukce a práce, bourání</t>
  </si>
  <si>
    <t>44</t>
  </si>
  <si>
    <t>919735111</t>
  </si>
  <si>
    <t>Řezání stávajícího živičného krytu hl do 50 mm</t>
  </si>
  <si>
    <t>-670614711</t>
  </si>
  <si>
    <t>Řezání stávajícího živičného krytu nebo podkladu hloubky do 50 mm</t>
  </si>
  <si>
    <t>45</t>
  </si>
  <si>
    <t>979054451</t>
  </si>
  <si>
    <t>Očištění vybouraných zámkových dlaždic s původním spárováním z kameniva těženého</t>
  </si>
  <si>
    <t>-1994649904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</si>
  <si>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</si>
  <si>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997</t>
  </si>
  <si>
    <t>Přesun sutě</t>
  </si>
  <si>
    <t>46</t>
  </si>
  <si>
    <t>997013501</t>
  </si>
  <si>
    <t>Odvoz suti a vybouraných hmot na skládku nebo meziskládku do 1 km se složením</t>
  </si>
  <si>
    <t>1662799047</t>
  </si>
  <si>
    <t>Odvoz suti a vybouraných hmot na skládku nebo meziskládku se složením, na vzdálenost do 1 km</t>
  </si>
  <si>
    <t>47</t>
  </si>
  <si>
    <t>997013509</t>
  </si>
  <si>
    <t>Příplatek k odvozu suti a vybouraných hmot na skládku ZKD 1 km přes 1 km</t>
  </si>
  <si>
    <t>CS ÚRS 2016 01</t>
  </si>
  <si>
    <t>-1294496959</t>
  </si>
  <si>
    <t>Odvoz suti a vybouraných hmot na skládku nebo meziskládku se složením, na vzdálenost Příplatek k ceně za každý další i započatý 1 km přes 1 km</t>
  </si>
  <si>
    <t>287,28*10 'Přepočtené koeficientem množství</t>
  </si>
  <si>
    <t>48</t>
  </si>
  <si>
    <t>997221815</t>
  </si>
  <si>
    <t>Poplatek za uložení betonového odpadu na skládce (skládkovné)</t>
  </si>
  <si>
    <t>-1377326338</t>
  </si>
  <si>
    <t>Poplatek za uložení stavebního odpadu na skládce (skládkovné) betonového</t>
  </si>
  <si>
    <t>69,238</t>
  </si>
  <si>
    <t>49</t>
  </si>
  <si>
    <t>997221845</t>
  </si>
  <si>
    <t>Poplatek za uložení odpadu z asfaltových povrchů na skládce (skládkovné)</t>
  </si>
  <si>
    <t>927127100</t>
  </si>
  <si>
    <t>Poplatek za uložení stavebního odpadu na skládce (skládkovné) z asfaltových povrchů</t>
  </si>
  <si>
    <t>92,571</t>
  </si>
  <si>
    <t>50</t>
  </si>
  <si>
    <t>997221855</t>
  </si>
  <si>
    <t>Poplatek za uložení odpadu z kameniva na skládce (skládkovné)</t>
  </si>
  <si>
    <t>1670269495</t>
  </si>
  <si>
    <t>Poplatek za uložení stavebního odpadu na skládce (skládkovné) z kameniva</t>
  </si>
  <si>
    <t>125,471</t>
  </si>
  <si>
    <t>998</t>
  </si>
  <si>
    <t>Přesun hmot</t>
  </si>
  <si>
    <t>51</t>
  </si>
  <si>
    <t>998274101</t>
  </si>
  <si>
    <t>Přesun hmot pro trubní vedení z trub betonových otevřený výkop</t>
  </si>
  <si>
    <t>1371161059</t>
  </si>
  <si>
    <t>Přesun hmot pro trubní vedení hloubené z trub betonových nebo železobetonových pro vodovody nebo kanalizace v otevřeném výkopu dopravní vzdálenost do 15 m</t>
  </si>
  <si>
    <t>001.2 - Domovní přípojky</t>
  </si>
  <si>
    <t>113106123</t>
  </si>
  <si>
    <t>Rozebrání dlažeb komunikací pro pěší ze zámkových dlaždic</t>
  </si>
  <si>
    <t>-1722265848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</si>
  <si>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</si>
  <si>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5*1"rozebrání stávajícího chodníku</t>
  </si>
  <si>
    <t>23,76*1"vjezdy</t>
  </si>
  <si>
    <t>113107122</t>
  </si>
  <si>
    <t>Odstranění podkladu pl do 50 m2 z kameniva drceného tl 200 mm</t>
  </si>
  <si>
    <t>-1037884686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</si>
  <si>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</si>
  <si>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509106430</t>
  </si>
  <si>
    <t>1498693928</t>
  </si>
  <si>
    <t>132201201</t>
  </si>
  <si>
    <t>Hloubení rýh š do 2000 mm v hornině tř. 3 objemu do 100 m3</t>
  </si>
  <si>
    <t>905287757</t>
  </si>
  <si>
    <t>Hloubení zapažených i nezapažených rýh šířky přes 600 do 2 000 mm s urovnáním dna do předepsaného profilu a spádu v hornině tř. 3 do 100 m3</t>
  </si>
  <si>
    <t>28,76*1*1,5</t>
  </si>
  <si>
    <t>151101101</t>
  </si>
  <si>
    <t>Zřízení příložného pažení a rozepření stěn rýh hl do 2 m</t>
  </si>
  <si>
    <t>-15541531</t>
  </si>
  <si>
    <t>Zřízení pažení a rozepření stěn rýh pro podzemní vedení pro všechny šířky rýhy příložné pro jakoukoliv mezerovitost, hloubky do 2 m</t>
  </si>
  <si>
    <t>(28,76*1,5)*2</t>
  </si>
  <si>
    <t>151101111</t>
  </si>
  <si>
    <t>Odstranění příložného pažení a rozepření stěn rýh hl do 2 m</t>
  </si>
  <si>
    <t>18044551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</si>
  <si>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</si>
  <si>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</si>
  <si>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</si>
  <si>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-317215318</t>
  </si>
  <si>
    <t>Svislé přemístění výkopku bez naložení do dopravní nádoby avšak s vyprázdněním dopravní nádoby na hromadu nebo do dopravního prostředku z horniny tř. 1 až 4, při hloubce výkopu přes 1 do 2,5 m</t>
  </si>
  <si>
    <t>-1256831186</t>
  </si>
  <si>
    <t>43,140</t>
  </si>
  <si>
    <t>196177868</t>
  </si>
  <si>
    <t>43,14*2 'Přepočtené koeficientem množství</t>
  </si>
  <si>
    <t>-37899369</t>
  </si>
  <si>
    <t>1*0,6*28,76</t>
  </si>
  <si>
    <t>583441550</t>
  </si>
  <si>
    <t>štěrkodrť frakce 0-22</t>
  </si>
  <si>
    <t>-471686801</t>
  </si>
  <si>
    <t>17,526*2 'Přepočtené koeficientem množství</t>
  </si>
  <si>
    <t>788189295</t>
  </si>
  <si>
    <t>1*0,5*28,76</t>
  </si>
  <si>
    <t>-0,904"odpočet potrubí</t>
  </si>
  <si>
    <t>637025295</t>
  </si>
  <si>
    <t>13,476*2 'Přepočtené koeficientem množství</t>
  </si>
  <si>
    <t>-1902916924</t>
  </si>
  <si>
    <t>28,76*1*0,1</t>
  </si>
  <si>
    <t>124350674</t>
  </si>
  <si>
    <t>28,76*1</t>
  </si>
  <si>
    <t>-202427323</t>
  </si>
  <si>
    <t>871350310</t>
  </si>
  <si>
    <t>Montáž kanalizačního potrubí hladkého plnostěnného SN 10  z polypropylenu DN 200</t>
  </si>
  <si>
    <t>700541394</t>
  </si>
  <si>
    <t>Montáž kanalizačního potrubí z plastů z polypropylenu PP hladkého plnostěnného SN 10 DN 200</t>
  </si>
  <si>
    <t>4"P728</t>
  </si>
  <si>
    <t>4,7"P557</t>
  </si>
  <si>
    <t>4,2"P355</t>
  </si>
  <si>
    <t>5,36"P167</t>
  </si>
  <si>
    <t>10,5"P500</t>
  </si>
  <si>
    <t>286171130</t>
  </si>
  <si>
    <t>trubka kanalizační PP MASTER SN 10, dl. 3m, DN 200</t>
  </si>
  <si>
    <t>-1990048410</t>
  </si>
  <si>
    <t>trubka kanalizační PP SN 10, dl. 3m, DN 200</t>
  </si>
  <si>
    <t>28,76/3</t>
  </si>
  <si>
    <t>877315211</t>
  </si>
  <si>
    <t>Montáž tvarovek z tvrdého PVC-systém KG nebo z polypropylenu-systém KG 2000 jednoosé DN 150</t>
  </si>
  <si>
    <t>-935801420</t>
  </si>
  <si>
    <t>286R</t>
  </si>
  <si>
    <t>přechodový kus DN 200 - napojení na stávající potrubí přípojky</t>
  </si>
  <si>
    <t>-92766073</t>
  </si>
  <si>
    <t>286113650</t>
  </si>
  <si>
    <t>koleno kanalizace plastové KGB 200x30°</t>
  </si>
  <si>
    <t>-1997572158</t>
  </si>
  <si>
    <t>koleno kanalizace plastové KG 200x30°</t>
  </si>
  <si>
    <t>877355221</t>
  </si>
  <si>
    <t>Montáž tvarovek z tvrdého PVC-systém KG nebo z polypropylenu-systém KG 2000 dvouosé DN 200</t>
  </si>
  <si>
    <t>-1351295452</t>
  </si>
  <si>
    <t>Montáž tvarovek na kanalizačním potrubí z trub z plastu z tvrdého PVC [systém KG] nebo z polypropylenu [systém KG 2000] v otevřeném výkopu dvouosých DN 200</t>
  </si>
  <si>
    <t>871R</t>
  </si>
  <si>
    <t>odbočka PVC s integrovaným kulovým kloubem 0°-11°  DN 200</t>
  </si>
  <si>
    <t>-1845072070</t>
  </si>
  <si>
    <t>877355211</t>
  </si>
  <si>
    <t>Montáž tvarovek z tvrdého PVC-systém KG nebo z polypropylenu-systém KG 2000 jednoosé DN 200</t>
  </si>
  <si>
    <t>152489039</t>
  </si>
  <si>
    <t>Montáž tvarovek na kanalizačním potrubí z trub z plastu z tvrdého PVC [systém KG] nebo z polypropylenu [systém KG 2000] v otevřeném výkopu jednoosých DN 200</t>
  </si>
  <si>
    <t>26</t>
  </si>
  <si>
    <t>894812317</t>
  </si>
  <si>
    <t>Revizní a čistící šachta z PP typ DN 600/200 šachtové dno s přítokem tvaru T</t>
  </si>
  <si>
    <t>1823549300</t>
  </si>
  <si>
    <t>Revizní a čistící šachta z polypropylenu PP pro hladké trouby [např. systém KG] DN 600 šachtové dno (DN šachty / DN trubního vedení) DN 600/200 s přítokem tvaru T</t>
  </si>
  <si>
    <t>27</t>
  </si>
  <si>
    <t>894812331</t>
  </si>
  <si>
    <t>Revizní a čistící šachta z PP DN 600 šachtová roura korugovaná světlé hloubky 1000 mm</t>
  </si>
  <si>
    <t>455924909</t>
  </si>
  <si>
    <t>Revizní a čistící šachta z polypropylenu PP pro hladké trouby [např. systém KG] DN 600 roura šachtová korugovaná, světlé hloubky 1 000 mm</t>
  </si>
  <si>
    <t>28</t>
  </si>
  <si>
    <t>894812357</t>
  </si>
  <si>
    <t>Revizní a čistící šachta z PP DN 600 poklop litinový do 12,5 t s teleskopickým adaptérem</t>
  </si>
  <si>
    <t>-1463617582</t>
  </si>
  <si>
    <t>Revizní a čistící šachta z polypropylenu PP pro hladké trouby [např. systém KG] DN 600 poklop (mříž) litinový pro zatížení od 1,5 t do 12,5 t s teleskopickým adaptérem</t>
  </si>
  <si>
    <t>29</t>
  </si>
  <si>
    <t>899721112</t>
  </si>
  <si>
    <t>Signalizační vodič DN nad 150 mm na potrubí PVC</t>
  </si>
  <si>
    <t>-910513966</t>
  </si>
  <si>
    <t>Signalizační vodič na potrubí PVC DN nad 150 mm</t>
  </si>
  <si>
    <t>899722112</t>
  </si>
  <si>
    <t>Krytí potrubí z plastů výstražnou fólií z PVC 25 cm</t>
  </si>
  <si>
    <t>2009790938</t>
  </si>
  <si>
    <t>Krytí potrubí z plastů výstražnou fólií z PVC šířky 25 cm</t>
  </si>
  <si>
    <t>1759492084</t>
  </si>
  <si>
    <t>-802525663</t>
  </si>
  <si>
    <t>8,34*10 'Přepočtené koeficientem množství</t>
  </si>
  <si>
    <t>-1936611388</t>
  </si>
  <si>
    <t>8,34</t>
  </si>
  <si>
    <t>749550365</t>
  </si>
  <si>
    <t>001.3 - Odlehčovací komora</t>
  </si>
  <si>
    <t>PSV - Práce a dodávky PSV</t>
  </si>
  <si>
    <t xml:space="preserve">    715 - Izolace proti chemickým vlivům</t>
  </si>
  <si>
    <t>115101201</t>
  </si>
  <si>
    <t>Čerpání vody na dopravní výšku do 10 m průměrný přítok do 500 l/min</t>
  </si>
  <si>
    <t>hod</t>
  </si>
  <si>
    <t>2124495210</t>
  </si>
  <si>
    <t>115101301</t>
  </si>
  <si>
    <t>Pohotovost čerpací soupravy pro dopravní výšku do 10 m přítok do 500 l/min</t>
  </si>
  <si>
    <t>den</t>
  </si>
  <si>
    <t>-1599334665</t>
  </si>
  <si>
    <t>131201101</t>
  </si>
  <si>
    <t>Hloubení jam nezapažených v hornině tř. 3 objemu do 100 m3</t>
  </si>
  <si>
    <t>134186201</t>
  </si>
  <si>
    <t>Hloubení nezapažených jam a zářezů s urovnáním dna do předepsaného profilu a spádu v hornině tř. 3 do 100 m3</t>
  </si>
  <si>
    <t>5,3*3,7*3,4</t>
  </si>
  <si>
    <t>131201109</t>
  </si>
  <si>
    <t>Příplatek za lepivost u hloubení jam nezapažených v hornině tř. 3</t>
  </si>
  <si>
    <t>-54191626</t>
  </si>
  <si>
    <t>Hloubení nezapažených jam a zářezů s urovnáním dna do předepsaného profilu a spádu Příplatek k cenám za lepivost horniny tř. 3</t>
  </si>
  <si>
    <t>66,674*0,3 'Přepočtené koeficientem množství</t>
  </si>
  <si>
    <t>-1617919741</t>
  </si>
  <si>
    <t>-38464745</t>
  </si>
  <si>
    <t>20,064</t>
  </si>
  <si>
    <t>-1958365743</t>
  </si>
  <si>
    <t>20,064*1,8 'Přepočtené koeficientem množství</t>
  </si>
  <si>
    <t>-1045233494</t>
  </si>
  <si>
    <t>66,674-20,064</t>
  </si>
  <si>
    <t>311101213</t>
  </si>
  <si>
    <t>Vytvoření prostupů do 0,10 m2 ve zdech nosných osazením vložek z trub, dílců, tvarovek</t>
  </si>
  <si>
    <t>253580929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</si>
  <si>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0,05 do 0,10 m2 trvale osazenými na sraz, včetně polohového zajištění v bednění při betonáži, vnější průřezové plochy</t>
  </si>
  <si>
    <t>286111R1</t>
  </si>
  <si>
    <t>prostup DN 300 vč. těsnění s bentonitovými pásy</t>
  </si>
  <si>
    <t>-537361606</t>
  </si>
  <si>
    <t>286111R2</t>
  </si>
  <si>
    <t>prostup DN 150 vč. těsnění s bentonitovými pásy</t>
  </si>
  <si>
    <t>-1145553286</t>
  </si>
  <si>
    <t>451541111</t>
  </si>
  <si>
    <t>Lože pod potrubí otevřený výkop ze štěrkodrtě</t>
  </si>
  <si>
    <t>1808988011</t>
  </si>
  <si>
    <t>Lože pod potrubí, stoky a drobné objekty v otevřeném výkopu ze štěrkodrtě 0-63 mm</t>
  </si>
  <si>
    <t>4,3*2,7*0,2"podkladní vrstva odlehčovací komory</t>
  </si>
  <si>
    <t>452311161</t>
  </si>
  <si>
    <t>Podkladní desky z betonu prostého tř. C 25/30 otevřený výkop</t>
  </si>
  <si>
    <t>-780068812</t>
  </si>
  <si>
    <t>Podkladní a zajišťovací konstrukce z betonu prostého v otevřeném výkopu desky pod potrubí, stoky a drobné objekty z betonu tř. C 25/30</t>
  </si>
  <si>
    <t>1-R0</t>
  </si>
  <si>
    <t>4,3*2,7*0,2</t>
  </si>
  <si>
    <t>452351101</t>
  </si>
  <si>
    <t>Bednění podkladních desek nebo bloků nebo sedlového lože otevřený výkop</t>
  </si>
  <si>
    <t>1865386271</t>
  </si>
  <si>
    <t>Bednění podkladních a zajišťovacích konstrukcí v otevřeném výkopu desek nebo sedlových loží pod potrubí, stoky a drobné objekty</t>
  </si>
  <si>
    <t>2*(4,3*0,2)+2*(2,7*0,2)</t>
  </si>
  <si>
    <t>87749044R1</t>
  </si>
  <si>
    <t>Montáž šachtových vložek na potrubí z ŽB trub DN 1000</t>
  </si>
  <si>
    <t>-1704332522</t>
  </si>
  <si>
    <t>286R2</t>
  </si>
  <si>
    <t>vložka šachtová na ŽB potrubí DN 1000</t>
  </si>
  <si>
    <t>1971563993</t>
  </si>
  <si>
    <t>894201161</t>
  </si>
  <si>
    <t>Dno šachet tl nad 200 mm z prostého betonu se zvýšenými nároky na prostředí tř. C 30/37</t>
  </si>
  <si>
    <t>1905080535</t>
  </si>
  <si>
    <t>Ostatní konstrukce na trubním vedení z prostého betonu dno šachet tloušťky přes 200 mm z betonu se zvýšenými nároky na prostředí tř. C 30/37</t>
  </si>
  <si>
    <t>statická část 1-R0</t>
  </si>
  <si>
    <t>1,1*1,6*0,769</t>
  </si>
  <si>
    <t>0,4*1,6*0,97</t>
  </si>
  <si>
    <t>1,7*1,6*0,35</t>
  </si>
  <si>
    <t>894302172</t>
  </si>
  <si>
    <t>Stěny šachet tl nad 200 mm ze ŽB se zvýšenými nároky na prostředí tř. C 35/45</t>
  </si>
  <si>
    <t>2038395716</t>
  </si>
  <si>
    <t>Ostatní konstrukce na trubním vedení ze železového betonu stěny šachet tloušťky přes 200 mm ze železového betonu se zvýšenými nároky na prostředí tř. C 35/45</t>
  </si>
  <si>
    <t>2*(2,2*2,1*0,3)</t>
  </si>
  <si>
    <t>2*(3,2*2,1*0,3)</t>
  </si>
  <si>
    <t>-2*0,362"prostupy DN1000</t>
  </si>
  <si>
    <t>-0,005"prostup DN150</t>
  </si>
  <si>
    <t>-0,021"prostup DN300</t>
  </si>
  <si>
    <t>894302272</t>
  </si>
  <si>
    <t>Strop šachet ze ŽB se zvýšenými nároky na prostředí tř. C 35/45</t>
  </si>
  <si>
    <t>1362467516</t>
  </si>
  <si>
    <t>Ostatní konstrukce na trubním vedení ze železového betonu strop šachet vodovodních nebo kanalizačních ze železového betonu se zvýšenými nároky na prostředí tř. C 35/45</t>
  </si>
  <si>
    <t>3,8*2,2*0,3</t>
  </si>
  <si>
    <t>0,745</t>
  </si>
  <si>
    <t>-0,8*0,8*0,3"vstup do OK</t>
  </si>
  <si>
    <t>894502101</t>
  </si>
  <si>
    <t>Bednění stěn šachet pravoúhlých nebo vícehranných jednostranné</t>
  </si>
  <si>
    <t>1821399038</t>
  </si>
  <si>
    <t>Bednění konstrukcí na trubním vedení stěn šachet pravoúhlých nebo čtyř a vícehranných jednostranné</t>
  </si>
  <si>
    <t>0,7*1,6 "přelivná hrana</t>
  </si>
  <si>
    <t>894502201</t>
  </si>
  <si>
    <t>Bednění stěn šachet pravoúhlých nebo vícehranných oboustranné</t>
  </si>
  <si>
    <t>284149597</t>
  </si>
  <si>
    <t>Bednění konstrukcí na trubním vedení stěn šachet pravoúhlých nebo čtyř a vícehranných oboustranné</t>
  </si>
  <si>
    <t>(2,2*2,1+1,6*2,1)*2</t>
  </si>
  <si>
    <t>(3,8*2,1+3,2*2,1)*2</t>
  </si>
  <si>
    <t>894503111</t>
  </si>
  <si>
    <t>Bednění deskových stropů šachet</t>
  </si>
  <si>
    <t>-777130449</t>
  </si>
  <si>
    <t>Bednění konstrukcí na trubním vedení deskových stropů šachet jakýchkoliv rozměrů</t>
  </si>
  <si>
    <t>3,8*2,2-0,8*0,8</t>
  </si>
  <si>
    <t>894608112</t>
  </si>
  <si>
    <t>Výztuž šachet z betonářské oceli 10 505</t>
  </si>
  <si>
    <t>1556607657</t>
  </si>
  <si>
    <t>Výztuž šachet z betonářské oceli 10 505 (R) nebo BSt 500</t>
  </si>
  <si>
    <t>1,1764</t>
  </si>
  <si>
    <t>899102111</t>
  </si>
  <si>
    <t>Osazení poklopů litinových nebo ocelových včetně rámů hmotnosti nad 50 do 100 kg</t>
  </si>
  <si>
    <t>-1610742079</t>
  </si>
  <si>
    <t>Osazení poklopů litinových a ocelových včetně rámů hmotnosti jednotlivě přes 50 do 100 kg</t>
  </si>
  <si>
    <t>2866176R</t>
  </si>
  <si>
    <t>poklop kruhový z tvárné litiny pro zatížení D400, PAMREX 800 - čtvercový rám s pneumatickou vzpěrou</t>
  </si>
  <si>
    <t>1485713541</t>
  </si>
  <si>
    <t>899503111</t>
  </si>
  <si>
    <t>Stupadla do šachet polyetylenová zapouštěcí kapsová osazovaná při zdění a betonování</t>
  </si>
  <si>
    <t>-581049644</t>
  </si>
  <si>
    <t>Stupadla do šachet a drobných objektů ocelová s PE povlakem zapouštěcí - kapsová osazovaná při zdění a betonování</t>
  </si>
  <si>
    <t>-749487853</t>
  </si>
  <si>
    <t>998271301</t>
  </si>
  <si>
    <t>Přesun hmot pro kanalizace hloubené monolitické z betonu otevřený výkop</t>
  </si>
  <si>
    <t>540193174</t>
  </si>
  <si>
    <t>Přesun hmot pro kanalizace (stoky) hloubené monolitické z betonu nebo železobetonu v otevřeném výkopu dopravní vzdálenost do 15 m</t>
  </si>
  <si>
    <t>PSV</t>
  </si>
  <si>
    <t>Práce a dodávky PSV</t>
  </si>
  <si>
    <t>715</t>
  </si>
  <si>
    <t>Izolace proti chemickým vlivům</t>
  </si>
  <si>
    <t>715174012</t>
  </si>
  <si>
    <t>Provedení izolace proti chemickým vlivům nádrží, kanálů, šachet obklady čedičovými tl 40 mm do tmelů</t>
  </si>
  <si>
    <t>255948548</t>
  </si>
  <si>
    <t>Provedení izolace stavebních konstrukcí speciální obklady nádrží, kanálů nebo šachet do tmelů, s úpravou spár čedičovými tl. 25 až 40 mm</t>
  </si>
  <si>
    <t>(2,1*1+1,7*0,6)*2</t>
  </si>
  <si>
    <t>1,6*1+1,6*0,6</t>
  </si>
  <si>
    <t>-0,785*2</t>
  </si>
  <si>
    <t>632321180</t>
  </si>
  <si>
    <t>dlaždice z taveného čediče JRI = jemný rastr 200x200x22</t>
  </si>
  <si>
    <t>-194381514</t>
  </si>
  <si>
    <t>dlaždice z taveného čediče jemný rastr 200x200x22</t>
  </si>
  <si>
    <t>998715101</t>
  </si>
  <si>
    <t>Přesun hmot tonážní pro izolace proti chemickým vlivům v objektech v do 6 m</t>
  </si>
  <si>
    <t>-1153975020</t>
  </si>
  <si>
    <t>Přesun hmot pro izolace proti chemickým vlivům stanovený z hmotnosti přesunovaného materiálu vodorovná dopravní vzdálenost do 50 m v objektech výšky do 6 m</t>
  </si>
  <si>
    <t>001.4 - Výustní objekt</t>
  </si>
  <si>
    <t>CS ÚRS 2012 02</t>
  </si>
  <si>
    <t>-1475641263</t>
  </si>
  <si>
    <t>Čerpání vody na dopravní výšku do 10 m s uvažovaným průměrným přítokem do 500 l/min</t>
  </si>
  <si>
    <t>415522688</t>
  </si>
  <si>
    <t>Pohotovost záložní čerpací soupravy pro dopravní výšku do 10 m s uvažovaným průměrným přítokem do 500 l/min</t>
  </si>
  <si>
    <t>124203101</t>
  </si>
  <si>
    <t>Vykopávky do 1000 m3 pro koryta vodotečí v hornině tř. 3</t>
  </si>
  <si>
    <t>-598072744</t>
  </si>
  <si>
    <t>Vykopávky pro koryta vodotečí s přehozením výkopku na vzdálenost do 3 m nebo s naložením na dopravní prostředek v hornině tř. 3 do 1 000 m3</t>
  </si>
  <si>
    <t>14,2</t>
  </si>
  <si>
    <t>124203109</t>
  </si>
  <si>
    <t>Příplatek k vykopávkám pro koryta vodotečí v hornině tř. 3 za lepivost</t>
  </si>
  <si>
    <t>900923393</t>
  </si>
  <si>
    <t>Vykopávky pro koryta vodotečí s přehozením výkopku na vzdálenost do 3 m nebo s naložením na dopravní prostředek v hornině tř. 3 Příplatek k cenám za lepivost horniny tř. 3</t>
  </si>
  <si>
    <t>14,2*0,5 'Přepočtené koeficientem množství</t>
  </si>
  <si>
    <t>-735249753</t>
  </si>
  <si>
    <t>162201102</t>
  </si>
  <si>
    <t>Vodorovné přemístění do 50 m výkopku/sypaniny z horniny tř. 1 až 4</t>
  </si>
  <si>
    <t>-275227024</t>
  </si>
  <si>
    <t>Vodorovné přemístění výkopku nebo sypaniny po suchu na obvyklém dopravním prostředku, bez naložení výkopku, avšak se složením bez rozhrnutí z horniny tř. 1 až 4 na vzdálenost přes 20 do 50 m</t>
  </si>
  <si>
    <t>14,2*2</t>
  </si>
  <si>
    <t>167101102</t>
  </si>
  <si>
    <t>Nakládání výkopku z hornin tř. 1 až 4 přes 100 m3</t>
  </si>
  <si>
    <t>-10064795</t>
  </si>
  <si>
    <t>Nakládání, skládání a překládání neulehlého výkopku nebo sypaniny nakládání, množství přes 100 m3, z hornin tř. 1 až 4</t>
  </si>
  <si>
    <t>171201201</t>
  </si>
  <si>
    <t>Uložení sypaniny na skládky</t>
  </si>
  <si>
    <t>-1182461561</t>
  </si>
  <si>
    <t>1291380235</t>
  </si>
  <si>
    <t>321321116</t>
  </si>
  <si>
    <t>Konstrukce vodních staveb ze ŽB mrazuvzdorného tř. C 30/37 XF3</t>
  </si>
  <si>
    <t>573440846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</si>
  <si>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</si>
  <si>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3,4*0,45*2,2</t>
  </si>
  <si>
    <t>0,6*1,5*4</t>
  </si>
  <si>
    <t>4*0,6*0,2</t>
  </si>
  <si>
    <t>321351010</t>
  </si>
  <si>
    <t>Bednění konstrukcí vodních staveb rovinné - zřízení</t>
  </si>
  <si>
    <t>-787327980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</si>
  <si>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</si>
  <si>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2*4</t>
  </si>
  <si>
    <t>1,5*4</t>
  </si>
  <si>
    <t>(0,6*4)*2</t>
  </si>
  <si>
    <t>321352010</t>
  </si>
  <si>
    <t>Bednění konstrukcí vodních staveb rovinné - odstranění</t>
  </si>
  <si>
    <t>19092070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</si>
  <si>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</si>
  <si>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411125002</t>
  </si>
  <si>
    <t>Montáž ŽB stropních panelů hmotnosti do 3 t</t>
  </si>
  <si>
    <t>701706697</t>
  </si>
  <si>
    <t>Montáž stropních panelů ze železobetonu hmotnosti přes 1,5 do 3 t</t>
  </si>
  <si>
    <t>593R3</t>
  </si>
  <si>
    <t>panel ŽB prefabrikovaný 200x500x20 cm</t>
  </si>
  <si>
    <t>1296249122</t>
  </si>
  <si>
    <t>451315114</t>
  </si>
  <si>
    <t>Podkladní nebo výplňová vrstva z betonu C 12/15 tl do 100 mm</t>
  </si>
  <si>
    <t>-1089654514</t>
  </si>
  <si>
    <t>Podkladní a výplňové vrstvy z betonu prostého tloušťky do 100 mm, z betonu C 12/15</t>
  </si>
  <si>
    <t>D.5</t>
  </si>
  <si>
    <t>2,6*3,8</t>
  </si>
  <si>
    <t>463212111</t>
  </si>
  <si>
    <t>Rovnanina z lomového kamene upraveného s vyklínováním spár úlomky kamene</t>
  </si>
  <si>
    <t>1777067417</t>
  </si>
  <si>
    <t>Rovnanina z lomového kamene upraveného, tříděného jakékoliv tloušťky rovnaniny s vyklínováním spár a dutin úlomky kamene</t>
  </si>
  <si>
    <t>8*3*0,3</t>
  </si>
  <si>
    <t>465513127</t>
  </si>
  <si>
    <t>Dlažba z lomového kamene na cementovou maltu s vyspárováním tl 200 mm</t>
  </si>
  <si>
    <t>1071493408</t>
  </si>
  <si>
    <t>Dlažba z lomového kamene lomařsky upraveného na cementovou maltu, s vyspárováním cementovou maltou, tl. kamene 200 mm</t>
  </si>
  <si>
    <t>4,78*8</t>
  </si>
  <si>
    <t>998332011</t>
  </si>
  <si>
    <t>Přesun hmot pro úpravy vodních toků a kanály</t>
  </si>
  <si>
    <t>1319169246</t>
  </si>
  <si>
    <t>Přesun hmot pro úpravy vodních toků a kanály, hráze rybníků apod. dopravní vzdálenost do 500 m</t>
  </si>
  <si>
    <t>004 - SO 04 - Veřejná ČSOV u Markovy vily</t>
  </si>
  <si>
    <t>004.1 - ČSOV</t>
  </si>
  <si>
    <t xml:space="preserve">    9 - Ostatní konstrukce a práce-bourání</t>
  </si>
  <si>
    <t>915152565</t>
  </si>
  <si>
    <t>907081759</t>
  </si>
  <si>
    <t>131201202</t>
  </si>
  <si>
    <t>Hloubení jam zapažených v hornině tř. 3 objemu do 1000 m3</t>
  </si>
  <si>
    <t>-984861044</t>
  </si>
  <si>
    <t>Hloubení zapažených jam a zářezů s urovnáním dna do předepsaného profilu a spádu v hornině tř. 3 přes 100 do 1 000 m3</t>
  </si>
  <si>
    <t>6,95*3,2*5,16</t>
  </si>
  <si>
    <t>1161864334</t>
  </si>
  <si>
    <t>114,758*0,3 'Přepočtené koeficientem množství</t>
  </si>
  <si>
    <t>151101202</t>
  </si>
  <si>
    <t>Zřízení příložného pažení stěn výkopu hl do 8 m</t>
  </si>
  <si>
    <t>-870953304</t>
  </si>
  <si>
    <t>Zřízení pažení stěn výkopu bez rozepření nebo vzepření příložné, hloubky do 8 m</t>
  </si>
  <si>
    <t>(6,95*5,16)*2</t>
  </si>
  <si>
    <t>(3,2*5,16)*2</t>
  </si>
  <si>
    <t>151101212</t>
  </si>
  <si>
    <t>Odstranění příložného pažení stěn hl do 8 m</t>
  </si>
  <si>
    <t>1759471295</t>
  </si>
  <si>
    <t>Odstranění pažení stěn výkopu s uložením pažin na vzdálenost do 3 m od okraje výkopu příložné, hloubky do 8 m</t>
  </si>
  <si>
    <t>316532183</t>
  </si>
  <si>
    <t>-941393208</t>
  </si>
  <si>
    <t>53,044</t>
  </si>
  <si>
    <t>-1044903407</t>
  </si>
  <si>
    <t>53,044*1,8 'Přepočtené koeficientem množství</t>
  </si>
  <si>
    <t>-196561838</t>
  </si>
  <si>
    <t>(3,2*1*5,16)*2</t>
  </si>
  <si>
    <t>(0,4*6,95*5,16)*2</t>
  </si>
  <si>
    <t>-323984515</t>
  </si>
  <si>
    <t>6*0,3</t>
  </si>
  <si>
    <t>2126652560</t>
  </si>
  <si>
    <t>809900049</t>
  </si>
  <si>
    <t>286111R3</t>
  </si>
  <si>
    <t>prostup DN 200 vč. těsnění s bentonitovými pásy</t>
  </si>
  <si>
    <t>1790811969</t>
  </si>
  <si>
    <t>31R</t>
  </si>
  <si>
    <t>Vodoměrná komora 900x1200mm vč. příslušenství - viz. D.1 - Technická zpráva</t>
  </si>
  <si>
    <t>1359869023</t>
  </si>
  <si>
    <t xml:space="preserve">Vodoměrná komora 900x1200mm vč. příslušenství - viz. D.1 - Technická zpráva
</t>
  </si>
  <si>
    <t>1773649168</t>
  </si>
  <si>
    <t>3,4*5,95*0,2"podkladní vrstva ČSOV</t>
  </si>
  <si>
    <t>-1889680603</t>
  </si>
  <si>
    <t>3,4*5,95*0,2</t>
  </si>
  <si>
    <t>-2071850199</t>
  </si>
  <si>
    <t>(3,4+5,95+3,4+5,95)*0,2</t>
  </si>
  <si>
    <t>1777139875</t>
  </si>
  <si>
    <t>2,4*0,5*4,95</t>
  </si>
  <si>
    <t>-204061548</t>
  </si>
  <si>
    <t>2*(2,4*0,3*4,1)</t>
  </si>
  <si>
    <t>2*(4,35*0,3*4,1)</t>
  </si>
  <si>
    <t>-0,005"prostup DN200</t>
  </si>
  <si>
    <t>168042131</t>
  </si>
  <si>
    <t>2,4*0,25*4,95</t>
  </si>
  <si>
    <t>-(0,6*0,6*0,25+0,7*0,76*0,25+0,9*0,6*0,25+0,6*0,6*0,25)"vstupy do OK</t>
  </si>
  <si>
    <t>-1568463228</t>
  </si>
  <si>
    <t>(4,95*0,5)*2 +(2,4*0,5)*2"dno</t>
  </si>
  <si>
    <t>(2,4*4,1)*2+(1,8*4,1)*2"stěny</t>
  </si>
  <si>
    <t>-1588231532</t>
  </si>
  <si>
    <t>4,35*1,8</t>
  </si>
  <si>
    <t>(4,95*0,25)*2 +(2,4*0,25)*2"strop</t>
  </si>
  <si>
    <t>-561673742</t>
  </si>
  <si>
    <t>4,625</t>
  </si>
  <si>
    <t>1124329600</t>
  </si>
  <si>
    <t>286R1</t>
  </si>
  <si>
    <t>poklop 600x600 kompozitový pro zatížení B</t>
  </si>
  <si>
    <t>-1326136293</t>
  </si>
  <si>
    <t>286R1.2</t>
  </si>
  <si>
    <t>poklop 700x700 kompozitový pro zatížení B</t>
  </si>
  <si>
    <t>1735631446</t>
  </si>
  <si>
    <t>286R1.3</t>
  </si>
  <si>
    <t>poklop 900x600 kompozitový pro zatížení B</t>
  </si>
  <si>
    <t>-381675078</t>
  </si>
  <si>
    <t>-1990586525</t>
  </si>
  <si>
    <t>7R</t>
  </si>
  <si>
    <t xml:space="preserve">Potrubí ČSOV </t>
  </si>
  <si>
    <t>-1363414594</t>
  </si>
  <si>
    <t>Potrubí ČSOV</t>
  </si>
  <si>
    <t xml:space="preserve">Poznámka k položce:
viz. TZ a výkr. C.2.1
Obsahuje:
- potrubí v ČS
- obtok během výstavby ČS z PP DN 300 - 13,5m
- napojení stoky ze severu na ČSOV - 1,5m
- napojení na stávající výtlak DN 80 - 7,5m
</t>
  </si>
  <si>
    <t>Ostatní konstrukce a práce-bourání</t>
  </si>
  <si>
    <t>933901111</t>
  </si>
  <si>
    <t>Provedení zkoušky vodotěsnosti nádrže do 1000 m3</t>
  </si>
  <si>
    <t>CS ÚRS 2014 01</t>
  </si>
  <si>
    <t>-1908041119</t>
  </si>
  <si>
    <t>Zkoušky objektů a vymývání provedení zkoušky vodotěsnosti betonové nádrže jakéhokoliv druhu a tvaru, o obsahu do 1000 m3</t>
  </si>
  <si>
    <t>32,103</t>
  </si>
  <si>
    <t>9853242R</t>
  </si>
  <si>
    <t>Odizolování ČSOV proti zemní vlhkosti D+M</t>
  </si>
  <si>
    <t>876055189</t>
  </si>
  <si>
    <t>Poznámka k položce:
vč. ochrany betonu</t>
  </si>
  <si>
    <t>1204049337</t>
  </si>
  <si>
    <t>004.2 - ČSOV - technologie a rozvody NN</t>
  </si>
  <si>
    <t>M - Práce a dodávky M</t>
  </si>
  <si>
    <t xml:space="preserve">    21-M - Elektromontáže</t>
  </si>
  <si>
    <t xml:space="preserve">    35-M - Montáž čerpadel, kompr.a vodoh.zař.</t>
  </si>
  <si>
    <t>Práce a dodávky M</t>
  </si>
  <si>
    <t>21-M</t>
  </si>
  <si>
    <t>Elektromontáže</t>
  </si>
  <si>
    <t>21R</t>
  </si>
  <si>
    <t xml:space="preserve">Přípojka NN k ČSOV vč. rozvodné skříně </t>
  </si>
  <si>
    <t>64</t>
  </si>
  <si>
    <t>-1913330075</t>
  </si>
  <si>
    <t>Přípojka NN k ČSOV vč. rozvodné skříně</t>
  </si>
  <si>
    <t>Poznámka k položce:
viz. TZ:
pol. obsahuje:
stavební elektroinstalace
technologické elektroinstalace
MaR
ASŘTP
zabezpečení objektu ČSOV</t>
  </si>
  <si>
    <t>35-M</t>
  </si>
  <si>
    <t>Montáž čerpadel, kompr.a vodoh.zař.</t>
  </si>
  <si>
    <t>36R1</t>
  </si>
  <si>
    <t>D+M kalového čerpadla se šroubovým odstředivým kolem, Q=4,4l/s, H=24,9m - včetně příslušenství</t>
  </si>
  <si>
    <t>-798532983</t>
  </si>
  <si>
    <t>Poznámka k položce:
pol. obsahuje:
spouštěcí zařízení
řetěz z korozivzdorné oceli
vyhodnocovací relé vlhkosti</t>
  </si>
  <si>
    <t>005 - VRN - Vedlejší rozpočtové náklady</t>
  </si>
  <si>
    <t>VRN -   Vedlejší rozpočtové náklady</t>
  </si>
  <si>
    <t>VRN</t>
  </si>
  <si>
    <t xml:space="preserve">  Vedlejší rozpočtové náklady</t>
  </si>
  <si>
    <t>VRN1</t>
  </si>
  <si>
    <t>Geodetické zaměření skut. stavu vč. geometr. plánů</t>
  </si>
  <si>
    <t>kpl</t>
  </si>
  <si>
    <t>-404586395</t>
  </si>
  <si>
    <t>VRN2</t>
  </si>
  <si>
    <t>Vytyčení stáv. IS jejich správci</t>
  </si>
  <si>
    <t>1514965273</t>
  </si>
  <si>
    <t>VRN3</t>
  </si>
  <si>
    <t>Vytyčení stavby</t>
  </si>
  <si>
    <t>-541614274</t>
  </si>
  <si>
    <t>VRN4</t>
  </si>
  <si>
    <t>Pasportizace</t>
  </si>
  <si>
    <t>484279877</t>
  </si>
  <si>
    <t>VRN5</t>
  </si>
  <si>
    <t>Zařízení staveniště</t>
  </si>
  <si>
    <t>1534354691</t>
  </si>
  <si>
    <t>VRN6</t>
  </si>
  <si>
    <t>POV</t>
  </si>
  <si>
    <t>-1551573324</t>
  </si>
  <si>
    <t>VRN7</t>
  </si>
  <si>
    <t>Fotodokumentace</t>
  </si>
  <si>
    <t>1109897967</t>
  </si>
  <si>
    <t>VRN8</t>
  </si>
  <si>
    <t>Dopravně - inženýrská opatření</t>
  </si>
  <si>
    <t>-203690440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</si>
  <si>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</si>
  <si>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</si>
  <si>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</si>
  <si>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</si>
  <si>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</si>
  <si>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</si>
  <si>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</si>
  <si>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</si>
  <si>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</si>
  <si>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</si>
  <si>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</si>
  <si>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</si>
  <si>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</si>
  <si>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</si>
  <si>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</si>
  <si>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</si>
  <si>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</si>
  <si>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</si>
  <si>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</si>
  <si>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</si>
  <si>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</si>
  <si>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</si>
  <si>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</si>
  <si>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</si>
  <si>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</si>
  <si>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</si>
  <si>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</si>
  <si>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</si>
  <si>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</si>
  <si>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</si>
  <si>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</si>
  <si>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</si>
  <si>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</si>
  <si>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</si>
  <si>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</si>
  <si>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</si>
  <si>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</si>
  <si>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</si>
  <si>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</si>
  <si>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</si>
  <si>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</si>
  <si>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</si>
  <si>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</si>
  <si>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</si>
  <si>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</si>
  <si>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</si>
  <si>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</si>
  <si>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</si>
  <si>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</si>
  <si>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</si>
  <si>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</si>
  <si>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</si>
  <si>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</si>
  <si>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</si>
  <si>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</si>
  <si>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</si>
  <si>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</si>
  <si>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</si>
  <si>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</si>
  <si>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</si>
  <si>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</si>
  <si>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</si>
  <si>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</si>
  <si>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</si>
  <si>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</si>
  <si>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</si>
  <si>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</si>
  <si>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</si>
  <si>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</si>
  <si>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</si>
  <si>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</si>
  <si>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</si>
  <si>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</si>
  <si>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</si>
  <si>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</si>
  <si>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</si>
  <si>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</si>
  <si>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</si>
  <si>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</si>
  <si>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</si>
  <si>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</si>
  <si>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</si>
  <si>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</si>
  <si>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</si>
  <si>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</si>
  <si>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</si>
  <si>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</si>
  <si>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</si>
  <si>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</si>
  <si>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</si>
  <si>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</si>
  <si>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</si>
  <si>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</si>
  <si>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</si>
  <si>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</si>
  <si>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</si>
  <si>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</si>
  <si>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</si>
  <si>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</si>
  <si>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</si>
  <si>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</si>
  <si>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</si>
  <si>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</si>
  <si>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</si>
  <si>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</si>
  <si>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</si>
  <si>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</si>
  <si>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</si>
  <si>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</si>
  <si>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</si>
  <si>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</si>
  <si>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</si>
  <si>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</si>
  <si>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</si>
  <si>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</si>
  <si>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</si>
  <si>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</si>
  <si>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</si>
  <si>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</si>
  <si>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</si>
  <si>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</si>
  <si>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</si>
  <si>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</si>
  <si>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</si>
  <si>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</si>
  <si>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</si>
  <si>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</si>
  <si>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</si>
  <si>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</si>
  <si>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</si>
  <si>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</si>
  <si>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</si>
  <si>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</si>
  <si>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</si>
  <si>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</si>
  <si>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</si>
  <si>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</si>
  <si>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</si>
  <si>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</si>
  <si>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</si>
  <si>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</si>
  <si>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</si>
  <si>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</si>
  <si>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</si>
  <si>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</si>
  <si>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</si>
  <si>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</si>
  <si>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</si>
  <si>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</si>
  <si>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</si>
  <si>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</si>
  <si>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</si>
  <si>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</si>
  <si>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</si>
  <si>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</si>
  <si>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</si>
  <si>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</si>
  <si>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</si>
  <si>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</si>
  <si>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</si>
  <si>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</si>
  <si>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</si>
  <si>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</si>
  <si>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</si>
  <si>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</si>
  <si>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</si>
  <si>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</si>
  <si>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</si>
  <si>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</si>
  <si>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</si>
  <si>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</si>
  <si>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</si>
  <si>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</si>
  <si>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</si>
  <si>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</si>
  <si>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</si>
  <si>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</si>
  <si>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</si>
  <si>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</si>
  <si>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</si>
  <si>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</si>
  <si>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</si>
  <si>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Swietelsky stavební s.r.o., Odštěpný závod Dopravní stavby ZÁPAD, Zemská 259, 337 01 Ejpovice</t>
  </si>
  <si>
    <t>480 35 599</t>
  </si>
  <si>
    <t>CZ 480 35 599</t>
  </si>
  <si>
    <t>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</si>
</sst>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9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i/>
      <sz val="9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8"/>
      <color indexed="12"/>
      <name val="Wingdings 2"/>
      <family val="0"/>
    </font>
    <font>
      <sz val="10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56"/>
      <name val="Trebuchet MS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8"/>
      <color theme="10"/>
      <name val="Wingdings 2"/>
      <family val="0"/>
    </font>
    <font>
      <sz val="10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i/>
      <sz val="7"/>
      <color rgb="FF969696"/>
      <name val="Trebuchet MS"/>
      <family val="0"/>
    </font>
    <font>
      <b/>
      <sz val="10"/>
      <color rgb="FF003366"/>
      <name val="Trebuchet MS"/>
      <family val="0"/>
    </font>
    <font>
      <b/>
      <sz val="8"/>
      <color rgb="FF969696"/>
      <name val="Trebuchet M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7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64" fillId="33" borderId="0" xfId="36" applyFill="1" applyAlignment="1">
      <alignment/>
    </xf>
    <xf numFmtId="0" fontId="0" fillId="33" borderId="0" xfId="0" applyFill="1" applyAlignment="1">
      <alignment/>
    </xf>
    <xf numFmtId="0" fontId="87" fillId="33" borderId="0" xfId="0" applyFont="1" applyFill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2" fillId="22" borderId="0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right" vertical="center"/>
      <protection/>
    </xf>
    <xf numFmtId="0" fontId="80" fillId="0" borderId="13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80" fillId="0" borderId="14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92" fillId="0" borderId="26" xfId="0" applyFont="1" applyBorder="1" applyAlignment="1" applyProtection="1">
      <alignment horizontal="center" vertical="center" wrapText="1"/>
      <protection/>
    </xf>
    <xf numFmtId="0" fontId="92" fillId="0" borderId="27" xfId="0" applyFont="1" applyBorder="1" applyAlignment="1" applyProtection="1">
      <alignment horizontal="center" vertical="center" wrapText="1"/>
      <protection/>
    </xf>
    <xf numFmtId="0" fontId="92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94" fillId="0" borderId="30" xfId="0" applyNumberFormat="1" applyFont="1" applyBorder="1" applyAlignment="1" applyProtection="1">
      <alignment vertical="center"/>
      <protection/>
    </xf>
    <xf numFmtId="4" fontId="94" fillId="0" borderId="0" xfId="0" applyNumberFormat="1" applyFont="1" applyBorder="1" applyAlignment="1" applyProtection="1">
      <alignment vertical="center"/>
      <protection/>
    </xf>
    <xf numFmtId="166" fontId="94" fillId="0" borderId="0" xfId="0" applyNumberFormat="1" applyFont="1" applyBorder="1" applyAlignment="1" applyProtection="1">
      <alignment vertical="center"/>
      <protection/>
    </xf>
    <xf numFmtId="4" fontId="94" fillId="0" borderId="24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4" fontId="97" fillId="0" borderId="30" xfId="0" applyNumberFormat="1" applyFont="1" applyBorder="1" applyAlignment="1" applyProtection="1">
      <alignment vertical="center"/>
      <protection/>
    </xf>
    <xf numFmtId="4" fontId="97" fillId="0" borderId="0" xfId="0" applyNumberFormat="1" applyFont="1" applyBorder="1" applyAlignment="1" applyProtection="1">
      <alignment vertical="center"/>
      <protection/>
    </xf>
    <xf numFmtId="166" fontId="97" fillId="0" borderId="0" xfId="0" applyNumberFormat="1" applyFont="1" applyBorder="1" applyAlignment="1" applyProtection="1">
      <alignment vertical="center"/>
      <protection/>
    </xf>
    <xf numFmtId="4" fontId="97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8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99" fillId="0" borderId="30" xfId="0" applyNumberFormat="1" applyFont="1" applyBorder="1" applyAlignment="1" applyProtection="1">
      <alignment vertical="center"/>
      <protection/>
    </xf>
    <xf numFmtId="4" fontId="99" fillId="0" borderId="0" xfId="0" applyNumberFormat="1" applyFont="1" applyBorder="1" applyAlignment="1" applyProtection="1">
      <alignment vertical="center"/>
      <protection/>
    </xf>
    <xf numFmtId="166" fontId="99" fillId="0" borderId="0" xfId="0" applyNumberFormat="1" applyFont="1" applyBorder="1" applyAlignment="1" applyProtection="1">
      <alignment vertical="center"/>
      <protection/>
    </xf>
    <xf numFmtId="4" fontId="9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7" fillId="0" borderId="31" xfId="0" applyNumberFormat="1" applyFont="1" applyBorder="1" applyAlignment="1" applyProtection="1">
      <alignment vertical="center"/>
      <protection/>
    </xf>
    <xf numFmtId="4" fontId="97" fillId="0" borderId="32" xfId="0" applyNumberFormat="1" applyFont="1" applyBorder="1" applyAlignment="1" applyProtection="1">
      <alignment vertical="center"/>
      <protection/>
    </xf>
    <xf numFmtId="166" fontId="97" fillId="0" borderId="32" xfId="0" applyNumberFormat="1" applyFont="1" applyBorder="1" applyAlignment="1" applyProtection="1">
      <alignment vertical="center"/>
      <protection/>
    </xf>
    <xf numFmtId="4" fontId="97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100" fillId="33" borderId="0" xfId="36" applyFont="1" applyFill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93" fillId="0" borderId="0" xfId="0" applyNumberFormat="1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 applyProtection="1">
      <alignment vertical="center"/>
      <protection/>
    </xf>
    <xf numFmtId="164" fontId="80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/>
      <protection locked="0"/>
    </xf>
    <xf numFmtId="4" fontId="3" fillId="35" borderId="18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2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101" fillId="0" borderId="0" xfId="0" applyFont="1" applyBorder="1" applyAlignment="1" applyProtection="1">
      <alignment horizontal="left" vertical="center"/>
      <protection/>
    </xf>
    <xf numFmtId="0" fontId="81" fillId="0" borderId="13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81" fillId="0" borderId="32" xfId="0" applyFont="1" applyBorder="1" applyAlignment="1" applyProtection="1">
      <alignment horizontal="left" vertical="center"/>
      <protection/>
    </xf>
    <xf numFmtId="0" fontId="81" fillId="0" borderId="32" xfId="0" applyFont="1" applyBorder="1" applyAlignment="1" applyProtection="1">
      <alignment vertical="center"/>
      <protection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 applyProtection="1">
      <alignment vertical="center"/>
      <protection/>
    </xf>
    <xf numFmtId="0" fontId="81" fillId="0" borderId="14" xfId="0" applyFont="1" applyBorder="1" applyAlignment="1" applyProtection="1">
      <alignment vertical="center"/>
      <protection/>
    </xf>
    <xf numFmtId="0" fontId="82" fillId="0" borderId="13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82" fillId="0" borderId="32" xfId="0" applyFont="1" applyBorder="1" applyAlignment="1" applyProtection="1">
      <alignment horizontal="left" vertical="center"/>
      <protection/>
    </xf>
    <xf numFmtId="0" fontId="82" fillId="0" borderId="32" xfId="0" applyFont="1" applyBorder="1" applyAlignment="1" applyProtection="1">
      <alignment vertical="center"/>
      <protection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 applyProtection="1">
      <alignment vertical="center"/>
      <protection/>
    </xf>
    <xf numFmtId="0" fontId="82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10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93" fillId="0" borderId="0" xfId="0" applyNumberFormat="1" applyFont="1" applyAlignment="1" applyProtection="1">
      <alignment/>
      <protection/>
    </xf>
    <xf numFmtId="166" fontId="103" fillId="0" borderId="22" xfId="0" applyNumberFormat="1" applyFont="1" applyBorder="1" applyAlignment="1" applyProtection="1">
      <alignment/>
      <protection/>
    </xf>
    <xf numFmtId="166" fontId="103" fillId="0" borderId="23" xfId="0" applyNumberFormat="1" applyFont="1" applyBorder="1" applyAlignment="1" applyProtection="1">
      <alignment/>
      <protection/>
    </xf>
    <xf numFmtId="4" fontId="11" fillId="0" borderId="0" xfId="0" applyNumberFormat="1" applyFont="1" applyAlignment="1">
      <alignment vertical="center"/>
    </xf>
    <xf numFmtId="0" fontId="83" fillId="0" borderId="13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left"/>
      <protection/>
    </xf>
    <xf numFmtId="0" fontId="81" fillId="0" borderId="0" xfId="0" applyFont="1" applyAlignment="1" applyProtection="1">
      <alignment horizontal="left"/>
      <protection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 applyProtection="1">
      <alignment/>
      <protection/>
    </xf>
    <xf numFmtId="0" fontId="83" fillId="0" borderId="13" xfId="0" applyFont="1" applyBorder="1" applyAlignment="1">
      <alignment/>
    </xf>
    <xf numFmtId="0" fontId="83" fillId="0" borderId="3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166" fontId="83" fillId="0" borderId="0" xfId="0" applyNumberFormat="1" applyFont="1" applyBorder="1" applyAlignment="1" applyProtection="1">
      <alignment/>
      <protection/>
    </xf>
    <xf numFmtId="166" fontId="83" fillId="0" borderId="24" xfId="0" applyNumberFormat="1" applyFont="1" applyBorder="1" applyAlignment="1" applyProtection="1">
      <alignment/>
      <protection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 horizontal="left"/>
      <protection/>
    </xf>
    <xf numFmtId="4" fontId="82" fillId="0" borderId="0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2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0" fillId="22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 applyProtection="1">
      <alignment horizontal="center" vertical="center"/>
      <protection/>
    </xf>
    <xf numFmtId="166" fontId="80" fillId="0" borderId="0" xfId="0" applyNumberFormat="1" applyFont="1" applyBorder="1" applyAlignment="1" applyProtection="1">
      <alignment vertical="center"/>
      <protection/>
    </xf>
    <xf numFmtId="166" fontId="80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84" fillId="0" borderId="13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horizontal="left" vertical="center" wrapText="1"/>
      <protection/>
    </xf>
    <xf numFmtId="0" fontId="84" fillId="0" borderId="0" xfId="0" applyFont="1" applyAlignment="1" applyProtection="1">
      <alignment horizontal="left" vertical="center"/>
      <protection/>
    </xf>
    <xf numFmtId="0" fontId="84" fillId="0" borderId="0" xfId="0" applyFont="1" applyAlignment="1" applyProtection="1">
      <alignment vertical="center"/>
      <protection locked="0"/>
    </xf>
    <xf numFmtId="0" fontId="84" fillId="0" borderId="13" xfId="0" applyFont="1" applyBorder="1" applyAlignment="1">
      <alignment vertical="center"/>
    </xf>
    <xf numFmtId="0" fontId="84" fillId="0" borderId="30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4" fillId="0" borderId="24" xfId="0" applyFont="1" applyBorder="1" applyAlignment="1" applyProtection="1">
      <alignment vertical="center"/>
      <protection/>
    </xf>
    <xf numFmtId="0" fontId="84" fillId="0" borderId="0" xfId="0" applyFont="1" applyAlignment="1">
      <alignment horizontal="left" vertical="center"/>
    </xf>
    <xf numFmtId="0" fontId="85" fillId="0" borderId="13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104" fillId="0" borderId="0" xfId="0" applyFont="1" applyBorder="1" applyAlignment="1" applyProtection="1">
      <alignment horizontal="left" vertical="center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85" fillId="0" borderId="0" xfId="0" applyFont="1" applyBorder="1" applyAlignment="1" applyProtection="1">
      <alignment horizontal="left" vertical="center" wrapText="1"/>
      <protection/>
    </xf>
    <xf numFmtId="167" fontId="85" fillId="0" borderId="0" xfId="0" applyNumberFormat="1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85" fillId="0" borderId="3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5" fillId="0" borderId="24" xfId="0" applyFont="1" applyBorder="1" applyAlignment="1" applyProtection="1">
      <alignment vertical="center"/>
      <protection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 wrapText="1"/>
      <protection/>
    </xf>
    <xf numFmtId="167" fontId="85" fillId="0" borderId="0" xfId="0" applyNumberFormat="1" applyFont="1" applyAlignment="1" applyProtection="1">
      <alignment vertical="center"/>
      <protection/>
    </xf>
    <xf numFmtId="0" fontId="86" fillId="0" borderId="13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6" fillId="0" borderId="0" xfId="0" applyFont="1" applyBorder="1" applyAlignment="1" applyProtection="1">
      <alignment horizontal="left" vertical="center"/>
      <protection/>
    </xf>
    <xf numFmtId="0" fontId="86" fillId="0" borderId="0" xfId="0" applyFont="1" applyBorder="1" applyAlignment="1" applyProtection="1">
      <alignment horizontal="left" vertical="center" wrapText="1"/>
      <protection/>
    </xf>
    <xf numFmtId="167" fontId="86" fillId="0" borderId="0" xfId="0" applyNumberFormat="1" applyFont="1" applyBorder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 locked="0"/>
    </xf>
    <xf numFmtId="0" fontId="86" fillId="0" borderId="13" xfId="0" applyFont="1" applyBorder="1" applyAlignment="1">
      <alignment vertical="center"/>
    </xf>
    <xf numFmtId="0" fontId="86" fillId="0" borderId="3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6" fillId="0" borderId="24" xfId="0" applyFont="1" applyBorder="1" applyAlignment="1" applyProtection="1">
      <alignment vertical="center"/>
      <protection/>
    </xf>
    <xf numFmtId="0" fontId="86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center" wrapText="1"/>
      <protection/>
    </xf>
    <xf numFmtId="0" fontId="105" fillId="0" borderId="36" xfId="0" applyFont="1" applyBorder="1" applyAlignment="1" applyProtection="1">
      <alignment horizontal="center" vertical="center"/>
      <protection/>
    </xf>
    <xf numFmtId="49" fontId="105" fillId="0" borderId="36" xfId="0" applyNumberFormat="1" applyFont="1" applyBorder="1" applyAlignment="1" applyProtection="1">
      <alignment horizontal="left" vertical="center" wrapText="1"/>
      <protection/>
    </xf>
    <xf numFmtId="0" fontId="105" fillId="0" borderId="36" xfId="0" applyFont="1" applyBorder="1" applyAlignment="1" applyProtection="1">
      <alignment horizontal="left" vertical="center" wrapText="1"/>
      <protection/>
    </xf>
    <xf numFmtId="0" fontId="105" fillId="0" borderId="36" xfId="0" applyFont="1" applyBorder="1" applyAlignment="1" applyProtection="1">
      <alignment horizontal="center" vertical="center" wrapText="1"/>
      <protection/>
    </xf>
    <xf numFmtId="167" fontId="105" fillId="0" borderId="36" xfId="0" applyNumberFormat="1" applyFont="1" applyBorder="1" applyAlignment="1" applyProtection="1">
      <alignment vertical="center"/>
      <protection/>
    </xf>
    <xf numFmtId="4" fontId="105" fillId="22" borderId="36" xfId="0" applyNumberFormat="1" applyFont="1" applyFill="1" applyBorder="1" applyAlignment="1" applyProtection="1">
      <alignment vertical="center"/>
      <protection locked="0"/>
    </xf>
    <xf numFmtId="4" fontId="105" fillId="0" borderId="36" xfId="0" applyNumberFormat="1" applyFont="1" applyBorder="1" applyAlignment="1" applyProtection="1">
      <alignment vertical="center"/>
      <protection/>
    </xf>
    <xf numFmtId="0" fontId="105" fillId="0" borderId="13" xfId="0" applyFont="1" applyBorder="1" applyAlignment="1">
      <alignment vertical="center"/>
    </xf>
    <xf numFmtId="0" fontId="105" fillId="22" borderId="36" xfId="0" applyFont="1" applyFill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horizontal="left" vertical="center" wrapText="1"/>
      <protection/>
    </xf>
    <xf numFmtId="167" fontId="86" fillId="0" borderId="0" xfId="0" applyNumberFormat="1" applyFont="1" applyAlignment="1" applyProtection="1">
      <alignment vertical="center"/>
      <protection/>
    </xf>
    <xf numFmtId="0" fontId="81" fillId="0" borderId="0" xfId="0" applyFont="1" applyBorder="1" applyAlignment="1" applyProtection="1">
      <alignment horizontal="left"/>
      <protection/>
    </xf>
    <xf numFmtId="4" fontId="8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49" fontId="2" fillId="22" borderId="0" xfId="0" applyNumberFormat="1" applyFont="1" applyFill="1" applyBorder="1" applyAlignment="1" applyProtection="1">
      <alignment horizontal="left" vertical="center"/>
      <protection locked="0"/>
    </xf>
    <xf numFmtId="4" fontId="82" fillId="0" borderId="0" xfId="0" applyNumberFormat="1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107" fillId="0" borderId="0" xfId="0" applyFont="1" applyAlignment="1" applyProtection="1">
      <alignment horizontal="left" vertical="center" wrapText="1"/>
      <protection/>
    </xf>
    <xf numFmtId="4" fontId="96" fillId="0" borderId="0" xfId="0" applyNumberFormat="1" applyFont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4" fontId="96" fillId="0" borderId="0" xfId="0" applyNumberFormat="1" applyFont="1" applyAlignment="1" applyProtection="1">
      <alignment horizontal="right" vertical="center"/>
      <protection/>
    </xf>
    <xf numFmtId="0" fontId="95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4" fontId="93" fillId="0" borderId="0" xfId="0" applyNumberFormat="1" applyFont="1" applyAlignment="1" applyProtection="1">
      <alignment horizontal="right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left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right" vertical="center"/>
      <protection/>
    </xf>
    <xf numFmtId="4" fontId="93" fillId="0" borderId="0" xfId="0" applyNumberFormat="1" applyFont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4" fontId="3" fillId="34" borderId="18" xfId="0" applyNumberFormat="1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94" fillId="0" borderId="29" xfId="0" applyFont="1" applyBorder="1" applyAlignment="1">
      <alignment horizontal="center" vertical="center"/>
    </xf>
    <xf numFmtId="0" fontId="94" fillId="0" borderId="22" xfId="0" applyFont="1" applyBorder="1" applyAlignment="1">
      <alignment horizontal="left" vertical="center"/>
    </xf>
    <xf numFmtId="0" fontId="80" fillId="0" borderId="3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3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164" fontId="80" fillId="0" borderId="0" xfId="0" applyNumberFormat="1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vertical="center"/>
      <protection/>
    </xf>
    <xf numFmtId="4" fontId="108" fillId="0" borderId="0" xfId="0" applyNumberFormat="1" applyFont="1" applyBorder="1" applyAlignment="1" applyProtection="1">
      <alignment vertical="center"/>
      <protection/>
    </xf>
    <xf numFmtId="0" fontId="108" fillId="0" borderId="0" xfId="0" applyFont="1" applyAlignment="1">
      <alignment horizontal="left" vertical="top" wrapText="1"/>
    </xf>
    <xf numFmtId="0" fontId="10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9" fontId="2" fillId="22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right" vertical="center"/>
      <protection/>
    </xf>
    <xf numFmtId="0" fontId="100" fillId="33" borderId="0" xfId="36" applyFont="1" applyFill="1" applyAlignment="1">
      <alignment vertical="center"/>
    </xf>
    <xf numFmtId="0" fontId="9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2" fillId="0" borderId="0" xfId="0" applyFont="1" applyAlignment="1" applyProtection="1">
      <alignment horizontal="left" vertical="center" wrapText="1"/>
      <protection/>
    </xf>
    <xf numFmtId="0" fontId="9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7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4" t="s">
        <v>8</v>
      </c>
      <c r="BT2" s="24" t="s">
        <v>9</v>
      </c>
    </row>
    <row r="3" spans="2:72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7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2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87" t="s">
        <v>16</v>
      </c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29"/>
      <c r="AQ5" s="31"/>
      <c r="BE5" s="385" t="s">
        <v>17</v>
      </c>
      <c r="BS5" s="24" t="s">
        <v>8</v>
      </c>
    </row>
    <row r="6" spans="2:71" ht="36.7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89" t="s">
        <v>19</v>
      </c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29"/>
      <c r="AQ6" s="31"/>
      <c r="BE6" s="386"/>
      <c r="BS6" s="24" t="s">
        <v>8</v>
      </c>
    </row>
    <row r="7" spans="2:71" ht="14.2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86"/>
      <c r="BS7" s="24" t="s">
        <v>8</v>
      </c>
    </row>
    <row r="8" spans="2:71" ht="14.2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86"/>
      <c r="BS8" s="24" t="s">
        <v>8</v>
      </c>
    </row>
    <row r="9" spans="2:71" ht="14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86"/>
      <c r="BS9" s="24" t="s">
        <v>8</v>
      </c>
    </row>
    <row r="10" spans="2:71" ht="14.2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86"/>
      <c r="BS10" s="24" t="s">
        <v>8</v>
      </c>
    </row>
    <row r="11" spans="2:71" ht="18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21</v>
      </c>
      <c r="AO11" s="29"/>
      <c r="AP11" s="29"/>
      <c r="AQ11" s="31"/>
      <c r="BE11" s="386"/>
      <c r="BS11" s="24" t="s">
        <v>8</v>
      </c>
    </row>
    <row r="12" spans="2:71" ht="6.7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6"/>
      <c r="BS12" s="24" t="s">
        <v>8</v>
      </c>
    </row>
    <row r="13" spans="2:71" ht="14.2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53" t="s">
        <v>1089</v>
      </c>
      <c r="AO13" s="29"/>
      <c r="AP13" s="29"/>
      <c r="AQ13" s="31"/>
      <c r="BE13" s="386"/>
      <c r="BS13" s="24" t="s">
        <v>8</v>
      </c>
    </row>
    <row r="14" spans="2:71" ht="15">
      <c r="B14" s="28"/>
      <c r="C14" s="29"/>
      <c r="D14" s="29"/>
      <c r="E14" s="390" t="s">
        <v>1088</v>
      </c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7" t="s">
        <v>29</v>
      </c>
      <c r="AL14" s="29"/>
      <c r="AM14" s="29"/>
      <c r="AN14" s="353" t="s">
        <v>1090</v>
      </c>
      <c r="AO14" s="29"/>
      <c r="AP14" s="29"/>
      <c r="AQ14" s="31"/>
      <c r="BE14" s="386"/>
      <c r="BS14" s="24" t="s">
        <v>8</v>
      </c>
    </row>
    <row r="15" spans="2:71" ht="6.7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6"/>
      <c r="BS15" s="24" t="s">
        <v>6</v>
      </c>
    </row>
    <row r="16" spans="2:71" ht="14.25" customHeight="1">
      <c r="B16" s="28"/>
      <c r="C16" s="29"/>
      <c r="D16" s="37" t="s">
        <v>31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86"/>
      <c r="BS16" s="24" t="s">
        <v>6</v>
      </c>
    </row>
    <row r="17" spans="2:71" ht="18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21</v>
      </c>
      <c r="AO17" s="29"/>
      <c r="AP17" s="29"/>
      <c r="AQ17" s="31"/>
      <c r="BE17" s="386"/>
      <c r="BS17" s="24" t="s">
        <v>32</v>
      </c>
    </row>
    <row r="18" spans="2:71" ht="6.7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6"/>
      <c r="BS18" s="24" t="s">
        <v>8</v>
      </c>
    </row>
    <row r="19" spans="2:71" ht="14.25" customHeight="1">
      <c r="B19" s="28"/>
      <c r="C19" s="29"/>
      <c r="D19" s="37" t="s">
        <v>33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6"/>
      <c r="BS19" s="24" t="s">
        <v>8</v>
      </c>
    </row>
    <row r="20" spans="2:71" ht="22.5" customHeight="1">
      <c r="B20" s="28"/>
      <c r="C20" s="29"/>
      <c r="D20" s="29"/>
      <c r="E20" s="392" t="s">
        <v>21</v>
      </c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29"/>
      <c r="AP20" s="29"/>
      <c r="AQ20" s="31"/>
      <c r="BE20" s="386"/>
      <c r="BS20" s="24" t="s">
        <v>6</v>
      </c>
    </row>
    <row r="21" spans="2:57" ht="6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6"/>
    </row>
    <row r="22" spans="2:57" ht="6.75" customHeight="1">
      <c r="B22" s="28"/>
      <c r="C22" s="2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9"/>
      <c r="AQ22" s="31"/>
      <c r="BE22" s="386"/>
    </row>
    <row r="23" spans="2:57" s="1" customFormat="1" ht="25.5" customHeight="1">
      <c r="B23" s="40"/>
      <c r="C23" s="41"/>
      <c r="D23" s="42" t="s">
        <v>34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93">
        <f>ROUND(AG51,2)</f>
        <v>5083988.02</v>
      </c>
      <c r="AL23" s="394"/>
      <c r="AM23" s="394"/>
      <c r="AN23" s="394"/>
      <c r="AO23" s="394"/>
      <c r="AP23" s="41"/>
      <c r="AQ23" s="44"/>
      <c r="BE23" s="386"/>
    </row>
    <row r="24" spans="2:57" s="1" customFormat="1" ht="6.7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86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95" t="s">
        <v>35</v>
      </c>
      <c r="M25" s="395"/>
      <c r="N25" s="395"/>
      <c r="O25" s="395"/>
      <c r="P25" s="41"/>
      <c r="Q25" s="41"/>
      <c r="R25" s="41"/>
      <c r="S25" s="41"/>
      <c r="T25" s="41"/>
      <c r="U25" s="41"/>
      <c r="V25" s="41"/>
      <c r="W25" s="395" t="s">
        <v>36</v>
      </c>
      <c r="X25" s="395"/>
      <c r="Y25" s="395"/>
      <c r="Z25" s="395"/>
      <c r="AA25" s="395"/>
      <c r="AB25" s="395"/>
      <c r="AC25" s="395"/>
      <c r="AD25" s="395"/>
      <c r="AE25" s="395"/>
      <c r="AF25" s="41"/>
      <c r="AG25" s="41"/>
      <c r="AH25" s="41"/>
      <c r="AI25" s="41"/>
      <c r="AJ25" s="41"/>
      <c r="AK25" s="395" t="s">
        <v>37</v>
      </c>
      <c r="AL25" s="395"/>
      <c r="AM25" s="395"/>
      <c r="AN25" s="395"/>
      <c r="AO25" s="395"/>
      <c r="AP25" s="41"/>
      <c r="AQ25" s="44"/>
      <c r="BE25" s="386"/>
    </row>
    <row r="26" spans="2:57" s="2" customFormat="1" ht="14.25" customHeight="1">
      <c r="B26" s="46"/>
      <c r="C26" s="47"/>
      <c r="D26" s="48" t="s">
        <v>38</v>
      </c>
      <c r="E26" s="47"/>
      <c r="F26" s="48" t="s">
        <v>39</v>
      </c>
      <c r="G26" s="47"/>
      <c r="H26" s="47"/>
      <c r="I26" s="47"/>
      <c r="J26" s="47"/>
      <c r="K26" s="47"/>
      <c r="L26" s="382">
        <v>0.21</v>
      </c>
      <c r="M26" s="383"/>
      <c r="N26" s="383"/>
      <c r="O26" s="383"/>
      <c r="P26" s="47"/>
      <c r="Q26" s="47"/>
      <c r="R26" s="47"/>
      <c r="S26" s="47"/>
      <c r="T26" s="47"/>
      <c r="U26" s="47"/>
      <c r="V26" s="47"/>
      <c r="W26" s="384">
        <f>ROUND(AZ51,2)</f>
        <v>5083988.02</v>
      </c>
      <c r="X26" s="383"/>
      <c r="Y26" s="383"/>
      <c r="Z26" s="383"/>
      <c r="AA26" s="383"/>
      <c r="AB26" s="383"/>
      <c r="AC26" s="383"/>
      <c r="AD26" s="383"/>
      <c r="AE26" s="383"/>
      <c r="AF26" s="47"/>
      <c r="AG26" s="47"/>
      <c r="AH26" s="47"/>
      <c r="AI26" s="47"/>
      <c r="AJ26" s="47"/>
      <c r="AK26" s="384">
        <f>ROUND(AV51,2)</f>
        <v>1067637.48</v>
      </c>
      <c r="AL26" s="383"/>
      <c r="AM26" s="383"/>
      <c r="AN26" s="383"/>
      <c r="AO26" s="383"/>
      <c r="AP26" s="47"/>
      <c r="AQ26" s="49"/>
      <c r="BE26" s="386"/>
    </row>
    <row r="27" spans="2:57" s="2" customFormat="1" ht="14.25" customHeight="1">
      <c r="B27" s="46"/>
      <c r="C27" s="47"/>
      <c r="D27" s="47"/>
      <c r="E27" s="47"/>
      <c r="F27" s="48" t="s">
        <v>40</v>
      </c>
      <c r="G27" s="47"/>
      <c r="H27" s="47"/>
      <c r="I27" s="47"/>
      <c r="J27" s="47"/>
      <c r="K27" s="47"/>
      <c r="L27" s="382">
        <v>0.15</v>
      </c>
      <c r="M27" s="383"/>
      <c r="N27" s="383"/>
      <c r="O27" s="383"/>
      <c r="P27" s="47"/>
      <c r="Q27" s="47"/>
      <c r="R27" s="47"/>
      <c r="S27" s="47"/>
      <c r="T27" s="47"/>
      <c r="U27" s="47"/>
      <c r="V27" s="47"/>
      <c r="W27" s="384">
        <f>ROUND(BA51,2)</f>
        <v>0</v>
      </c>
      <c r="X27" s="383"/>
      <c r="Y27" s="383"/>
      <c r="Z27" s="383"/>
      <c r="AA27" s="383"/>
      <c r="AB27" s="383"/>
      <c r="AC27" s="383"/>
      <c r="AD27" s="383"/>
      <c r="AE27" s="383"/>
      <c r="AF27" s="47"/>
      <c r="AG27" s="47"/>
      <c r="AH27" s="47"/>
      <c r="AI27" s="47"/>
      <c r="AJ27" s="47"/>
      <c r="AK27" s="384">
        <f>ROUND(AW51,2)</f>
        <v>0</v>
      </c>
      <c r="AL27" s="383"/>
      <c r="AM27" s="383"/>
      <c r="AN27" s="383"/>
      <c r="AO27" s="383"/>
      <c r="AP27" s="47"/>
      <c r="AQ27" s="49"/>
      <c r="BE27" s="386"/>
    </row>
    <row r="28" spans="2:57" s="2" customFormat="1" ht="14.25" customHeight="1" hidden="1">
      <c r="B28" s="46"/>
      <c r="C28" s="47"/>
      <c r="D28" s="47"/>
      <c r="E28" s="47"/>
      <c r="F28" s="48" t="s">
        <v>41</v>
      </c>
      <c r="G28" s="47"/>
      <c r="H28" s="47"/>
      <c r="I28" s="47"/>
      <c r="J28" s="47"/>
      <c r="K28" s="47"/>
      <c r="L28" s="382">
        <v>0.21</v>
      </c>
      <c r="M28" s="383"/>
      <c r="N28" s="383"/>
      <c r="O28" s="383"/>
      <c r="P28" s="47"/>
      <c r="Q28" s="47"/>
      <c r="R28" s="47"/>
      <c r="S28" s="47"/>
      <c r="T28" s="47"/>
      <c r="U28" s="47"/>
      <c r="V28" s="47"/>
      <c r="W28" s="384">
        <f>ROUND(BB51,2)</f>
        <v>0</v>
      </c>
      <c r="X28" s="383"/>
      <c r="Y28" s="383"/>
      <c r="Z28" s="383"/>
      <c r="AA28" s="383"/>
      <c r="AB28" s="383"/>
      <c r="AC28" s="383"/>
      <c r="AD28" s="383"/>
      <c r="AE28" s="383"/>
      <c r="AF28" s="47"/>
      <c r="AG28" s="47"/>
      <c r="AH28" s="47"/>
      <c r="AI28" s="47"/>
      <c r="AJ28" s="47"/>
      <c r="AK28" s="384">
        <v>0</v>
      </c>
      <c r="AL28" s="383"/>
      <c r="AM28" s="383"/>
      <c r="AN28" s="383"/>
      <c r="AO28" s="383"/>
      <c r="AP28" s="47"/>
      <c r="AQ28" s="49"/>
      <c r="BE28" s="386"/>
    </row>
    <row r="29" spans="2:57" s="2" customFormat="1" ht="14.25" customHeight="1" hidden="1">
      <c r="B29" s="46"/>
      <c r="C29" s="47"/>
      <c r="D29" s="47"/>
      <c r="E29" s="47"/>
      <c r="F29" s="48" t="s">
        <v>42</v>
      </c>
      <c r="G29" s="47"/>
      <c r="H29" s="47"/>
      <c r="I29" s="47"/>
      <c r="J29" s="47"/>
      <c r="K29" s="47"/>
      <c r="L29" s="382">
        <v>0.15</v>
      </c>
      <c r="M29" s="383"/>
      <c r="N29" s="383"/>
      <c r="O29" s="383"/>
      <c r="P29" s="47"/>
      <c r="Q29" s="47"/>
      <c r="R29" s="47"/>
      <c r="S29" s="47"/>
      <c r="T29" s="47"/>
      <c r="U29" s="47"/>
      <c r="V29" s="47"/>
      <c r="W29" s="384">
        <f>ROUND(BC51,2)</f>
        <v>0</v>
      </c>
      <c r="X29" s="383"/>
      <c r="Y29" s="383"/>
      <c r="Z29" s="383"/>
      <c r="AA29" s="383"/>
      <c r="AB29" s="383"/>
      <c r="AC29" s="383"/>
      <c r="AD29" s="383"/>
      <c r="AE29" s="383"/>
      <c r="AF29" s="47"/>
      <c r="AG29" s="47"/>
      <c r="AH29" s="47"/>
      <c r="AI29" s="47"/>
      <c r="AJ29" s="47"/>
      <c r="AK29" s="384">
        <v>0</v>
      </c>
      <c r="AL29" s="383"/>
      <c r="AM29" s="383"/>
      <c r="AN29" s="383"/>
      <c r="AO29" s="383"/>
      <c r="AP29" s="47"/>
      <c r="AQ29" s="49"/>
      <c r="BE29" s="386"/>
    </row>
    <row r="30" spans="2:57" s="2" customFormat="1" ht="14.25" customHeight="1" hidden="1">
      <c r="B30" s="46"/>
      <c r="C30" s="47"/>
      <c r="D30" s="47"/>
      <c r="E30" s="47"/>
      <c r="F30" s="48" t="s">
        <v>43</v>
      </c>
      <c r="G30" s="47"/>
      <c r="H30" s="47"/>
      <c r="I30" s="47"/>
      <c r="J30" s="47"/>
      <c r="K30" s="47"/>
      <c r="L30" s="382">
        <v>0</v>
      </c>
      <c r="M30" s="383"/>
      <c r="N30" s="383"/>
      <c r="O30" s="383"/>
      <c r="P30" s="47"/>
      <c r="Q30" s="47"/>
      <c r="R30" s="47"/>
      <c r="S30" s="47"/>
      <c r="T30" s="47"/>
      <c r="U30" s="47"/>
      <c r="V30" s="47"/>
      <c r="W30" s="384">
        <f>ROUND(BD51,2)</f>
        <v>0</v>
      </c>
      <c r="X30" s="383"/>
      <c r="Y30" s="383"/>
      <c r="Z30" s="383"/>
      <c r="AA30" s="383"/>
      <c r="AB30" s="383"/>
      <c r="AC30" s="383"/>
      <c r="AD30" s="383"/>
      <c r="AE30" s="383"/>
      <c r="AF30" s="47"/>
      <c r="AG30" s="47"/>
      <c r="AH30" s="47"/>
      <c r="AI30" s="47"/>
      <c r="AJ30" s="47"/>
      <c r="AK30" s="384">
        <v>0</v>
      </c>
      <c r="AL30" s="383"/>
      <c r="AM30" s="383"/>
      <c r="AN30" s="383"/>
      <c r="AO30" s="383"/>
      <c r="AP30" s="47"/>
      <c r="AQ30" s="49"/>
      <c r="BE30" s="386"/>
    </row>
    <row r="31" spans="2:57" s="1" customFormat="1" ht="6.7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86"/>
    </row>
    <row r="32" spans="2:57" s="1" customFormat="1" ht="25.5" customHeight="1">
      <c r="B32" s="40"/>
      <c r="C32" s="50"/>
      <c r="D32" s="51" t="s">
        <v>44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45</v>
      </c>
      <c r="U32" s="52"/>
      <c r="V32" s="52"/>
      <c r="W32" s="52"/>
      <c r="X32" s="368" t="s">
        <v>46</v>
      </c>
      <c r="Y32" s="369"/>
      <c r="Z32" s="369"/>
      <c r="AA32" s="369"/>
      <c r="AB32" s="369"/>
      <c r="AC32" s="52"/>
      <c r="AD32" s="52"/>
      <c r="AE32" s="52"/>
      <c r="AF32" s="52"/>
      <c r="AG32" s="52"/>
      <c r="AH32" s="52"/>
      <c r="AI32" s="52"/>
      <c r="AJ32" s="52"/>
      <c r="AK32" s="370">
        <f>SUM(AK23:AK30)</f>
        <v>6151625.5</v>
      </c>
      <c r="AL32" s="369"/>
      <c r="AM32" s="369"/>
      <c r="AN32" s="369"/>
      <c r="AO32" s="371"/>
      <c r="AP32" s="50"/>
      <c r="AQ32" s="54"/>
      <c r="BE32" s="386"/>
    </row>
    <row r="33" spans="2:43" s="1" customFormat="1" ht="6.7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7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7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75" customHeight="1">
      <c r="B39" s="40"/>
      <c r="C39" s="61" t="s">
        <v>47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7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2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012018-1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7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72" t="str">
        <f>K6</f>
        <v>Holoubkov - rekonstrukce kanalizace Chejlavy - I.etapa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69"/>
      <c r="AQ42" s="69"/>
      <c r="AR42" s="70"/>
    </row>
    <row r="43" spans="2:44" s="1" customFormat="1" ht="6.7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74" t="str">
        <f>IF(AN8="","",AN8)</f>
        <v>17. 2. 2018</v>
      </c>
      <c r="AN44" s="374"/>
      <c r="AO44" s="62"/>
      <c r="AP44" s="62"/>
      <c r="AQ44" s="62"/>
      <c r="AR44" s="60"/>
    </row>
    <row r="45" spans="2:44" s="1" customFormat="1" ht="6.7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31</v>
      </c>
      <c r="AJ46" s="62"/>
      <c r="AK46" s="62"/>
      <c r="AL46" s="62"/>
      <c r="AM46" s="375" t="str">
        <f>IF(E17="","",E17)</f>
        <v> </v>
      </c>
      <c r="AN46" s="375"/>
      <c r="AO46" s="375"/>
      <c r="AP46" s="375"/>
      <c r="AQ46" s="62"/>
      <c r="AR46" s="60"/>
      <c r="AS46" s="376" t="s">
        <v>48</v>
      </c>
      <c r="AT46" s="37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>Swietelsky stavební s.r.o., Odštěpný závod Dopravní stavby ZÁPAD, Zemská 259, 337 01 Ejpovice</v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78"/>
      <c r="AT47" s="37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5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80"/>
      <c r="AT48" s="38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3" t="s">
        <v>49</v>
      </c>
      <c r="D49" s="364"/>
      <c r="E49" s="364"/>
      <c r="F49" s="364"/>
      <c r="G49" s="364"/>
      <c r="H49" s="78"/>
      <c r="I49" s="365" t="s">
        <v>50</v>
      </c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6" t="s">
        <v>51</v>
      </c>
      <c r="AH49" s="364"/>
      <c r="AI49" s="364"/>
      <c r="AJ49" s="364"/>
      <c r="AK49" s="364"/>
      <c r="AL49" s="364"/>
      <c r="AM49" s="364"/>
      <c r="AN49" s="365" t="s">
        <v>52</v>
      </c>
      <c r="AO49" s="364"/>
      <c r="AP49" s="364"/>
      <c r="AQ49" s="79" t="s">
        <v>53</v>
      </c>
      <c r="AR49" s="60"/>
      <c r="AS49" s="80" t="s">
        <v>54</v>
      </c>
      <c r="AT49" s="81" t="s">
        <v>55</v>
      </c>
      <c r="AU49" s="81" t="s">
        <v>56</v>
      </c>
      <c r="AV49" s="81" t="s">
        <v>57</v>
      </c>
      <c r="AW49" s="81" t="s">
        <v>58</v>
      </c>
      <c r="AX49" s="81" t="s">
        <v>59</v>
      </c>
      <c r="AY49" s="81" t="s">
        <v>60</v>
      </c>
      <c r="AZ49" s="81" t="s">
        <v>61</v>
      </c>
      <c r="BA49" s="81" t="s">
        <v>62</v>
      </c>
      <c r="BB49" s="81" t="s">
        <v>63</v>
      </c>
      <c r="BC49" s="81" t="s">
        <v>64</v>
      </c>
      <c r="BD49" s="82" t="s">
        <v>65</v>
      </c>
    </row>
    <row r="50" spans="2:56" s="1" customFormat="1" ht="10.5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25" customHeight="1">
      <c r="B51" s="67"/>
      <c r="C51" s="86" t="s">
        <v>66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2">
        <f>ROUND(AG52+AG57+AG60,2)</f>
        <v>5083988.02</v>
      </c>
      <c r="AH51" s="362"/>
      <c r="AI51" s="362"/>
      <c r="AJ51" s="362"/>
      <c r="AK51" s="362"/>
      <c r="AL51" s="362"/>
      <c r="AM51" s="362"/>
      <c r="AN51" s="367">
        <f aca="true" t="shared" si="0" ref="AN51:AN60">SUM(AG51,AT51)</f>
        <v>6151625.5</v>
      </c>
      <c r="AO51" s="367"/>
      <c r="AP51" s="367"/>
      <c r="AQ51" s="88" t="s">
        <v>21</v>
      </c>
      <c r="AR51" s="70"/>
      <c r="AS51" s="89">
        <f>ROUND(AS52+AS57+AS60,2)</f>
        <v>0</v>
      </c>
      <c r="AT51" s="90">
        <f aca="true" t="shared" si="1" ref="AT51:AT60">ROUND(SUM(AV51:AW51),2)</f>
        <v>1067637.48</v>
      </c>
      <c r="AU51" s="91">
        <f>ROUND(AU52+AU57+AU60,5)</f>
        <v>0</v>
      </c>
      <c r="AV51" s="90">
        <f>ROUND(AZ51*L26,2)</f>
        <v>1067637.48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ROUND(AZ52+AZ57+AZ60,2)</f>
        <v>5083988.02</v>
      </c>
      <c r="BA51" s="90">
        <f>ROUND(BA52+BA57+BA60,2)</f>
        <v>0</v>
      </c>
      <c r="BB51" s="90">
        <f>ROUND(BB52+BB57+BB60,2)</f>
        <v>0</v>
      </c>
      <c r="BC51" s="90">
        <f>ROUND(BC52+BC57+BC60,2)</f>
        <v>0</v>
      </c>
      <c r="BD51" s="92">
        <f>ROUND(BD52+BD57+BD60,2)</f>
        <v>0</v>
      </c>
      <c r="BS51" s="93" t="s">
        <v>67</v>
      </c>
      <c r="BT51" s="93" t="s">
        <v>68</v>
      </c>
      <c r="BU51" s="94" t="s">
        <v>69</v>
      </c>
      <c r="BV51" s="93" t="s">
        <v>70</v>
      </c>
      <c r="BW51" s="93" t="s">
        <v>7</v>
      </c>
      <c r="BX51" s="93" t="s">
        <v>71</v>
      </c>
      <c r="CL51" s="93" t="s">
        <v>21</v>
      </c>
    </row>
    <row r="52" spans="2:91" s="5" customFormat="1" ht="22.5" customHeight="1">
      <c r="B52" s="95"/>
      <c r="C52" s="96"/>
      <c r="D52" s="360" t="s">
        <v>72</v>
      </c>
      <c r="E52" s="360"/>
      <c r="F52" s="360"/>
      <c r="G52" s="360"/>
      <c r="H52" s="360"/>
      <c r="I52" s="97"/>
      <c r="J52" s="360" t="s">
        <v>73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59">
        <f>ROUND(SUM(AG53:AG56),2)</f>
        <v>4145576.08</v>
      </c>
      <c r="AH52" s="358"/>
      <c r="AI52" s="358"/>
      <c r="AJ52" s="358"/>
      <c r="AK52" s="358"/>
      <c r="AL52" s="358"/>
      <c r="AM52" s="358"/>
      <c r="AN52" s="357">
        <f t="shared" si="0"/>
        <v>5016147.0600000005</v>
      </c>
      <c r="AO52" s="358"/>
      <c r="AP52" s="358"/>
      <c r="AQ52" s="98" t="s">
        <v>74</v>
      </c>
      <c r="AR52" s="99"/>
      <c r="AS52" s="100">
        <f>ROUND(SUM(AS53:AS56),2)</f>
        <v>0</v>
      </c>
      <c r="AT52" s="101">
        <f t="shared" si="1"/>
        <v>870570.98</v>
      </c>
      <c r="AU52" s="102">
        <f>ROUND(SUM(AU53:AU56),5)</f>
        <v>0</v>
      </c>
      <c r="AV52" s="101">
        <f>ROUND(AZ52*L26,2)</f>
        <v>870570.98</v>
      </c>
      <c r="AW52" s="101">
        <f>ROUND(BA52*L27,2)</f>
        <v>0</v>
      </c>
      <c r="AX52" s="101">
        <f>ROUND(BB52*L26,2)</f>
        <v>0</v>
      </c>
      <c r="AY52" s="101">
        <f>ROUND(BC52*L27,2)</f>
        <v>0</v>
      </c>
      <c r="AZ52" s="101">
        <f>ROUND(SUM(AZ53:AZ56),2)</f>
        <v>4145576.08</v>
      </c>
      <c r="BA52" s="101">
        <f>ROUND(SUM(BA53:BA56),2)</f>
        <v>0</v>
      </c>
      <c r="BB52" s="101">
        <f>ROUND(SUM(BB53:BB56),2)</f>
        <v>0</v>
      </c>
      <c r="BC52" s="101">
        <f>ROUND(SUM(BC53:BC56),2)</f>
        <v>0</v>
      </c>
      <c r="BD52" s="103">
        <f>ROUND(SUM(BD53:BD56),2)</f>
        <v>0</v>
      </c>
      <c r="BS52" s="104" t="s">
        <v>67</v>
      </c>
      <c r="BT52" s="104" t="s">
        <v>75</v>
      </c>
      <c r="BU52" s="104" t="s">
        <v>69</v>
      </c>
      <c r="BV52" s="104" t="s">
        <v>70</v>
      </c>
      <c r="BW52" s="104" t="s">
        <v>76</v>
      </c>
      <c r="BX52" s="104" t="s">
        <v>7</v>
      </c>
      <c r="CL52" s="104" t="s">
        <v>21</v>
      </c>
      <c r="CM52" s="104" t="s">
        <v>77</v>
      </c>
    </row>
    <row r="53" spans="1:90" s="6" customFormat="1" ht="22.5" customHeight="1">
      <c r="A53" s="105" t="s">
        <v>78</v>
      </c>
      <c r="B53" s="106"/>
      <c r="C53" s="107"/>
      <c r="D53" s="107"/>
      <c r="E53" s="356" t="s">
        <v>79</v>
      </c>
      <c r="F53" s="356"/>
      <c r="G53" s="356"/>
      <c r="H53" s="356"/>
      <c r="I53" s="356"/>
      <c r="J53" s="107"/>
      <c r="K53" s="356" t="s">
        <v>80</v>
      </c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4">
        <f>'001.1 - Stoka A (část VO-...'!J29</f>
        <v>3571610.18</v>
      </c>
      <c r="AH53" s="355"/>
      <c r="AI53" s="355"/>
      <c r="AJ53" s="355"/>
      <c r="AK53" s="355"/>
      <c r="AL53" s="355"/>
      <c r="AM53" s="355"/>
      <c r="AN53" s="354">
        <f t="shared" si="0"/>
        <v>4321648.32</v>
      </c>
      <c r="AO53" s="355"/>
      <c r="AP53" s="355"/>
      <c r="AQ53" s="108" t="s">
        <v>81</v>
      </c>
      <c r="AR53" s="109"/>
      <c r="AS53" s="110">
        <v>0</v>
      </c>
      <c r="AT53" s="111">
        <f t="shared" si="1"/>
        <v>750038.14</v>
      </c>
      <c r="AU53" s="112">
        <f>'001.1 - Stoka A (část VO-...'!P92</f>
        <v>0</v>
      </c>
      <c r="AV53" s="111">
        <f>'001.1 - Stoka A (část VO-...'!J32</f>
        <v>750038.14</v>
      </c>
      <c r="AW53" s="111">
        <f>'001.1 - Stoka A (část VO-...'!J33</f>
        <v>0</v>
      </c>
      <c r="AX53" s="111">
        <f>'001.1 - Stoka A (část VO-...'!J34</f>
        <v>0</v>
      </c>
      <c r="AY53" s="111">
        <f>'001.1 - Stoka A (část VO-...'!J35</f>
        <v>0</v>
      </c>
      <c r="AZ53" s="111">
        <f>'001.1 - Stoka A (část VO-...'!F32</f>
        <v>3571610.18</v>
      </c>
      <c r="BA53" s="111">
        <f>'001.1 - Stoka A (část VO-...'!F33</f>
        <v>0</v>
      </c>
      <c r="BB53" s="111">
        <f>'001.1 - Stoka A (část VO-...'!F34</f>
        <v>0</v>
      </c>
      <c r="BC53" s="111">
        <f>'001.1 - Stoka A (část VO-...'!F35</f>
        <v>0</v>
      </c>
      <c r="BD53" s="113">
        <f>'001.1 - Stoka A (část VO-...'!F36</f>
        <v>0</v>
      </c>
      <c r="BT53" s="114" t="s">
        <v>77</v>
      </c>
      <c r="BV53" s="114" t="s">
        <v>70</v>
      </c>
      <c r="BW53" s="114" t="s">
        <v>82</v>
      </c>
      <c r="BX53" s="114" t="s">
        <v>76</v>
      </c>
      <c r="CL53" s="114" t="s">
        <v>21</v>
      </c>
    </row>
    <row r="54" spans="1:90" s="6" customFormat="1" ht="22.5" customHeight="1">
      <c r="A54" s="105" t="s">
        <v>78</v>
      </c>
      <c r="B54" s="106"/>
      <c r="C54" s="107"/>
      <c r="D54" s="107"/>
      <c r="E54" s="356" t="s">
        <v>83</v>
      </c>
      <c r="F54" s="356"/>
      <c r="G54" s="356"/>
      <c r="H54" s="356"/>
      <c r="I54" s="356"/>
      <c r="J54" s="107"/>
      <c r="K54" s="356" t="s">
        <v>84</v>
      </c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4">
        <f>'001.2 - Domovní přípojky'!J29</f>
        <v>162496.39</v>
      </c>
      <c r="AH54" s="355"/>
      <c r="AI54" s="355"/>
      <c r="AJ54" s="355"/>
      <c r="AK54" s="355"/>
      <c r="AL54" s="355"/>
      <c r="AM54" s="355"/>
      <c r="AN54" s="354">
        <f t="shared" si="0"/>
        <v>196620.63</v>
      </c>
      <c r="AO54" s="355"/>
      <c r="AP54" s="355"/>
      <c r="AQ54" s="108" t="s">
        <v>81</v>
      </c>
      <c r="AR54" s="109"/>
      <c r="AS54" s="110">
        <v>0</v>
      </c>
      <c r="AT54" s="111">
        <f t="shared" si="1"/>
        <v>34124.24</v>
      </c>
      <c r="AU54" s="112">
        <f>'001.2 - Domovní přípojky'!P89</f>
        <v>0</v>
      </c>
      <c r="AV54" s="111">
        <f>'001.2 - Domovní přípojky'!J32</f>
        <v>34124.24</v>
      </c>
      <c r="AW54" s="111">
        <f>'001.2 - Domovní přípojky'!J33</f>
        <v>0</v>
      </c>
      <c r="AX54" s="111">
        <f>'001.2 - Domovní přípojky'!J34</f>
        <v>0</v>
      </c>
      <c r="AY54" s="111">
        <f>'001.2 - Domovní přípojky'!J35</f>
        <v>0</v>
      </c>
      <c r="AZ54" s="111">
        <f>'001.2 - Domovní přípojky'!F32</f>
        <v>162496.39</v>
      </c>
      <c r="BA54" s="111">
        <f>'001.2 - Domovní přípojky'!F33</f>
        <v>0</v>
      </c>
      <c r="BB54" s="111">
        <f>'001.2 - Domovní přípojky'!F34</f>
        <v>0</v>
      </c>
      <c r="BC54" s="111">
        <f>'001.2 - Domovní přípojky'!F35</f>
        <v>0</v>
      </c>
      <c r="BD54" s="113">
        <f>'001.2 - Domovní přípojky'!F36</f>
        <v>0</v>
      </c>
      <c r="BT54" s="114" t="s">
        <v>77</v>
      </c>
      <c r="BV54" s="114" t="s">
        <v>70</v>
      </c>
      <c r="BW54" s="114" t="s">
        <v>85</v>
      </c>
      <c r="BX54" s="114" t="s">
        <v>76</v>
      </c>
      <c r="CL54" s="114" t="s">
        <v>21</v>
      </c>
    </row>
    <row r="55" spans="1:90" s="6" customFormat="1" ht="22.5" customHeight="1">
      <c r="A55" s="105" t="s">
        <v>78</v>
      </c>
      <c r="B55" s="106"/>
      <c r="C55" s="107"/>
      <c r="D55" s="107"/>
      <c r="E55" s="356" t="s">
        <v>86</v>
      </c>
      <c r="F55" s="356"/>
      <c r="G55" s="356"/>
      <c r="H55" s="356"/>
      <c r="I55" s="356"/>
      <c r="J55" s="107"/>
      <c r="K55" s="356" t="s">
        <v>87</v>
      </c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4">
        <f>'001.3 - Odlehčovací komora'!J29</f>
        <v>238934.09</v>
      </c>
      <c r="AH55" s="355"/>
      <c r="AI55" s="355"/>
      <c r="AJ55" s="355"/>
      <c r="AK55" s="355"/>
      <c r="AL55" s="355"/>
      <c r="AM55" s="355"/>
      <c r="AN55" s="354">
        <f t="shared" si="0"/>
        <v>289110.25</v>
      </c>
      <c r="AO55" s="355"/>
      <c r="AP55" s="355"/>
      <c r="AQ55" s="108" t="s">
        <v>81</v>
      </c>
      <c r="AR55" s="109"/>
      <c r="AS55" s="110">
        <v>0</v>
      </c>
      <c r="AT55" s="111">
        <f t="shared" si="1"/>
        <v>50176.16</v>
      </c>
      <c r="AU55" s="112">
        <f>'001.3 - Odlehčovací komora'!P90</f>
        <v>0</v>
      </c>
      <c r="AV55" s="111">
        <f>'001.3 - Odlehčovací komora'!J32</f>
        <v>50176.16</v>
      </c>
      <c r="AW55" s="111">
        <f>'001.3 - Odlehčovací komora'!J33</f>
        <v>0</v>
      </c>
      <c r="AX55" s="111">
        <f>'001.3 - Odlehčovací komora'!J34</f>
        <v>0</v>
      </c>
      <c r="AY55" s="111">
        <f>'001.3 - Odlehčovací komora'!J35</f>
        <v>0</v>
      </c>
      <c r="AZ55" s="111">
        <f>'001.3 - Odlehčovací komora'!F32</f>
        <v>238934.09</v>
      </c>
      <c r="BA55" s="111">
        <f>'001.3 - Odlehčovací komora'!F33</f>
        <v>0</v>
      </c>
      <c r="BB55" s="111">
        <f>'001.3 - Odlehčovací komora'!F34</f>
        <v>0</v>
      </c>
      <c r="BC55" s="111">
        <f>'001.3 - Odlehčovací komora'!F35</f>
        <v>0</v>
      </c>
      <c r="BD55" s="113">
        <f>'001.3 - Odlehčovací komora'!F36</f>
        <v>0</v>
      </c>
      <c r="BT55" s="114" t="s">
        <v>77</v>
      </c>
      <c r="BV55" s="114" t="s">
        <v>70</v>
      </c>
      <c r="BW55" s="114" t="s">
        <v>88</v>
      </c>
      <c r="BX55" s="114" t="s">
        <v>76</v>
      </c>
      <c r="CL55" s="114" t="s">
        <v>21</v>
      </c>
    </row>
    <row r="56" spans="1:90" s="6" customFormat="1" ht="22.5" customHeight="1">
      <c r="A56" s="105" t="s">
        <v>78</v>
      </c>
      <c r="B56" s="106"/>
      <c r="C56" s="107"/>
      <c r="D56" s="107"/>
      <c r="E56" s="356" t="s">
        <v>89</v>
      </c>
      <c r="F56" s="356"/>
      <c r="G56" s="356"/>
      <c r="H56" s="356"/>
      <c r="I56" s="356"/>
      <c r="J56" s="107"/>
      <c r="K56" s="356" t="s">
        <v>90</v>
      </c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4">
        <f>'001.4 - Výustní objekt'!J29</f>
        <v>172535.42</v>
      </c>
      <c r="AH56" s="355"/>
      <c r="AI56" s="355"/>
      <c r="AJ56" s="355"/>
      <c r="AK56" s="355"/>
      <c r="AL56" s="355"/>
      <c r="AM56" s="355"/>
      <c r="AN56" s="354">
        <f t="shared" si="0"/>
        <v>208767.86000000002</v>
      </c>
      <c r="AO56" s="355"/>
      <c r="AP56" s="355"/>
      <c r="AQ56" s="108" t="s">
        <v>81</v>
      </c>
      <c r="AR56" s="109"/>
      <c r="AS56" s="110">
        <v>0</v>
      </c>
      <c r="AT56" s="111">
        <f t="shared" si="1"/>
        <v>36232.44</v>
      </c>
      <c r="AU56" s="112">
        <f>'001.4 - Výustní objekt'!P87</f>
        <v>0</v>
      </c>
      <c r="AV56" s="111">
        <f>'001.4 - Výustní objekt'!J32</f>
        <v>36232.44</v>
      </c>
      <c r="AW56" s="111">
        <f>'001.4 - Výustní objekt'!J33</f>
        <v>0</v>
      </c>
      <c r="AX56" s="111">
        <f>'001.4 - Výustní objekt'!J34</f>
        <v>0</v>
      </c>
      <c r="AY56" s="111">
        <f>'001.4 - Výustní objekt'!J35</f>
        <v>0</v>
      </c>
      <c r="AZ56" s="111">
        <f>'001.4 - Výustní objekt'!F32</f>
        <v>172535.42</v>
      </c>
      <c r="BA56" s="111">
        <f>'001.4 - Výustní objekt'!F33</f>
        <v>0</v>
      </c>
      <c r="BB56" s="111">
        <f>'001.4 - Výustní objekt'!F34</f>
        <v>0</v>
      </c>
      <c r="BC56" s="111">
        <f>'001.4 - Výustní objekt'!F35</f>
        <v>0</v>
      </c>
      <c r="BD56" s="113">
        <f>'001.4 - Výustní objekt'!F36</f>
        <v>0</v>
      </c>
      <c r="BT56" s="114" t="s">
        <v>77</v>
      </c>
      <c r="BV56" s="114" t="s">
        <v>70</v>
      </c>
      <c r="BW56" s="114" t="s">
        <v>91</v>
      </c>
      <c r="BX56" s="114" t="s">
        <v>76</v>
      </c>
      <c r="CL56" s="114" t="s">
        <v>21</v>
      </c>
    </row>
    <row r="57" spans="2:91" s="5" customFormat="1" ht="22.5" customHeight="1">
      <c r="B57" s="95"/>
      <c r="C57" s="96"/>
      <c r="D57" s="360" t="s">
        <v>92</v>
      </c>
      <c r="E57" s="360"/>
      <c r="F57" s="360"/>
      <c r="G57" s="360"/>
      <c r="H57" s="360"/>
      <c r="I57" s="97"/>
      <c r="J57" s="360" t="s">
        <v>93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59">
        <f>ROUND(SUM(AG58:AG59),2)</f>
        <v>713948.18</v>
      </c>
      <c r="AH57" s="358"/>
      <c r="AI57" s="358"/>
      <c r="AJ57" s="358"/>
      <c r="AK57" s="358"/>
      <c r="AL57" s="358"/>
      <c r="AM57" s="358"/>
      <c r="AN57" s="357">
        <f t="shared" si="0"/>
        <v>863877.3</v>
      </c>
      <c r="AO57" s="358"/>
      <c r="AP57" s="358"/>
      <c r="AQ57" s="98" t="s">
        <v>74</v>
      </c>
      <c r="AR57" s="99"/>
      <c r="AS57" s="100">
        <f>ROUND(SUM(AS58:AS59),2)</f>
        <v>0</v>
      </c>
      <c r="AT57" s="101">
        <f t="shared" si="1"/>
        <v>149929.12</v>
      </c>
      <c r="AU57" s="102">
        <f>ROUND(SUM(AU58:AU59),5)</f>
        <v>0</v>
      </c>
      <c r="AV57" s="101">
        <f>ROUND(AZ57*L26,2)</f>
        <v>149929.12</v>
      </c>
      <c r="AW57" s="101">
        <f>ROUND(BA57*L27,2)</f>
        <v>0</v>
      </c>
      <c r="AX57" s="101">
        <f>ROUND(BB57*L26,2)</f>
        <v>0</v>
      </c>
      <c r="AY57" s="101">
        <f>ROUND(BC57*L27,2)</f>
        <v>0</v>
      </c>
      <c r="AZ57" s="101">
        <f>ROUND(SUM(AZ58:AZ59),2)</f>
        <v>713948.18</v>
      </c>
      <c r="BA57" s="101">
        <f>ROUND(SUM(BA58:BA59),2)</f>
        <v>0</v>
      </c>
      <c r="BB57" s="101">
        <f>ROUND(SUM(BB58:BB59),2)</f>
        <v>0</v>
      </c>
      <c r="BC57" s="101">
        <f>ROUND(SUM(BC58:BC59),2)</f>
        <v>0</v>
      </c>
      <c r="BD57" s="103">
        <f>ROUND(SUM(BD58:BD59),2)</f>
        <v>0</v>
      </c>
      <c r="BS57" s="104" t="s">
        <v>67</v>
      </c>
      <c r="BT57" s="104" t="s">
        <v>75</v>
      </c>
      <c r="BU57" s="104" t="s">
        <v>69</v>
      </c>
      <c r="BV57" s="104" t="s">
        <v>70</v>
      </c>
      <c r="BW57" s="104" t="s">
        <v>94</v>
      </c>
      <c r="BX57" s="104" t="s">
        <v>7</v>
      </c>
      <c r="CL57" s="104" t="s">
        <v>21</v>
      </c>
      <c r="CM57" s="104" t="s">
        <v>77</v>
      </c>
    </row>
    <row r="58" spans="1:90" s="6" customFormat="1" ht="22.5" customHeight="1">
      <c r="A58" s="105" t="s">
        <v>78</v>
      </c>
      <c r="B58" s="106"/>
      <c r="C58" s="107"/>
      <c r="D58" s="107"/>
      <c r="E58" s="356" t="s">
        <v>95</v>
      </c>
      <c r="F58" s="356"/>
      <c r="G58" s="356"/>
      <c r="H58" s="356"/>
      <c r="I58" s="356"/>
      <c r="J58" s="107"/>
      <c r="K58" s="356" t="s">
        <v>96</v>
      </c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4">
        <f>'004.1 - ČSOV'!J29</f>
        <v>575914.66</v>
      </c>
      <c r="AH58" s="355"/>
      <c r="AI58" s="355"/>
      <c r="AJ58" s="355"/>
      <c r="AK58" s="355"/>
      <c r="AL58" s="355"/>
      <c r="AM58" s="355"/>
      <c r="AN58" s="354">
        <f t="shared" si="0"/>
        <v>696856.74</v>
      </c>
      <c r="AO58" s="355"/>
      <c r="AP58" s="355"/>
      <c r="AQ58" s="108" t="s">
        <v>81</v>
      </c>
      <c r="AR58" s="109"/>
      <c r="AS58" s="110">
        <v>0</v>
      </c>
      <c r="AT58" s="111">
        <f t="shared" si="1"/>
        <v>120942.08</v>
      </c>
      <c r="AU58" s="112">
        <f>'004.1 - ČSOV'!P89</f>
        <v>0</v>
      </c>
      <c r="AV58" s="111">
        <f>'004.1 - ČSOV'!J32</f>
        <v>120942.08</v>
      </c>
      <c r="AW58" s="111">
        <f>'004.1 - ČSOV'!J33</f>
        <v>0</v>
      </c>
      <c r="AX58" s="111">
        <f>'004.1 - ČSOV'!J34</f>
        <v>0</v>
      </c>
      <c r="AY58" s="111">
        <f>'004.1 - ČSOV'!J35</f>
        <v>0</v>
      </c>
      <c r="AZ58" s="111">
        <f>'004.1 - ČSOV'!F32</f>
        <v>575914.66</v>
      </c>
      <c r="BA58" s="111">
        <f>'004.1 - ČSOV'!F33</f>
        <v>0</v>
      </c>
      <c r="BB58" s="111">
        <f>'004.1 - ČSOV'!F34</f>
        <v>0</v>
      </c>
      <c r="BC58" s="111">
        <f>'004.1 - ČSOV'!F35</f>
        <v>0</v>
      </c>
      <c r="BD58" s="113">
        <f>'004.1 - ČSOV'!F36</f>
        <v>0</v>
      </c>
      <c r="BT58" s="114" t="s">
        <v>77</v>
      </c>
      <c r="BV58" s="114" t="s">
        <v>70</v>
      </c>
      <c r="BW58" s="114" t="s">
        <v>97</v>
      </c>
      <c r="BX58" s="114" t="s">
        <v>94</v>
      </c>
      <c r="CL58" s="114" t="s">
        <v>21</v>
      </c>
    </row>
    <row r="59" spans="1:90" s="6" customFormat="1" ht="22.5" customHeight="1">
      <c r="A59" s="105" t="s">
        <v>78</v>
      </c>
      <c r="B59" s="106"/>
      <c r="C59" s="107"/>
      <c r="D59" s="107"/>
      <c r="E59" s="356" t="s">
        <v>98</v>
      </c>
      <c r="F59" s="356"/>
      <c r="G59" s="356"/>
      <c r="H59" s="356"/>
      <c r="I59" s="356"/>
      <c r="J59" s="107"/>
      <c r="K59" s="356" t="s">
        <v>99</v>
      </c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4">
        <f>'004.2 - ČSOV - technologi...'!J29</f>
        <v>138033.52</v>
      </c>
      <c r="AH59" s="355"/>
      <c r="AI59" s="355"/>
      <c r="AJ59" s="355"/>
      <c r="AK59" s="355"/>
      <c r="AL59" s="355"/>
      <c r="AM59" s="355"/>
      <c r="AN59" s="354">
        <f t="shared" si="0"/>
        <v>167020.56</v>
      </c>
      <c r="AO59" s="355"/>
      <c r="AP59" s="355"/>
      <c r="AQ59" s="108" t="s">
        <v>81</v>
      </c>
      <c r="AR59" s="109"/>
      <c r="AS59" s="110">
        <v>0</v>
      </c>
      <c r="AT59" s="111">
        <f t="shared" si="1"/>
        <v>28987.04</v>
      </c>
      <c r="AU59" s="112">
        <f>'004.2 - ČSOV - technologi...'!P85</f>
        <v>0</v>
      </c>
      <c r="AV59" s="111">
        <f>'004.2 - ČSOV - technologi...'!J32</f>
        <v>28987.04</v>
      </c>
      <c r="AW59" s="111">
        <f>'004.2 - ČSOV - technologi...'!J33</f>
        <v>0</v>
      </c>
      <c r="AX59" s="111">
        <f>'004.2 - ČSOV - technologi...'!J34</f>
        <v>0</v>
      </c>
      <c r="AY59" s="111">
        <f>'004.2 - ČSOV - technologi...'!J35</f>
        <v>0</v>
      </c>
      <c r="AZ59" s="111">
        <f>'004.2 - ČSOV - technologi...'!F32</f>
        <v>138033.52</v>
      </c>
      <c r="BA59" s="111">
        <f>'004.2 - ČSOV - technologi...'!F33</f>
        <v>0</v>
      </c>
      <c r="BB59" s="111">
        <f>'004.2 - ČSOV - technologi...'!F34</f>
        <v>0</v>
      </c>
      <c r="BC59" s="111">
        <f>'004.2 - ČSOV - technologi...'!F35</f>
        <v>0</v>
      </c>
      <c r="BD59" s="113">
        <f>'004.2 - ČSOV - technologi...'!F36</f>
        <v>0</v>
      </c>
      <c r="BT59" s="114" t="s">
        <v>77</v>
      </c>
      <c r="BV59" s="114" t="s">
        <v>70</v>
      </c>
      <c r="BW59" s="114" t="s">
        <v>100</v>
      </c>
      <c r="BX59" s="114" t="s">
        <v>94</v>
      </c>
      <c r="CL59" s="114" t="s">
        <v>21</v>
      </c>
    </row>
    <row r="60" spans="1:91" s="5" customFormat="1" ht="22.5" customHeight="1">
      <c r="A60" s="105" t="s">
        <v>78</v>
      </c>
      <c r="B60" s="95"/>
      <c r="C60" s="96"/>
      <c r="D60" s="360" t="s">
        <v>101</v>
      </c>
      <c r="E60" s="360"/>
      <c r="F60" s="360"/>
      <c r="G60" s="360"/>
      <c r="H60" s="360"/>
      <c r="I60" s="97"/>
      <c r="J60" s="360" t="s">
        <v>102</v>
      </c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57">
        <f>'005 - VRN - Vedlejší rozp...'!J27</f>
        <v>224463.76</v>
      </c>
      <c r="AH60" s="358"/>
      <c r="AI60" s="358"/>
      <c r="AJ60" s="358"/>
      <c r="AK60" s="358"/>
      <c r="AL60" s="358"/>
      <c r="AM60" s="358"/>
      <c r="AN60" s="357">
        <f t="shared" si="0"/>
        <v>271601.15</v>
      </c>
      <c r="AO60" s="358"/>
      <c r="AP60" s="358"/>
      <c r="AQ60" s="98" t="s">
        <v>74</v>
      </c>
      <c r="AR60" s="99"/>
      <c r="AS60" s="115">
        <v>0</v>
      </c>
      <c r="AT60" s="116">
        <f t="shared" si="1"/>
        <v>47137.39</v>
      </c>
      <c r="AU60" s="117">
        <f>'005 - VRN - Vedlejší rozp...'!P77</f>
        <v>0</v>
      </c>
      <c r="AV60" s="116">
        <f>'005 - VRN - Vedlejší rozp...'!J30</f>
        <v>47137.39</v>
      </c>
      <c r="AW60" s="116">
        <f>'005 - VRN - Vedlejší rozp...'!J31</f>
        <v>0</v>
      </c>
      <c r="AX60" s="116">
        <f>'005 - VRN - Vedlejší rozp...'!J32</f>
        <v>0</v>
      </c>
      <c r="AY60" s="116">
        <f>'005 - VRN - Vedlejší rozp...'!J33</f>
        <v>0</v>
      </c>
      <c r="AZ60" s="116">
        <f>'005 - VRN - Vedlejší rozp...'!F30</f>
        <v>224463.76</v>
      </c>
      <c r="BA60" s="116">
        <f>'005 - VRN - Vedlejší rozp...'!F31</f>
        <v>0</v>
      </c>
      <c r="BB60" s="116">
        <f>'005 - VRN - Vedlejší rozp...'!F32</f>
        <v>0</v>
      </c>
      <c r="BC60" s="116">
        <f>'005 - VRN - Vedlejší rozp...'!F33</f>
        <v>0</v>
      </c>
      <c r="BD60" s="118">
        <f>'005 - VRN - Vedlejší rozp...'!F34</f>
        <v>0</v>
      </c>
      <c r="BT60" s="104" t="s">
        <v>75</v>
      </c>
      <c r="BV60" s="104" t="s">
        <v>70</v>
      </c>
      <c r="BW60" s="104" t="s">
        <v>103</v>
      </c>
      <c r="BX60" s="104" t="s">
        <v>7</v>
      </c>
      <c r="CL60" s="104" t="s">
        <v>21</v>
      </c>
      <c r="CM60" s="104" t="s">
        <v>77</v>
      </c>
    </row>
    <row r="61" spans="2:44" s="1" customFormat="1" ht="30" customHeight="1">
      <c r="B61" s="40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0"/>
    </row>
    <row r="62" spans="2:44" s="1" customFormat="1" ht="6.75" customHeight="1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60"/>
    </row>
  </sheetData>
  <sheetProtection password="CC35" sheet="1" objects="1" scenarios="1" formatCells="0" formatColumns="0" formatRows="0" sort="0" autoFilter="0"/>
  <mergeCells count="7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1:AP51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G56:AM56"/>
    <mergeCell ref="E56:I56"/>
    <mergeCell ref="K56:AF56"/>
    <mergeCell ref="AN56:AP56"/>
    <mergeCell ref="AN57:AP57"/>
    <mergeCell ref="AG57:AM57"/>
    <mergeCell ref="D57:H57"/>
    <mergeCell ref="J57:AF57"/>
    <mergeCell ref="AR2:BE2"/>
    <mergeCell ref="AN60:AP60"/>
    <mergeCell ref="AG60:AM60"/>
    <mergeCell ref="D60:H60"/>
    <mergeCell ref="J60:AF60"/>
    <mergeCell ref="AG51:AM51"/>
    <mergeCell ref="AN58:AP58"/>
    <mergeCell ref="AG58:AM58"/>
    <mergeCell ref="E58:I58"/>
    <mergeCell ref="K58:AF58"/>
    <mergeCell ref="AN59:AP59"/>
    <mergeCell ref="AG59:AM59"/>
    <mergeCell ref="E59:I59"/>
    <mergeCell ref="K59:AF59"/>
  </mergeCells>
  <hyperlinks>
    <hyperlink ref="K1:S1" location="C2" display="1) Rekapitulace stavby"/>
    <hyperlink ref="W1:AI1" location="C51" display="2) Rekapitulace objektů stavby a soupisů prací"/>
    <hyperlink ref="A53" location="'001.1 - Stoka A (část VO-...'!C2" display="/"/>
    <hyperlink ref="A54" location="'001.2 - Domovní přípojky'!C2" display="/"/>
    <hyperlink ref="A55" location="'001.3 - Odlehčovací komora'!C2" display="/"/>
    <hyperlink ref="A56" location="'001.4 - Výustní objekt'!C2" display="/"/>
    <hyperlink ref="A58" location="'004.1 - ČSOV'!C2" display="/"/>
    <hyperlink ref="A59" location="'004.2 - ČSOV - technologi...'!C2" display="/"/>
    <hyperlink ref="A60" location="'005 - VRN - Vedlejší roz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0"/>
  <sheetViews>
    <sheetView showGridLines="0" zoomScalePageLayoutView="0" workbookViewId="0" topLeftCell="A1">
      <pane ySplit="1" topLeftCell="A49" activePane="bottomLeft" state="frozen"/>
      <selection pane="topLeft" activeCell="A1" sqref="A1"/>
      <selection pane="bottomLeft" activeCell="I259" sqref="I2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104</v>
      </c>
      <c r="G1" s="396" t="s">
        <v>105</v>
      </c>
      <c r="H1" s="396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82</v>
      </c>
    </row>
    <row r="3" spans="2:46" ht="6.7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77</v>
      </c>
    </row>
    <row r="4" spans="2:46" ht="36.75" customHeight="1">
      <c r="B4" s="28"/>
      <c r="C4" s="29"/>
      <c r="D4" s="30" t="s">
        <v>109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397" t="str">
        <f>'Rekapitulace stavby'!K6</f>
        <v>Holoubkov - rekonstrukce kanalizace Chejlavy - I.etapa</v>
      </c>
      <c r="F7" s="403"/>
      <c r="G7" s="403"/>
      <c r="H7" s="403"/>
      <c r="I7" s="125"/>
      <c r="J7" s="29"/>
      <c r="K7" s="31"/>
    </row>
    <row r="8" spans="2:11" ht="15">
      <c r="B8" s="28"/>
      <c r="C8" s="29"/>
      <c r="D8" s="37" t="s">
        <v>110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0"/>
      <c r="C9" s="41"/>
      <c r="D9" s="41"/>
      <c r="E9" s="397" t="s">
        <v>111</v>
      </c>
      <c r="F9" s="398"/>
      <c r="G9" s="398"/>
      <c r="H9" s="398"/>
      <c r="I9" s="126"/>
      <c r="J9" s="41"/>
      <c r="K9" s="44"/>
    </row>
    <row r="10" spans="2:11" s="1" customFormat="1" ht="15">
      <c r="B10" s="40"/>
      <c r="C10" s="41"/>
      <c r="D10" s="37" t="s">
        <v>112</v>
      </c>
      <c r="E10" s="41"/>
      <c r="F10" s="41"/>
      <c r="G10" s="41"/>
      <c r="H10" s="41"/>
      <c r="I10" s="126"/>
      <c r="J10" s="41"/>
      <c r="K10" s="44"/>
    </row>
    <row r="11" spans="2:11" s="1" customFormat="1" ht="36.75" customHeight="1">
      <c r="B11" s="40"/>
      <c r="C11" s="41"/>
      <c r="D11" s="41"/>
      <c r="E11" s="399" t="s">
        <v>113</v>
      </c>
      <c r="F11" s="398"/>
      <c r="G11" s="398"/>
      <c r="H11" s="398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2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2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 t="str">
        <f>'Rekapitulace stavby'!AN8</f>
        <v>17. 2. 2018</v>
      </c>
      <c r="K14" s="44"/>
    </row>
    <row r="15" spans="2:11" s="1" customFormat="1" ht="10.5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25" customHeight="1">
      <c r="B16" s="40"/>
      <c r="C16" s="41"/>
      <c r="D16" s="37" t="s">
        <v>27</v>
      </c>
      <c r="E16" s="41"/>
      <c r="F16" s="41"/>
      <c r="G16" s="41"/>
      <c r="H16" s="41"/>
      <c r="I16" s="127" t="s">
        <v>28</v>
      </c>
      <c r="J16" s="35">
        <f>IF('Rekapitulace stavby'!AN10="","",'Rekapitulace stavby'!AN10)</f>
      </c>
      <c r="K16" s="44"/>
    </row>
    <row r="17" spans="2:11" s="1" customFormat="1" ht="18" customHeight="1">
      <c r="B17" s="40"/>
      <c r="C17" s="41"/>
      <c r="D17" s="41"/>
      <c r="E17" s="35" t="str">
        <f>IF('Rekapitulace stavby'!E11="","",'Rekapitulace stavby'!E11)</f>
        <v> </v>
      </c>
      <c r="F17" s="41"/>
      <c r="G17" s="41"/>
      <c r="H17" s="41"/>
      <c r="I17" s="127" t="s">
        <v>29</v>
      </c>
      <c r="J17" s="35">
        <f>IF('Rekapitulace stavby'!AN11="","",'Rekapitulace stavby'!AN11)</f>
      </c>
      <c r="K17" s="44"/>
    </row>
    <row r="18" spans="2:11" s="1" customFormat="1" ht="6.7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25" customHeight="1">
      <c r="B19" s="40"/>
      <c r="C19" s="41"/>
      <c r="D19" s="37" t="s">
        <v>30</v>
      </c>
      <c r="E19" s="41"/>
      <c r="F19" s="41"/>
      <c r="G19" s="41"/>
      <c r="H19" s="41"/>
      <c r="I19" s="127" t="s">
        <v>28</v>
      </c>
      <c r="J19" s="35" t="str">
        <f>IF('Rekapitulace stavby'!AN13="Vyplň údaj","",IF('Rekapitulace stavby'!AN13="","",'Rekapitulace stavby'!AN13))</f>
        <v>480 35 599</v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>Swietelsky stavební s.r.o., Odštěpný závod Dopravní stavby ZÁPAD, Zemská 259, 337 01 Ejpovice</v>
      </c>
      <c r="F20" s="41"/>
      <c r="G20" s="41"/>
      <c r="H20" s="41"/>
      <c r="I20" s="127" t="s">
        <v>29</v>
      </c>
      <c r="J20" s="35" t="str">
        <f>IF('Rekapitulace stavby'!AN14="Vyplň údaj","",IF('Rekapitulace stavby'!AN14="","",'Rekapitulace stavby'!AN14))</f>
        <v>CZ 480 35 599</v>
      </c>
      <c r="K20" s="44"/>
    </row>
    <row r="21" spans="2:11" s="1" customFormat="1" ht="6.7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25" customHeight="1">
      <c r="B22" s="40"/>
      <c r="C22" s="41"/>
      <c r="D22" s="37" t="s">
        <v>31</v>
      </c>
      <c r="E22" s="41"/>
      <c r="F22" s="41"/>
      <c r="G22" s="41"/>
      <c r="H22" s="41"/>
      <c r="I22" s="127" t="s">
        <v>28</v>
      </c>
      <c r="J22" s="35">
        <f>IF('Rekapitulace stavby'!AN16="","",'Rekapitulace stavby'!AN16)</f>
      </c>
      <c r="K22" s="44"/>
    </row>
    <row r="23" spans="2:11" s="1" customFormat="1" ht="18" customHeight="1">
      <c r="B23" s="40"/>
      <c r="C23" s="41"/>
      <c r="D23" s="41"/>
      <c r="E23" s="35" t="str">
        <f>IF('Rekapitulace stavby'!E17="","",'Rekapitulace stavby'!E17)</f>
        <v> </v>
      </c>
      <c r="F23" s="41"/>
      <c r="G23" s="41"/>
      <c r="H23" s="41"/>
      <c r="I23" s="127" t="s">
        <v>29</v>
      </c>
      <c r="J23" s="35">
        <f>IF('Rekapitulace stavby'!AN17="","",'Rekapitulace stavby'!AN17)</f>
      </c>
      <c r="K23" s="44"/>
    </row>
    <row r="24" spans="2:11" s="1" customFormat="1" ht="6.7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25" customHeight="1">
      <c r="B25" s="40"/>
      <c r="C25" s="41"/>
      <c r="D25" s="37" t="s">
        <v>33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92" t="s">
        <v>21</v>
      </c>
      <c r="F26" s="392"/>
      <c r="G26" s="392"/>
      <c r="H26" s="392"/>
      <c r="I26" s="131"/>
      <c r="J26" s="130"/>
      <c r="K26" s="132"/>
    </row>
    <row r="27" spans="2:11" s="1" customFormat="1" ht="6.7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4.75" customHeight="1">
      <c r="B29" s="40"/>
      <c r="C29" s="41"/>
      <c r="D29" s="135" t="s">
        <v>34</v>
      </c>
      <c r="E29" s="41"/>
      <c r="F29" s="41"/>
      <c r="G29" s="41"/>
      <c r="H29" s="41"/>
      <c r="I29" s="126"/>
      <c r="J29" s="136">
        <f>ROUND(J92,2)</f>
        <v>3571610.18</v>
      </c>
      <c r="K29" s="44"/>
    </row>
    <row r="30" spans="2:11" s="1" customFormat="1" ht="6.7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25" customHeight="1">
      <c r="B31" s="40"/>
      <c r="C31" s="41"/>
      <c r="D31" s="41"/>
      <c r="E31" s="41"/>
      <c r="F31" s="45" t="s">
        <v>36</v>
      </c>
      <c r="G31" s="41"/>
      <c r="H31" s="41"/>
      <c r="I31" s="137" t="s">
        <v>35</v>
      </c>
      <c r="J31" s="45" t="s">
        <v>37</v>
      </c>
      <c r="K31" s="44"/>
    </row>
    <row r="32" spans="2:11" s="1" customFormat="1" ht="14.25" customHeight="1">
      <c r="B32" s="40"/>
      <c r="C32" s="41"/>
      <c r="D32" s="48" t="s">
        <v>38</v>
      </c>
      <c r="E32" s="48" t="s">
        <v>39</v>
      </c>
      <c r="F32" s="138">
        <f>ROUND(SUM(BE92:BE259),2)</f>
        <v>3571610.18</v>
      </c>
      <c r="G32" s="41"/>
      <c r="H32" s="41"/>
      <c r="I32" s="139">
        <v>0.21</v>
      </c>
      <c r="J32" s="138">
        <f>ROUND(ROUND((SUM(BE92:BE259)),2)*I32,2)</f>
        <v>750038.14</v>
      </c>
      <c r="K32" s="44"/>
    </row>
    <row r="33" spans="2:11" s="1" customFormat="1" ht="14.25" customHeight="1">
      <c r="B33" s="40"/>
      <c r="C33" s="41"/>
      <c r="D33" s="41"/>
      <c r="E33" s="48" t="s">
        <v>40</v>
      </c>
      <c r="F33" s="138">
        <f>ROUND(SUM(BF92:BF259),2)</f>
        <v>0</v>
      </c>
      <c r="G33" s="41"/>
      <c r="H33" s="41"/>
      <c r="I33" s="139">
        <v>0.15</v>
      </c>
      <c r="J33" s="138">
        <f>ROUND(ROUND((SUM(BF92:BF259)),2)*I33,2)</f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41</v>
      </c>
      <c r="F34" s="138">
        <f>ROUND(SUM(BG92:BG259),2)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25" customHeight="1" hidden="1">
      <c r="B35" s="40"/>
      <c r="C35" s="41"/>
      <c r="D35" s="41"/>
      <c r="E35" s="48" t="s">
        <v>42</v>
      </c>
      <c r="F35" s="138">
        <f>ROUND(SUM(BH92:BH259),2)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25" customHeight="1" hidden="1">
      <c r="B36" s="40"/>
      <c r="C36" s="41"/>
      <c r="D36" s="41"/>
      <c r="E36" s="48" t="s">
        <v>43</v>
      </c>
      <c r="F36" s="138">
        <f>ROUND(SUM(BI92:BI259),2)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7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4.75" customHeight="1">
      <c r="B38" s="40"/>
      <c r="C38" s="140"/>
      <c r="D38" s="141" t="s">
        <v>44</v>
      </c>
      <c r="E38" s="78"/>
      <c r="F38" s="78"/>
      <c r="G38" s="142" t="s">
        <v>45</v>
      </c>
      <c r="H38" s="143" t="s">
        <v>46</v>
      </c>
      <c r="I38" s="144"/>
      <c r="J38" s="145">
        <f>SUM(J29:J36)</f>
        <v>4321648.32</v>
      </c>
      <c r="K38" s="146"/>
    </row>
    <row r="39" spans="2:11" s="1" customFormat="1" ht="14.2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7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75" customHeight="1">
      <c r="B44" s="40"/>
      <c r="C44" s="30" t="s">
        <v>114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7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2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97" t="str">
        <f>E7</f>
        <v>Holoubkov - rekonstrukce kanalizace Chejlavy - I.etapa</v>
      </c>
      <c r="F47" s="403"/>
      <c r="G47" s="403"/>
      <c r="H47" s="403"/>
      <c r="I47" s="126"/>
      <c r="J47" s="41"/>
      <c r="K47" s="44"/>
    </row>
    <row r="48" spans="2:11" ht="15">
      <c r="B48" s="28"/>
      <c r="C48" s="37" t="s">
        <v>110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0"/>
      <c r="C49" s="41"/>
      <c r="D49" s="41"/>
      <c r="E49" s="397" t="s">
        <v>111</v>
      </c>
      <c r="F49" s="398"/>
      <c r="G49" s="398"/>
      <c r="H49" s="398"/>
      <c r="I49" s="126"/>
      <c r="J49" s="41"/>
      <c r="K49" s="44"/>
    </row>
    <row r="50" spans="2:11" s="1" customFormat="1" ht="14.25" customHeight="1">
      <c r="B50" s="40"/>
      <c r="C50" s="37" t="s">
        <v>112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9" t="str">
        <f>E11</f>
        <v>001.1 - Stoka A (část VO-ŠA8)</v>
      </c>
      <c r="F51" s="398"/>
      <c r="G51" s="398"/>
      <c r="H51" s="398"/>
      <c r="I51" s="126"/>
      <c r="J51" s="41"/>
      <c r="K51" s="44"/>
    </row>
    <row r="52" spans="2:11" s="1" customFormat="1" ht="6.7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 </v>
      </c>
      <c r="G53" s="41"/>
      <c r="H53" s="41"/>
      <c r="I53" s="127" t="s">
        <v>25</v>
      </c>
      <c r="J53" s="128" t="str">
        <f>IF(J14="","",J14)</f>
        <v>17. 2. 2018</v>
      </c>
      <c r="K53" s="44"/>
    </row>
    <row r="54" spans="2:11" s="1" customFormat="1" ht="6.7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7" t="s">
        <v>27</v>
      </c>
      <c r="D55" s="41"/>
      <c r="E55" s="41"/>
      <c r="F55" s="35" t="str">
        <f>E17</f>
        <v> </v>
      </c>
      <c r="G55" s="41"/>
      <c r="H55" s="41"/>
      <c r="I55" s="127" t="s">
        <v>31</v>
      </c>
      <c r="J55" s="35" t="str">
        <f>E23</f>
        <v> </v>
      </c>
      <c r="K55" s="44"/>
    </row>
    <row r="56" spans="2:11" s="1" customFormat="1" ht="14.25" customHeight="1">
      <c r="B56" s="40"/>
      <c r="C56" s="37" t="s">
        <v>30</v>
      </c>
      <c r="D56" s="41"/>
      <c r="E56" s="41"/>
      <c r="F56" s="35" t="str">
        <f>IF(E20="","",E20)</f>
        <v>Swietelsky stavební s.r.o., Odštěpný závod Dopravní stavby ZÁPAD, Zemská 259, 337 01 Ejpovice</v>
      </c>
      <c r="G56" s="41"/>
      <c r="H56" s="41"/>
      <c r="I56" s="126"/>
      <c r="J56" s="41"/>
      <c r="K56" s="44"/>
    </row>
    <row r="57" spans="2:11" s="1" customFormat="1" ht="9.7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115</v>
      </c>
      <c r="D58" s="140"/>
      <c r="E58" s="140"/>
      <c r="F58" s="140"/>
      <c r="G58" s="140"/>
      <c r="H58" s="140"/>
      <c r="I58" s="153"/>
      <c r="J58" s="154" t="s">
        <v>116</v>
      </c>
      <c r="K58" s="155"/>
    </row>
    <row r="59" spans="2:11" s="1" customFormat="1" ht="9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117</v>
      </c>
      <c r="D60" s="41"/>
      <c r="E60" s="41"/>
      <c r="F60" s="41"/>
      <c r="G60" s="41"/>
      <c r="H60" s="41"/>
      <c r="I60" s="126"/>
      <c r="J60" s="136">
        <f>J92</f>
        <v>3571610.18</v>
      </c>
      <c r="K60" s="44"/>
      <c r="AU60" s="24" t="s">
        <v>118</v>
      </c>
    </row>
    <row r="61" spans="2:11" s="8" customFormat="1" ht="24.75" customHeight="1">
      <c r="B61" s="157"/>
      <c r="C61" s="158"/>
      <c r="D61" s="159" t="s">
        <v>119</v>
      </c>
      <c r="E61" s="160"/>
      <c r="F61" s="160"/>
      <c r="G61" s="160"/>
      <c r="H61" s="160"/>
      <c r="I61" s="161"/>
      <c r="J61" s="162">
        <f>J93</f>
        <v>3571610.18</v>
      </c>
      <c r="K61" s="163"/>
    </row>
    <row r="62" spans="2:11" s="9" customFormat="1" ht="19.5" customHeight="1">
      <c r="B62" s="164"/>
      <c r="C62" s="165"/>
      <c r="D62" s="166" t="s">
        <v>120</v>
      </c>
      <c r="E62" s="167"/>
      <c r="F62" s="167"/>
      <c r="G62" s="167"/>
      <c r="H62" s="167"/>
      <c r="I62" s="168"/>
      <c r="J62" s="169">
        <f>J94</f>
        <v>1077406.1300000001</v>
      </c>
      <c r="K62" s="170"/>
    </row>
    <row r="63" spans="2:11" s="9" customFormat="1" ht="19.5" customHeight="1">
      <c r="B63" s="164"/>
      <c r="C63" s="165"/>
      <c r="D63" s="166" t="s">
        <v>121</v>
      </c>
      <c r="E63" s="167"/>
      <c r="F63" s="167"/>
      <c r="G63" s="167"/>
      <c r="H63" s="167"/>
      <c r="I63" s="168"/>
      <c r="J63" s="169">
        <f>J179</f>
        <v>108954.98</v>
      </c>
      <c r="K63" s="170"/>
    </row>
    <row r="64" spans="2:11" s="9" customFormat="1" ht="19.5" customHeight="1">
      <c r="B64" s="164"/>
      <c r="C64" s="165"/>
      <c r="D64" s="166" t="s">
        <v>122</v>
      </c>
      <c r="E64" s="167"/>
      <c r="F64" s="167"/>
      <c r="G64" s="167"/>
      <c r="H64" s="167"/>
      <c r="I64" s="168"/>
      <c r="J64" s="169">
        <f>J183</f>
        <v>15447.55</v>
      </c>
      <c r="K64" s="170"/>
    </row>
    <row r="65" spans="2:11" s="9" customFormat="1" ht="19.5" customHeight="1">
      <c r="B65" s="164"/>
      <c r="C65" s="165"/>
      <c r="D65" s="166" t="s">
        <v>123</v>
      </c>
      <c r="E65" s="167"/>
      <c r="F65" s="167"/>
      <c r="G65" s="167"/>
      <c r="H65" s="167"/>
      <c r="I65" s="168"/>
      <c r="J65" s="169">
        <f>J192</f>
        <v>88955.84</v>
      </c>
      <c r="K65" s="170"/>
    </row>
    <row r="66" spans="2:11" s="9" customFormat="1" ht="19.5" customHeight="1">
      <c r="B66" s="164"/>
      <c r="C66" s="165"/>
      <c r="D66" s="166" t="s">
        <v>124</v>
      </c>
      <c r="E66" s="167"/>
      <c r="F66" s="167"/>
      <c r="G66" s="167"/>
      <c r="H66" s="167"/>
      <c r="I66" s="168"/>
      <c r="J66" s="169">
        <f>J197</f>
        <v>237056.72</v>
      </c>
      <c r="K66" s="170"/>
    </row>
    <row r="67" spans="2:11" s="9" customFormat="1" ht="19.5" customHeight="1">
      <c r="B67" s="164"/>
      <c r="C67" s="165"/>
      <c r="D67" s="166" t="s">
        <v>125</v>
      </c>
      <c r="E67" s="167"/>
      <c r="F67" s="167"/>
      <c r="G67" s="167"/>
      <c r="H67" s="167"/>
      <c r="I67" s="168"/>
      <c r="J67" s="169">
        <f>J212</f>
        <v>1769533</v>
      </c>
      <c r="K67" s="170"/>
    </row>
    <row r="68" spans="2:11" s="9" customFormat="1" ht="19.5" customHeight="1">
      <c r="B68" s="164"/>
      <c r="C68" s="165"/>
      <c r="D68" s="166" t="s">
        <v>126</v>
      </c>
      <c r="E68" s="167"/>
      <c r="F68" s="167"/>
      <c r="G68" s="167"/>
      <c r="H68" s="167"/>
      <c r="I68" s="168"/>
      <c r="J68" s="169">
        <f>J237</f>
        <v>20316.879999999997</v>
      </c>
      <c r="K68" s="170"/>
    </row>
    <row r="69" spans="2:11" s="9" customFormat="1" ht="19.5" customHeight="1">
      <c r="B69" s="164"/>
      <c r="C69" s="165"/>
      <c r="D69" s="166" t="s">
        <v>127</v>
      </c>
      <c r="E69" s="167"/>
      <c r="F69" s="167"/>
      <c r="G69" s="167"/>
      <c r="H69" s="167"/>
      <c r="I69" s="168"/>
      <c r="J69" s="169">
        <f>J242</f>
        <v>99194.70999999999</v>
      </c>
      <c r="K69" s="170"/>
    </row>
    <row r="70" spans="2:11" s="9" customFormat="1" ht="19.5" customHeight="1">
      <c r="B70" s="164"/>
      <c r="C70" s="165"/>
      <c r="D70" s="166" t="s">
        <v>128</v>
      </c>
      <c r="E70" s="167"/>
      <c r="F70" s="167"/>
      <c r="G70" s="167"/>
      <c r="H70" s="167"/>
      <c r="I70" s="168"/>
      <c r="J70" s="169">
        <f>J257</f>
        <v>154744.37</v>
      </c>
      <c r="K70" s="170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26"/>
      <c r="J71" s="41"/>
      <c r="K71" s="44"/>
    </row>
    <row r="72" spans="2:11" s="1" customFormat="1" ht="6.75" customHeight="1">
      <c r="B72" s="55"/>
      <c r="C72" s="56"/>
      <c r="D72" s="56"/>
      <c r="E72" s="56"/>
      <c r="F72" s="56"/>
      <c r="G72" s="56"/>
      <c r="H72" s="56"/>
      <c r="I72" s="147"/>
      <c r="J72" s="56"/>
      <c r="K72" s="57"/>
    </row>
    <row r="76" spans="2:12" s="1" customFormat="1" ht="6.75" customHeight="1">
      <c r="B76" s="58"/>
      <c r="C76" s="59"/>
      <c r="D76" s="59"/>
      <c r="E76" s="59"/>
      <c r="F76" s="59"/>
      <c r="G76" s="59"/>
      <c r="H76" s="59"/>
      <c r="I76" s="150"/>
      <c r="J76" s="59"/>
      <c r="K76" s="59"/>
      <c r="L76" s="60"/>
    </row>
    <row r="77" spans="2:12" s="1" customFormat="1" ht="36.75" customHeight="1">
      <c r="B77" s="40"/>
      <c r="C77" s="61" t="s">
        <v>129</v>
      </c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6.75" customHeight="1">
      <c r="B78" s="40"/>
      <c r="C78" s="62"/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4.25" customHeight="1">
      <c r="B79" s="40"/>
      <c r="C79" s="64" t="s">
        <v>18</v>
      </c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22.5" customHeight="1">
      <c r="B80" s="40"/>
      <c r="C80" s="62"/>
      <c r="D80" s="62"/>
      <c r="E80" s="400" t="str">
        <f>E7</f>
        <v>Holoubkov - rekonstrukce kanalizace Chejlavy - I.etapa</v>
      </c>
      <c r="F80" s="401"/>
      <c r="G80" s="401"/>
      <c r="H80" s="401"/>
      <c r="I80" s="171"/>
      <c r="J80" s="62"/>
      <c r="K80" s="62"/>
      <c r="L80" s="60"/>
    </row>
    <row r="81" spans="2:12" ht="15">
      <c r="B81" s="28"/>
      <c r="C81" s="64" t="s">
        <v>110</v>
      </c>
      <c r="D81" s="172"/>
      <c r="E81" s="172"/>
      <c r="F81" s="172"/>
      <c r="G81" s="172"/>
      <c r="H81" s="172"/>
      <c r="J81" s="172"/>
      <c r="K81" s="172"/>
      <c r="L81" s="173"/>
    </row>
    <row r="82" spans="2:12" s="1" customFormat="1" ht="22.5" customHeight="1">
      <c r="B82" s="40"/>
      <c r="C82" s="62"/>
      <c r="D82" s="62"/>
      <c r="E82" s="400" t="s">
        <v>111</v>
      </c>
      <c r="F82" s="402"/>
      <c r="G82" s="402"/>
      <c r="H82" s="402"/>
      <c r="I82" s="171"/>
      <c r="J82" s="62"/>
      <c r="K82" s="62"/>
      <c r="L82" s="60"/>
    </row>
    <row r="83" spans="2:12" s="1" customFormat="1" ht="14.25" customHeight="1">
      <c r="B83" s="40"/>
      <c r="C83" s="64" t="s">
        <v>112</v>
      </c>
      <c r="D83" s="62"/>
      <c r="E83" s="62"/>
      <c r="F83" s="62"/>
      <c r="G83" s="62"/>
      <c r="H83" s="62"/>
      <c r="I83" s="171"/>
      <c r="J83" s="62"/>
      <c r="K83" s="62"/>
      <c r="L83" s="60"/>
    </row>
    <row r="84" spans="2:12" s="1" customFormat="1" ht="23.25" customHeight="1">
      <c r="B84" s="40"/>
      <c r="C84" s="62"/>
      <c r="D84" s="62"/>
      <c r="E84" s="372" t="str">
        <f>E11</f>
        <v>001.1 - Stoka A (část VO-ŠA8)</v>
      </c>
      <c r="F84" s="402"/>
      <c r="G84" s="402"/>
      <c r="H84" s="402"/>
      <c r="I84" s="171"/>
      <c r="J84" s="62"/>
      <c r="K84" s="62"/>
      <c r="L84" s="60"/>
    </row>
    <row r="85" spans="2:12" s="1" customFormat="1" ht="6.75" customHeight="1">
      <c r="B85" s="40"/>
      <c r="C85" s="62"/>
      <c r="D85" s="62"/>
      <c r="E85" s="62"/>
      <c r="F85" s="62"/>
      <c r="G85" s="62"/>
      <c r="H85" s="62"/>
      <c r="I85" s="171"/>
      <c r="J85" s="62"/>
      <c r="K85" s="62"/>
      <c r="L85" s="60"/>
    </row>
    <row r="86" spans="2:12" s="1" customFormat="1" ht="18" customHeight="1">
      <c r="B86" s="40"/>
      <c r="C86" s="64" t="s">
        <v>23</v>
      </c>
      <c r="D86" s="62"/>
      <c r="E86" s="62"/>
      <c r="F86" s="174" t="str">
        <f>F14</f>
        <v> </v>
      </c>
      <c r="G86" s="62"/>
      <c r="H86" s="62"/>
      <c r="I86" s="175" t="s">
        <v>25</v>
      </c>
      <c r="J86" s="72" t="str">
        <f>IF(J14="","",J14)</f>
        <v>17. 2. 2018</v>
      </c>
      <c r="K86" s="62"/>
      <c r="L86" s="60"/>
    </row>
    <row r="87" spans="2:12" s="1" customFormat="1" ht="6.75" customHeight="1">
      <c r="B87" s="40"/>
      <c r="C87" s="62"/>
      <c r="D87" s="62"/>
      <c r="E87" s="62"/>
      <c r="F87" s="62"/>
      <c r="G87" s="62"/>
      <c r="H87" s="62"/>
      <c r="I87" s="171"/>
      <c r="J87" s="62"/>
      <c r="K87" s="62"/>
      <c r="L87" s="60"/>
    </row>
    <row r="88" spans="2:12" s="1" customFormat="1" ht="15">
      <c r="B88" s="40"/>
      <c r="C88" s="64" t="s">
        <v>27</v>
      </c>
      <c r="D88" s="62"/>
      <c r="E88" s="62"/>
      <c r="F88" s="174" t="str">
        <f>E17</f>
        <v> </v>
      </c>
      <c r="G88" s="62"/>
      <c r="H88" s="62"/>
      <c r="I88" s="175" t="s">
        <v>31</v>
      </c>
      <c r="J88" s="174" t="str">
        <f>E23</f>
        <v> </v>
      </c>
      <c r="K88" s="62"/>
      <c r="L88" s="60"/>
    </row>
    <row r="89" spans="2:12" s="1" customFormat="1" ht="14.25" customHeight="1">
      <c r="B89" s="40"/>
      <c r="C89" s="64" t="s">
        <v>30</v>
      </c>
      <c r="D89" s="62"/>
      <c r="E89" s="62"/>
      <c r="F89" s="174" t="str">
        <f>IF(E20="","",E20)</f>
        <v>Swietelsky stavební s.r.o., Odštěpný závod Dopravní stavby ZÁPAD, Zemská 259, 337 01 Ejpovice</v>
      </c>
      <c r="G89" s="62"/>
      <c r="H89" s="62"/>
      <c r="I89" s="171"/>
      <c r="J89" s="62"/>
      <c r="K89" s="62"/>
      <c r="L89" s="60"/>
    </row>
    <row r="90" spans="2:12" s="1" customFormat="1" ht="9.75" customHeight="1">
      <c r="B90" s="40"/>
      <c r="C90" s="62"/>
      <c r="D90" s="62"/>
      <c r="E90" s="62"/>
      <c r="F90" s="62"/>
      <c r="G90" s="62"/>
      <c r="H90" s="62"/>
      <c r="I90" s="171"/>
      <c r="J90" s="62"/>
      <c r="K90" s="62"/>
      <c r="L90" s="60"/>
    </row>
    <row r="91" spans="2:20" s="10" customFormat="1" ht="29.25" customHeight="1">
      <c r="B91" s="176"/>
      <c r="C91" s="177" t="s">
        <v>130</v>
      </c>
      <c r="D91" s="178" t="s">
        <v>53</v>
      </c>
      <c r="E91" s="178" t="s">
        <v>49</v>
      </c>
      <c r="F91" s="178" t="s">
        <v>131</v>
      </c>
      <c r="G91" s="178" t="s">
        <v>132</v>
      </c>
      <c r="H91" s="178" t="s">
        <v>133</v>
      </c>
      <c r="I91" s="179" t="s">
        <v>134</v>
      </c>
      <c r="J91" s="178" t="s">
        <v>116</v>
      </c>
      <c r="K91" s="180" t="s">
        <v>135</v>
      </c>
      <c r="L91" s="181"/>
      <c r="M91" s="80" t="s">
        <v>136</v>
      </c>
      <c r="N91" s="81" t="s">
        <v>38</v>
      </c>
      <c r="O91" s="81" t="s">
        <v>137</v>
      </c>
      <c r="P91" s="81" t="s">
        <v>138</v>
      </c>
      <c r="Q91" s="81" t="s">
        <v>139</v>
      </c>
      <c r="R91" s="81" t="s">
        <v>140</v>
      </c>
      <c r="S91" s="81" t="s">
        <v>141</v>
      </c>
      <c r="T91" s="82" t="s">
        <v>142</v>
      </c>
    </row>
    <row r="92" spans="2:63" s="1" customFormat="1" ht="29.25" customHeight="1">
      <c r="B92" s="40"/>
      <c r="C92" s="86" t="s">
        <v>117</v>
      </c>
      <c r="D92" s="62"/>
      <c r="E92" s="62"/>
      <c r="F92" s="62"/>
      <c r="G92" s="62"/>
      <c r="H92" s="62"/>
      <c r="I92" s="171"/>
      <c r="J92" s="182">
        <f>BK92</f>
        <v>3571610.18</v>
      </c>
      <c r="K92" s="62"/>
      <c r="L92" s="60"/>
      <c r="M92" s="83"/>
      <c r="N92" s="84"/>
      <c r="O92" s="84"/>
      <c r="P92" s="183">
        <f>P93</f>
        <v>0</v>
      </c>
      <c r="Q92" s="84"/>
      <c r="R92" s="183">
        <f>R93</f>
        <v>1062.2942829400001</v>
      </c>
      <c r="S92" s="84"/>
      <c r="T92" s="184">
        <f>T93</f>
        <v>287.280356</v>
      </c>
      <c r="AT92" s="24" t="s">
        <v>67</v>
      </c>
      <c r="AU92" s="24" t="s">
        <v>118</v>
      </c>
      <c r="BK92" s="185">
        <f>BK93</f>
        <v>3571610.18</v>
      </c>
    </row>
    <row r="93" spans="2:63" s="11" customFormat="1" ht="36.75" customHeight="1">
      <c r="B93" s="186"/>
      <c r="C93" s="187"/>
      <c r="D93" s="188" t="s">
        <v>67</v>
      </c>
      <c r="E93" s="189" t="s">
        <v>143</v>
      </c>
      <c r="F93" s="189" t="s">
        <v>144</v>
      </c>
      <c r="G93" s="187"/>
      <c r="H93" s="187"/>
      <c r="I93" s="190"/>
      <c r="J93" s="191">
        <f>BK93</f>
        <v>3571610.18</v>
      </c>
      <c r="K93" s="187"/>
      <c r="L93" s="192"/>
      <c r="M93" s="193"/>
      <c r="N93" s="194"/>
      <c r="O93" s="194"/>
      <c r="P93" s="195">
        <f>P94+P179+P183+P192+P197+P212+P237+P242+P257</f>
        <v>0</v>
      </c>
      <c r="Q93" s="194"/>
      <c r="R93" s="195">
        <f>R94+R179+R183+R192+R197+R212+R237+R242+R257</f>
        <v>1062.2942829400001</v>
      </c>
      <c r="S93" s="194"/>
      <c r="T93" s="196">
        <f>T94+T179+T183+T192+T197+T212+T237+T242+T257</f>
        <v>287.280356</v>
      </c>
      <c r="AR93" s="197" t="s">
        <v>75</v>
      </c>
      <c r="AT93" s="198" t="s">
        <v>67</v>
      </c>
      <c r="AU93" s="198" t="s">
        <v>68</v>
      </c>
      <c r="AY93" s="197" t="s">
        <v>145</v>
      </c>
      <c r="BK93" s="199">
        <f>BK94+BK179+BK183+BK192+BK197+BK212+BK237+BK242+BK257</f>
        <v>3571610.18</v>
      </c>
    </row>
    <row r="94" spans="2:63" s="11" customFormat="1" ht="19.5" customHeight="1">
      <c r="B94" s="186"/>
      <c r="C94" s="187"/>
      <c r="D94" s="200" t="s">
        <v>67</v>
      </c>
      <c r="E94" s="201" t="s">
        <v>75</v>
      </c>
      <c r="F94" s="201" t="s">
        <v>146</v>
      </c>
      <c r="G94" s="187"/>
      <c r="H94" s="187"/>
      <c r="I94" s="190"/>
      <c r="J94" s="202">
        <f>BK94</f>
        <v>1077406.1300000001</v>
      </c>
      <c r="K94" s="187"/>
      <c r="L94" s="192"/>
      <c r="M94" s="193"/>
      <c r="N94" s="194"/>
      <c r="O94" s="194"/>
      <c r="P94" s="195">
        <f>SUM(P95:P178)</f>
        <v>0</v>
      </c>
      <c r="Q94" s="194"/>
      <c r="R94" s="195">
        <f>SUM(R95:R178)</f>
        <v>733.67391734</v>
      </c>
      <c r="S94" s="194"/>
      <c r="T94" s="196">
        <f>SUM(T95:T178)</f>
        <v>280.69035599999995</v>
      </c>
      <c r="AR94" s="197" t="s">
        <v>75</v>
      </c>
      <c r="AT94" s="198" t="s">
        <v>67</v>
      </c>
      <c r="AU94" s="198" t="s">
        <v>75</v>
      </c>
      <c r="AY94" s="197" t="s">
        <v>145</v>
      </c>
      <c r="BK94" s="199">
        <f>SUM(BK95:BK178)</f>
        <v>1077406.1300000001</v>
      </c>
    </row>
    <row r="95" spans="2:65" s="1" customFormat="1" ht="22.5" customHeight="1">
      <c r="B95" s="40"/>
      <c r="C95" s="203" t="s">
        <v>75</v>
      </c>
      <c r="D95" s="203" t="s">
        <v>147</v>
      </c>
      <c r="E95" s="204" t="s">
        <v>148</v>
      </c>
      <c r="F95" s="205" t="s">
        <v>149</v>
      </c>
      <c r="G95" s="206" t="s">
        <v>150</v>
      </c>
      <c r="H95" s="207">
        <v>87.28</v>
      </c>
      <c r="I95" s="208">
        <v>17.88</v>
      </c>
      <c r="J95" s="209">
        <f>ROUND(I95*H95,2)</f>
        <v>1560.57</v>
      </c>
      <c r="K95" s="205" t="s">
        <v>151</v>
      </c>
      <c r="L95" s="60"/>
      <c r="M95" s="210" t="s">
        <v>21</v>
      </c>
      <c r="N95" s="211" t="s">
        <v>39</v>
      </c>
      <c r="O95" s="41"/>
      <c r="P95" s="212">
        <f>O95*H95</f>
        <v>0</v>
      </c>
      <c r="Q95" s="212">
        <v>0</v>
      </c>
      <c r="R95" s="212">
        <f>Q95*H95</f>
        <v>0</v>
      </c>
      <c r="S95" s="212">
        <v>0.295</v>
      </c>
      <c r="T95" s="213">
        <f>S95*H95</f>
        <v>25.7476</v>
      </c>
      <c r="AR95" s="24" t="s">
        <v>152</v>
      </c>
      <c r="AT95" s="24" t="s">
        <v>147</v>
      </c>
      <c r="AU95" s="24" t="s">
        <v>77</v>
      </c>
      <c r="AY95" s="24" t="s">
        <v>145</v>
      </c>
      <c r="BE95" s="214">
        <f>IF(N95="základní",J95,0)</f>
        <v>1560.57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4" t="s">
        <v>75</v>
      </c>
      <c r="BK95" s="214">
        <f>ROUND(I95*H95,2)</f>
        <v>1560.57</v>
      </c>
      <c r="BL95" s="24" t="s">
        <v>152</v>
      </c>
      <c r="BM95" s="24" t="s">
        <v>153</v>
      </c>
    </row>
    <row r="96" spans="2:47" s="1" customFormat="1" ht="40.5">
      <c r="B96" s="40"/>
      <c r="C96" s="62"/>
      <c r="D96" s="215" t="s">
        <v>154</v>
      </c>
      <c r="E96" s="62"/>
      <c r="F96" s="216" t="s">
        <v>155</v>
      </c>
      <c r="G96" s="62"/>
      <c r="H96" s="62"/>
      <c r="I96" s="171"/>
      <c r="J96" s="62"/>
      <c r="K96" s="62"/>
      <c r="L96" s="60"/>
      <c r="M96" s="217"/>
      <c r="N96" s="41"/>
      <c r="O96" s="41"/>
      <c r="P96" s="41"/>
      <c r="Q96" s="41"/>
      <c r="R96" s="41"/>
      <c r="S96" s="41"/>
      <c r="T96" s="77"/>
      <c r="AT96" s="24" t="s">
        <v>154</v>
      </c>
      <c r="AU96" s="24" t="s">
        <v>77</v>
      </c>
    </row>
    <row r="97" spans="2:51" s="12" customFormat="1" ht="13.5">
      <c r="B97" s="218"/>
      <c r="C97" s="219"/>
      <c r="D97" s="215" t="s">
        <v>156</v>
      </c>
      <c r="E97" s="220" t="s">
        <v>21</v>
      </c>
      <c r="F97" s="221" t="s">
        <v>157</v>
      </c>
      <c r="G97" s="219"/>
      <c r="H97" s="222" t="s">
        <v>21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156</v>
      </c>
      <c r="AU97" s="228" t="s">
        <v>77</v>
      </c>
      <c r="AV97" s="12" t="s">
        <v>75</v>
      </c>
      <c r="AW97" s="12" t="s">
        <v>32</v>
      </c>
      <c r="AX97" s="12" t="s">
        <v>68</v>
      </c>
      <c r="AY97" s="228" t="s">
        <v>145</v>
      </c>
    </row>
    <row r="98" spans="2:51" s="13" customFormat="1" ht="13.5">
      <c r="B98" s="229"/>
      <c r="C98" s="230"/>
      <c r="D98" s="231" t="s">
        <v>156</v>
      </c>
      <c r="E98" s="232" t="s">
        <v>21</v>
      </c>
      <c r="F98" s="233" t="s">
        <v>158</v>
      </c>
      <c r="G98" s="230"/>
      <c r="H98" s="234">
        <v>87.28</v>
      </c>
      <c r="I98" s="235"/>
      <c r="J98" s="230"/>
      <c r="K98" s="230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156</v>
      </c>
      <c r="AU98" s="240" t="s">
        <v>77</v>
      </c>
      <c r="AV98" s="13" t="s">
        <v>77</v>
      </c>
      <c r="AW98" s="13" t="s">
        <v>32</v>
      </c>
      <c r="AX98" s="13" t="s">
        <v>75</v>
      </c>
      <c r="AY98" s="240" t="s">
        <v>145</v>
      </c>
    </row>
    <row r="99" spans="2:65" s="1" customFormat="1" ht="22.5" customHeight="1">
      <c r="B99" s="40"/>
      <c r="C99" s="203" t="s">
        <v>77</v>
      </c>
      <c r="D99" s="203" t="s">
        <v>147</v>
      </c>
      <c r="E99" s="204" t="s">
        <v>159</v>
      </c>
      <c r="F99" s="205" t="s">
        <v>160</v>
      </c>
      <c r="G99" s="206" t="s">
        <v>150</v>
      </c>
      <c r="H99" s="207">
        <v>87.28</v>
      </c>
      <c r="I99" s="208">
        <v>45.73</v>
      </c>
      <c r="J99" s="209">
        <f>ROUND(I99*H99,2)</f>
        <v>3991.31</v>
      </c>
      <c r="K99" s="205" t="s">
        <v>151</v>
      </c>
      <c r="L99" s="60"/>
      <c r="M99" s="210" t="s">
        <v>21</v>
      </c>
      <c r="N99" s="211" t="s">
        <v>39</v>
      </c>
      <c r="O99" s="41"/>
      <c r="P99" s="212">
        <f>O99*H99</f>
        <v>0</v>
      </c>
      <c r="Q99" s="212">
        <v>0</v>
      </c>
      <c r="R99" s="212">
        <f>Q99*H99</f>
        <v>0</v>
      </c>
      <c r="S99" s="212">
        <v>0.29</v>
      </c>
      <c r="T99" s="213">
        <f>S99*H99</f>
        <v>25.3112</v>
      </c>
      <c r="AR99" s="24" t="s">
        <v>152</v>
      </c>
      <c r="AT99" s="24" t="s">
        <v>147</v>
      </c>
      <c r="AU99" s="24" t="s">
        <v>77</v>
      </c>
      <c r="AY99" s="24" t="s">
        <v>145</v>
      </c>
      <c r="BE99" s="214">
        <f>IF(N99="základní",J99,0)</f>
        <v>3991.31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4" t="s">
        <v>75</v>
      </c>
      <c r="BK99" s="214">
        <f>ROUND(I99*H99,2)</f>
        <v>3991.31</v>
      </c>
      <c r="BL99" s="24" t="s">
        <v>152</v>
      </c>
      <c r="BM99" s="24" t="s">
        <v>161</v>
      </c>
    </row>
    <row r="100" spans="2:47" s="1" customFormat="1" ht="40.5">
      <c r="B100" s="40"/>
      <c r="C100" s="62"/>
      <c r="D100" s="215" t="s">
        <v>154</v>
      </c>
      <c r="E100" s="62"/>
      <c r="F100" s="216" t="s">
        <v>162</v>
      </c>
      <c r="G100" s="62"/>
      <c r="H100" s="62"/>
      <c r="I100" s="171"/>
      <c r="J100" s="62"/>
      <c r="K100" s="62"/>
      <c r="L100" s="60"/>
      <c r="M100" s="217"/>
      <c r="N100" s="41"/>
      <c r="O100" s="41"/>
      <c r="P100" s="41"/>
      <c r="Q100" s="41"/>
      <c r="R100" s="41"/>
      <c r="S100" s="41"/>
      <c r="T100" s="77"/>
      <c r="AT100" s="24" t="s">
        <v>154</v>
      </c>
      <c r="AU100" s="24" t="s">
        <v>77</v>
      </c>
    </row>
    <row r="101" spans="2:51" s="12" customFormat="1" ht="13.5">
      <c r="B101" s="218"/>
      <c r="C101" s="219"/>
      <c r="D101" s="215" t="s">
        <v>156</v>
      </c>
      <c r="E101" s="220" t="s">
        <v>21</v>
      </c>
      <c r="F101" s="221" t="s">
        <v>157</v>
      </c>
      <c r="G101" s="219"/>
      <c r="H101" s="222" t="s">
        <v>21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156</v>
      </c>
      <c r="AU101" s="228" t="s">
        <v>77</v>
      </c>
      <c r="AV101" s="12" t="s">
        <v>75</v>
      </c>
      <c r="AW101" s="12" t="s">
        <v>32</v>
      </c>
      <c r="AX101" s="12" t="s">
        <v>68</v>
      </c>
      <c r="AY101" s="228" t="s">
        <v>145</v>
      </c>
    </row>
    <row r="102" spans="2:51" s="13" customFormat="1" ht="13.5">
      <c r="B102" s="229"/>
      <c r="C102" s="230"/>
      <c r="D102" s="231" t="s">
        <v>156</v>
      </c>
      <c r="E102" s="232" t="s">
        <v>21</v>
      </c>
      <c r="F102" s="233" t="s">
        <v>163</v>
      </c>
      <c r="G102" s="230"/>
      <c r="H102" s="234">
        <v>87.28</v>
      </c>
      <c r="I102" s="235"/>
      <c r="J102" s="230"/>
      <c r="K102" s="230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156</v>
      </c>
      <c r="AU102" s="240" t="s">
        <v>77</v>
      </c>
      <c r="AV102" s="13" t="s">
        <v>77</v>
      </c>
      <c r="AW102" s="13" t="s">
        <v>32</v>
      </c>
      <c r="AX102" s="13" t="s">
        <v>75</v>
      </c>
      <c r="AY102" s="240" t="s">
        <v>145</v>
      </c>
    </row>
    <row r="103" spans="2:65" s="1" customFormat="1" ht="22.5" customHeight="1">
      <c r="B103" s="40"/>
      <c r="C103" s="203" t="s">
        <v>164</v>
      </c>
      <c r="D103" s="203" t="s">
        <v>147</v>
      </c>
      <c r="E103" s="204" t="s">
        <v>165</v>
      </c>
      <c r="F103" s="205" t="s">
        <v>166</v>
      </c>
      <c r="G103" s="206" t="s">
        <v>150</v>
      </c>
      <c r="H103" s="207">
        <v>227.637</v>
      </c>
      <c r="I103" s="208">
        <v>50.48</v>
      </c>
      <c r="J103" s="209">
        <f>ROUND(I103*H103,2)</f>
        <v>11491.12</v>
      </c>
      <c r="K103" s="205" t="s">
        <v>151</v>
      </c>
      <c r="L103" s="60"/>
      <c r="M103" s="210" t="s">
        <v>21</v>
      </c>
      <c r="N103" s="211" t="s">
        <v>39</v>
      </c>
      <c r="O103" s="41"/>
      <c r="P103" s="212">
        <f>O103*H103</f>
        <v>0</v>
      </c>
      <c r="Q103" s="212">
        <v>0</v>
      </c>
      <c r="R103" s="212">
        <f>Q103*H103</f>
        <v>0</v>
      </c>
      <c r="S103" s="212">
        <v>0.44</v>
      </c>
      <c r="T103" s="213">
        <f>S103*H103</f>
        <v>100.16028</v>
      </c>
      <c r="AR103" s="24" t="s">
        <v>152</v>
      </c>
      <c r="AT103" s="24" t="s">
        <v>147</v>
      </c>
      <c r="AU103" s="24" t="s">
        <v>77</v>
      </c>
      <c r="AY103" s="24" t="s">
        <v>145</v>
      </c>
      <c r="BE103" s="214">
        <f>IF(N103="základní",J103,0)</f>
        <v>11491.12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4" t="s">
        <v>75</v>
      </c>
      <c r="BK103" s="214">
        <f>ROUND(I103*H103,2)</f>
        <v>11491.12</v>
      </c>
      <c r="BL103" s="24" t="s">
        <v>152</v>
      </c>
      <c r="BM103" s="24" t="s">
        <v>167</v>
      </c>
    </row>
    <row r="104" spans="2:47" s="1" customFormat="1" ht="40.5">
      <c r="B104" s="40"/>
      <c r="C104" s="62"/>
      <c r="D104" s="215" t="s">
        <v>154</v>
      </c>
      <c r="E104" s="62"/>
      <c r="F104" s="216" t="s">
        <v>168</v>
      </c>
      <c r="G104" s="62"/>
      <c r="H104" s="62"/>
      <c r="I104" s="171"/>
      <c r="J104" s="62"/>
      <c r="K104" s="62"/>
      <c r="L104" s="60"/>
      <c r="M104" s="217"/>
      <c r="N104" s="41"/>
      <c r="O104" s="41"/>
      <c r="P104" s="41"/>
      <c r="Q104" s="41"/>
      <c r="R104" s="41"/>
      <c r="S104" s="41"/>
      <c r="T104" s="77"/>
      <c r="AT104" s="24" t="s">
        <v>154</v>
      </c>
      <c r="AU104" s="24" t="s">
        <v>77</v>
      </c>
    </row>
    <row r="105" spans="2:51" s="12" customFormat="1" ht="13.5">
      <c r="B105" s="218"/>
      <c r="C105" s="219"/>
      <c r="D105" s="215" t="s">
        <v>156</v>
      </c>
      <c r="E105" s="220" t="s">
        <v>21</v>
      </c>
      <c r="F105" s="221" t="s">
        <v>169</v>
      </c>
      <c r="G105" s="219"/>
      <c r="H105" s="222" t="s">
        <v>21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156</v>
      </c>
      <c r="AU105" s="228" t="s">
        <v>77</v>
      </c>
      <c r="AV105" s="12" t="s">
        <v>75</v>
      </c>
      <c r="AW105" s="12" t="s">
        <v>32</v>
      </c>
      <c r="AX105" s="12" t="s">
        <v>68</v>
      </c>
      <c r="AY105" s="228" t="s">
        <v>145</v>
      </c>
    </row>
    <row r="106" spans="2:51" s="13" customFormat="1" ht="13.5">
      <c r="B106" s="229"/>
      <c r="C106" s="230"/>
      <c r="D106" s="215" t="s">
        <v>156</v>
      </c>
      <c r="E106" s="241" t="s">
        <v>21</v>
      </c>
      <c r="F106" s="242" t="s">
        <v>170</v>
      </c>
      <c r="G106" s="230"/>
      <c r="H106" s="243">
        <v>31.115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156</v>
      </c>
      <c r="AU106" s="240" t="s">
        <v>77</v>
      </c>
      <c r="AV106" s="13" t="s">
        <v>77</v>
      </c>
      <c r="AW106" s="13" t="s">
        <v>32</v>
      </c>
      <c r="AX106" s="13" t="s">
        <v>68</v>
      </c>
      <c r="AY106" s="240" t="s">
        <v>145</v>
      </c>
    </row>
    <row r="107" spans="2:51" s="13" customFormat="1" ht="13.5">
      <c r="B107" s="229"/>
      <c r="C107" s="230"/>
      <c r="D107" s="215" t="s">
        <v>156</v>
      </c>
      <c r="E107" s="241" t="s">
        <v>21</v>
      </c>
      <c r="F107" s="242" t="s">
        <v>171</v>
      </c>
      <c r="G107" s="230"/>
      <c r="H107" s="243">
        <v>19.638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156</v>
      </c>
      <c r="AU107" s="240" t="s">
        <v>77</v>
      </c>
      <c r="AV107" s="13" t="s">
        <v>77</v>
      </c>
      <c r="AW107" s="13" t="s">
        <v>32</v>
      </c>
      <c r="AX107" s="13" t="s">
        <v>68</v>
      </c>
      <c r="AY107" s="240" t="s">
        <v>145</v>
      </c>
    </row>
    <row r="108" spans="2:51" s="13" customFormat="1" ht="13.5">
      <c r="B108" s="229"/>
      <c r="C108" s="230"/>
      <c r="D108" s="215" t="s">
        <v>156</v>
      </c>
      <c r="E108" s="241" t="s">
        <v>21</v>
      </c>
      <c r="F108" s="242" t="s">
        <v>172</v>
      </c>
      <c r="G108" s="230"/>
      <c r="H108" s="243">
        <v>176.884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156</v>
      </c>
      <c r="AU108" s="240" t="s">
        <v>77</v>
      </c>
      <c r="AV108" s="13" t="s">
        <v>77</v>
      </c>
      <c r="AW108" s="13" t="s">
        <v>32</v>
      </c>
      <c r="AX108" s="13" t="s">
        <v>68</v>
      </c>
      <c r="AY108" s="240" t="s">
        <v>145</v>
      </c>
    </row>
    <row r="109" spans="2:51" s="14" customFormat="1" ht="13.5">
      <c r="B109" s="244"/>
      <c r="C109" s="245"/>
      <c r="D109" s="231" t="s">
        <v>156</v>
      </c>
      <c r="E109" s="246" t="s">
        <v>21</v>
      </c>
      <c r="F109" s="247" t="s">
        <v>173</v>
      </c>
      <c r="G109" s="245"/>
      <c r="H109" s="248">
        <v>227.637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156</v>
      </c>
      <c r="AU109" s="254" t="s">
        <v>77</v>
      </c>
      <c r="AV109" s="14" t="s">
        <v>152</v>
      </c>
      <c r="AW109" s="14" t="s">
        <v>32</v>
      </c>
      <c r="AX109" s="14" t="s">
        <v>75</v>
      </c>
      <c r="AY109" s="254" t="s">
        <v>145</v>
      </c>
    </row>
    <row r="110" spans="2:65" s="1" customFormat="1" ht="22.5" customHeight="1">
      <c r="B110" s="40"/>
      <c r="C110" s="203" t="s">
        <v>152</v>
      </c>
      <c r="D110" s="203" t="s">
        <v>147</v>
      </c>
      <c r="E110" s="204" t="s">
        <v>174</v>
      </c>
      <c r="F110" s="205" t="s">
        <v>175</v>
      </c>
      <c r="G110" s="206" t="s">
        <v>150</v>
      </c>
      <c r="H110" s="207">
        <v>227.637</v>
      </c>
      <c r="I110" s="208">
        <v>37.73</v>
      </c>
      <c r="J110" s="209">
        <f>ROUND(I110*H110,2)</f>
        <v>8588.74</v>
      </c>
      <c r="K110" s="205" t="s">
        <v>151</v>
      </c>
      <c r="L110" s="60"/>
      <c r="M110" s="210" t="s">
        <v>21</v>
      </c>
      <c r="N110" s="211" t="s">
        <v>39</v>
      </c>
      <c r="O110" s="41"/>
      <c r="P110" s="212">
        <f>O110*H110</f>
        <v>0</v>
      </c>
      <c r="Q110" s="212">
        <v>0</v>
      </c>
      <c r="R110" s="212">
        <f>Q110*H110</f>
        <v>0</v>
      </c>
      <c r="S110" s="212">
        <v>0.22</v>
      </c>
      <c r="T110" s="213">
        <f>S110*H110</f>
        <v>50.08014</v>
      </c>
      <c r="AR110" s="24" t="s">
        <v>152</v>
      </c>
      <c r="AT110" s="24" t="s">
        <v>147</v>
      </c>
      <c r="AU110" s="24" t="s">
        <v>77</v>
      </c>
      <c r="AY110" s="24" t="s">
        <v>145</v>
      </c>
      <c r="BE110" s="214">
        <f>IF(N110="základní",J110,0)</f>
        <v>8588.74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4" t="s">
        <v>75</v>
      </c>
      <c r="BK110" s="214">
        <f>ROUND(I110*H110,2)</f>
        <v>8588.74</v>
      </c>
      <c r="BL110" s="24" t="s">
        <v>152</v>
      </c>
      <c r="BM110" s="24" t="s">
        <v>176</v>
      </c>
    </row>
    <row r="111" spans="2:47" s="1" customFormat="1" ht="40.5">
      <c r="B111" s="40"/>
      <c r="C111" s="62"/>
      <c r="D111" s="231" t="s">
        <v>154</v>
      </c>
      <c r="E111" s="62"/>
      <c r="F111" s="255" t="s">
        <v>177</v>
      </c>
      <c r="G111" s="62"/>
      <c r="H111" s="62"/>
      <c r="I111" s="171"/>
      <c r="J111" s="62"/>
      <c r="K111" s="62"/>
      <c r="L111" s="60"/>
      <c r="M111" s="217"/>
      <c r="N111" s="41"/>
      <c r="O111" s="41"/>
      <c r="P111" s="41"/>
      <c r="Q111" s="41"/>
      <c r="R111" s="41"/>
      <c r="S111" s="41"/>
      <c r="T111" s="77"/>
      <c r="AT111" s="24" t="s">
        <v>154</v>
      </c>
      <c r="AU111" s="24" t="s">
        <v>77</v>
      </c>
    </row>
    <row r="112" spans="2:65" s="1" customFormat="1" ht="22.5" customHeight="1">
      <c r="B112" s="40"/>
      <c r="C112" s="203" t="s">
        <v>178</v>
      </c>
      <c r="D112" s="203" t="s">
        <v>147</v>
      </c>
      <c r="E112" s="204" t="s">
        <v>179</v>
      </c>
      <c r="F112" s="205" t="s">
        <v>180</v>
      </c>
      <c r="G112" s="206" t="s">
        <v>150</v>
      </c>
      <c r="H112" s="207">
        <v>331.962</v>
      </c>
      <c r="I112" s="208">
        <v>79.72</v>
      </c>
      <c r="J112" s="209">
        <f>ROUND(I112*H112,2)</f>
        <v>26464.01</v>
      </c>
      <c r="K112" s="205" t="s">
        <v>151</v>
      </c>
      <c r="L112" s="60"/>
      <c r="M112" s="210" t="s">
        <v>21</v>
      </c>
      <c r="N112" s="211" t="s">
        <v>39</v>
      </c>
      <c r="O112" s="41"/>
      <c r="P112" s="212">
        <f>O112*H112</f>
        <v>0</v>
      </c>
      <c r="Q112" s="212">
        <v>7E-05</v>
      </c>
      <c r="R112" s="212">
        <f>Q112*H112</f>
        <v>0.02323734</v>
      </c>
      <c r="S112" s="212">
        <v>0.128</v>
      </c>
      <c r="T112" s="213">
        <f>S112*H112</f>
        <v>42.491136</v>
      </c>
      <c r="AR112" s="24" t="s">
        <v>152</v>
      </c>
      <c r="AT112" s="24" t="s">
        <v>147</v>
      </c>
      <c r="AU112" s="24" t="s">
        <v>77</v>
      </c>
      <c r="AY112" s="24" t="s">
        <v>145</v>
      </c>
      <c r="BE112" s="214">
        <f>IF(N112="základní",J112,0)</f>
        <v>26464.01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4" t="s">
        <v>75</v>
      </c>
      <c r="BK112" s="214">
        <f>ROUND(I112*H112,2)</f>
        <v>26464.01</v>
      </c>
      <c r="BL112" s="24" t="s">
        <v>152</v>
      </c>
      <c r="BM112" s="24" t="s">
        <v>181</v>
      </c>
    </row>
    <row r="113" spans="2:47" s="1" customFormat="1" ht="27">
      <c r="B113" s="40"/>
      <c r="C113" s="62"/>
      <c r="D113" s="215" t="s">
        <v>154</v>
      </c>
      <c r="E113" s="62"/>
      <c r="F113" s="216" t="s">
        <v>182</v>
      </c>
      <c r="G113" s="62"/>
      <c r="H113" s="62"/>
      <c r="I113" s="171"/>
      <c r="J113" s="62"/>
      <c r="K113" s="62"/>
      <c r="L113" s="60"/>
      <c r="M113" s="217"/>
      <c r="N113" s="41"/>
      <c r="O113" s="41"/>
      <c r="P113" s="41"/>
      <c r="Q113" s="41"/>
      <c r="R113" s="41"/>
      <c r="S113" s="41"/>
      <c r="T113" s="77"/>
      <c r="AT113" s="24" t="s">
        <v>154</v>
      </c>
      <c r="AU113" s="24" t="s">
        <v>77</v>
      </c>
    </row>
    <row r="114" spans="2:51" s="12" customFormat="1" ht="13.5">
      <c r="B114" s="218"/>
      <c r="C114" s="219"/>
      <c r="D114" s="215" t="s">
        <v>156</v>
      </c>
      <c r="E114" s="220" t="s">
        <v>21</v>
      </c>
      <c r="F114" s="221" t="s">
        <v>169</v>
      </c>
      <c r="G114" s="219"/>
      <c r="H114" s="222" t="s">
        <v>21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156</v>
      </c>
      <c r="AU114" s="228" t="s">
        <v>77</v>
      </c>
      <c r="AV114" s="12" t="s">
        <v>75</v>
      </c>
      <c r="AW114" s="12" t="s">
        <v>32</v>
      </c>
      <c r="AX114" s="12" t="s">
        <v>68</v>
      </c>
      <c r="AY114" s="228" t="s">
        <v>145</v>
      </c>
    </row>
    <row r="115" spans="2:51" s="12" customFormat="1" ht="13.5">
      <c r="B115" s="218"/>
      <c r="C115" s="219"/>
      <c r="D115" s="215" t="s">
        <v>156</v>
      </c>
      <c r="E115" s="220" t="s">
        <v>21</v>
      </c>
      <c r="F115" s="221" t="s">
        <v>183</v>
      </c>
      <c r="G115" s="219"/>
      <c r="H115" s="222" t="s">
        <v>21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156</v>
      </c>
      <c r="AU115" s="228" t="s">
        <v>77</v>
      </c>
      <c r="AV115" s="12" t="s">
        <v>75</v>
      </c>
      <c r="AW115" s="12" t="s">
        <v>32</v>
      </c>
      <c r="AX115" s="12" t="s">
        <v>68</v>
      </c>
      <c r="AY115" s="228" t="s">
        <v>145</v>
      </c>
    </row>
    <row r="116" spans="2:51" s="13" customFormat="1" ht="13.5">
      <c r="B116" s="229"/>
      <c r="C116" s="230"/>
      <c r="D116" s="215" t="s">
        <v>156</v>
      </c>
      <c r="E116" s="241" t="s">
        <v>21</v>
      </c>
      <c r="F116" s="242" t="s">
        <v>184</v>
      </c>
      <c r="G116" s="230"/>
      <c r="H116" s="243">
        <v>45.375</v>
      </c>
      <c r="I116" s="235"/>
      <c r="J116" s="230"/>
      <c r="K116" s="230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156</v>
      </c>
      <c r="AU116" s="240" t="s">
        <v>77</v>
      </c>
      <c r="AV116" s="13" t="s">
        <v>77</v>
      </c>
      <c r="AW116" s="13" t="s">
        <v>32</v>
      </c>
      <c r="AX116" s="13" t="s">
        <v>68</v>
      </c>
      <c r="AY116" s="240" t="s">
        <v>145</v>
      </c>
    </row>
    <row r="117" spans="2:51" s="13" customFormat="1" ht="13.5">
      <c r="B117" s="229"/>
      <c r="C117" s="230"/>
      <c r="D117" s="215" t="s">
        <v>156</v>
      </c>
      <c r="E117" s="241" t="s">
        <v>21</v>
      </c>
      <c r="F117" s="242" t="s">
        <v>185</v>
      </c>
      <c r="G117" s="230"/>
      <c r="H117" s="243">
        <v>28.638</v>
      </c>
      <c r="I117" s="235"/>
      <c r="J117" s="230"/>
      <c r="K117" s="230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156</v>
      </c>
      <c r="AU117" s="240" t="s">
        <v>77</v>
      </c>
      <c r="AV117" s="13" t="s">
        <v>77</v>
      </c>
      <c r="AW117" s="13" t="s">
        <v>32</v>
      </c>
      <c r="AX117" s="13" t="s">
        <v>68</v>
      </c>
      <c r="AY117" s="240" t="s">
        <v>145</v>
      </c>
    </row>
    <row r="118" spans="2:51" s="13" customFormat="1" ht="13.5">
      <c r="B118" s="229"/>
      <c r="C118" s="230"/>
      <c r="D118" s="215" t="s">
        <v>156</v>
      </c>
      <c r="E118" s="241" t="s">
        <v>21</v>
      </c>
      <c r="F118" s="242" t="s">
        <v>186</v>
      </c>
      <c r="G118" s="230"/>
      <c r="H118" s="243">
        <v>257.949</v>
      </c>
      <c r="I118" s="235"/>
      <c r="J118" s="230"/>
      <c r="K118" s="230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156</v>
      </c>
      <c r="AU118" s="240" t="s">
        <v>77</v>
      </c>
      <c r="AV118" s="13" t="s">
        <v>77</v>
      </c>
      <c r="AW118" s="13" t="s">
        <v>32</v>
      </c>
      <c r="AX118" s="13" t="s">
        <v>68</v>
      </c>
      <c r="AY118" s="240" t="s">
        <v>145</v>
      </c>
    </row>
    <row r="119" spans="2:51" s="14" customFormat="1" ht="13.5">
      <c r="B119" s="244"/>
      <c r="C119" s="245"/>
      <c r="D119" s="231" t="s">
        <v>156</v>
      </c>
      <c r="E119" s="246" t="s">
        <v>21</v>
      </c>
      <c r="F119" s="247" t="s">
        <v>173</v>
      </c>
      <c r="G119" s="245"/>
      <c r="H119" s="248">
        <v>331.962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156</v>
      </c>
      <c r="AU119" s="254" t="s">
        <v>77</v>
      </c>
      <c r="AV119" s="14" t="s">
        <v>152</v>
      </c>
      <c r="AW119" s="14" t="s">
        <v>32</v>
      </c>
      <c r="AX119" s="14" t="s">
        <v>75</v>
      </c>
      <c r="AY119" s="254" t="s">
        <v>145</v>
      </c>
    </row>
    <row r="120" spans="2:65" s="1" customFormat="1" ht="22.5" customHeight="1">
      <c r="B120" s="40"/>
      <c r="C120" s="203" t="s">
        <v>187</v>
      </c>
      <c r="D120" s="203" t="s">
        <v>147</v>
      </c>
      <c r="E120" s="204" t="s">
        <v>188</v>
      </c>
      <c r="F120" s="205" t="s">
        <v>189</v>
      </c>
      <c r="G120" s="206" t="s">
        <v>190</v>
      </c>
      <c r="H120" s="207">
        <v>180</v>
      </c>
      <c r="I120" s="208">
        <v>56.08</v>
      </c>
      <c r="J120" s="209">
        <f>ROUND(I120*H120,2)</f>
        <v>10094.4</v>
      </c>
      <c r="K120" s="205" t="s">
        <v>151</v>
      </c>
      <c r="L120" s="60"/>
      <c r="M120" s="210" t="s">
        <v>21</v>
      </c>
      <c r="N120" s="211" t="s">
        <v>39</v>
      </c>
      <c r="O120" s="41"/>
      <c r="P120" s="212">
        <f>O120*H120</f>
        <v>0</v>
      </c>
      <c r="Q120" s="212">
        <v>0</v>
      </c>
      <c r="R120" s="212">
        <f>Q120*H120</f>
        <v>0</v>
      </c>
      <c r="S120" s="212">
        <v>0.205</v>
      </c>
      <c r="T120" s="213">
        <f>S120*H120</f>
        <v>36.9</v>
      </c>
      <c r="AR120" s="24" t="s">
        <v>152</v>
      </c>
      <c r="AT120" s="24" t="s">
        <v>147</v>
      </c>
      <c r="AU120" s="24" t="s">
        <v>77</v>
      </c>
      <c r="AY120" s="24" t="s">
        <v>145</v>
      </c>
      <c r="BE120" s="214">
        <f>IF(N120="základní",J120,0)</f>
        <v>10094.4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4" t="s">
        <v>75</v>
      </c>
      <c r="BK120" s="214">
        <f>ROUND(I120*H120,2)</f>
        <v>10094.4</v>
      </c>
      <c r="BL120" s="24" t="s">
        <v>152</v>
      </c>
      <c r="BM120" s="24" t="s">
        <v>191</v>
      </c>
    </row>
    <row r="121" spans="2:47" s="1" customFormat="1" ht="27">
      <c r="B121" s="40"/>
      <c r="C121" s="62"/>
      <c r="D121" s="215" t="s">
        <v>154</v>
      </c>
      <c r="E121" s="62"/>
      <c r="F121" s="216" t="s">
        <v>192</v>
      </c>
      <c r="G121" s="62"/>
      <c r="H121" s="62"/>
      <c r="I121" s="171"/>
      <c r="J121" s="62"/>
      <c r="K121" s="62"/>
      <c r="L121" s="60"/>
      <c r="M121" s="217"/>
      <c r="N121" s="41"/>
      <c r="O121" s="41"/>
      <c r="P121" s="41"/>
      <c r="Q121" s="41"/>
      <c r="R121" s="41"/>
      <c r="S121" s="41"/>
      <c r="T121" s="77"/>
      <c r="AT121" s="24" t="s">
        <v>154</v>
      </c>
      <c r="AU121" s="24" t="s">
        <v>77</v>
      </c>
    </row>
    <row r="122" spans="2:51" s="12" customFormat="1" ht="13.5">
      <c r="B122" s="218"/>
      <c r="C122" s="219"/>
      <c r="D122" s="215" t="s">
        <v>156</v>
      </c>
      <c r="E122" s="220" t="s">
        <v>21</v>
      </c>
      <c r="F122" s="221" t="s">
        <v>193</v>
      </c>
      <c r="G122" s="219"/>
      <c r="H122" s="222" t="s">
        <v>21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156</v>
      </c>
      <c r="AU122" s="228" t="s">
        <v>77</v>
      </c>
      <c r="AV122" s="12" t="s">
        <v>75</v>
      </c>
      <c r="AW122" s="12" t="s">
        <v>32</v>
      </c>
      <c r="AX122" s="12" t="s">
        <v>68</v>
      </c>
      <c r="AY122" s="228" t="s">
        <v>145</v>
      </c>
    </row>
    <row r="123" spans="2:51" s="13" customFormat="1" ht="13.5">
      <c r="B123" s="229"/>
      <c r="C123" s="230"/>
      <c r="D123" s="231" t="s">
        <v>156</v>
      </c>
      <c r="E123" s="232" t="s">
        <v>21</v>
      </c>
      <c r="F123" s="233" t="s">
        <v>194</v>
      </c>
      <c r="G123" s="230"/>
      <c r="H123" s="234">
        <v>180</v>
      </c>
      <c r="I123" s="235"/>
      <c r="J123" s="230"/>
      <c r="K123" s="230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156</v>
      </c>
      <c r="AU123" s="240" t="s">
        <v>77</v>
      </c>
      <c r="AV123" s="13" t="s">
        <v>77</v>
      </c>
      <c r="AW123" s="13" t="s">
        <v>32</v>
      </c>
      <c r="AX123" s="13" t="s">
        <v>75</v>
      </c>
      <c r="AY123" s="240" t="s">
        <v>145</v>
      </c>
    </row>
    <row r="124" spans="2:65" s="1" customFormat="1" ht="22.5" customHeight="1">
      <c r="B124" s="40"/>
      <c r="C124" s="203" t="s">
        <v>195</v>
      </c>
      <c r="D124" s="203" t="s">
        <v>147</v>
      </c>
      <c r="E124" s="204" t="s">
        <v>196</v>
      </c>
      <c r="F124" s="205" t="s">
        <v>197</v>
      </c>
      <c r="G124" s="206" t="s">
        <v>190</v>
      </c>
      <c r="H124" s="207">
        <v>16</v>
      </c>
      <c r="I124" s="208">
        <v>333.96</v>
      </c>
      <c r="J124" s="209">
        <f>ROUND(I124*H124,2)</f>
        <v>5343.36</v>
      </c>
      <c r="K124" s="205" t="s">
        <v>151</v>
      </c>
      <c r="L124" s="60"/>
      <c r="M124" s="210" t="s">
        <v>21</v>
      </c>
      <c r="N124" s="211" t="s">
        <v>39</v>
      </c>
      <c r="O124" s="41"/>
      <c r="P124" s="212">
        <f>O124*H124</f>
        <v>0</v>
      </c>
      <c r="Q124" s="212">
        <v>0.00868</v>
      </c>
      <c r="R124" s="212">
        <f>Q124*H124</f>
        <v>0.13888</v>
      </c>
      <c r="S124" s="212">
        <v>0</v>
      </c>
      <c r="T124" s="213">
        <f>S124*H124</f>
        <v>0</v>
      </c>
      <c r="AR124" s="24" t="s">
        <v>152</v>
      </c>
      <c r="AT124" s="24" t="s">
        <v>147</v>
      </c>
      <c r="AU124" s="24" t="s">
        <v>77</v>
      </c>
      <c r="AY124" s="24" t="s">
        <v>145</v>
      </c>
      <c r="BE124" s="214">
        <f>IF(N124="základní",J124,0)</f>
        <v>5343.36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4" t="s">
        <v>75</v>
      </c>
      <c r="BK124" s="214">
        <f>ROUND(I124*H124,2)</f>
        <v>5343.36</v>
      </c>
      <c r="BL124" s="24" t="s">
        <v>152</v>
      </c>
      <c r="BM124" s="24" t="s">
        <v>198</v>
      </c>
    </row>
    <row r="125" spans="2:47" s="1" customFormat="1" ht="54">
      <c r="B125" s="40"/>
      <c r="C125" s="62"/>
      <c r="D125" s="215" t="s">
        <v>154</v>
      </c>
      <c r="E125" s="62"/>
      <c r="F125" s="216" t="s">
        <v>199</v>
      </c>
      <c r="G125" s="62"/>
      <c r="H125" s="62"/>
      <c r="I125" s="171"/>
      <c r="J125" s="62"/>
      <c r="K125" s="62"/>
      <c r="L125" s="60"/>
      <c r="M125" s="217"/>
      <c r="N125" s="41"/>
      <c r="O125" s="41"/>
      <c r="P125" s="41"/>
      <c r="Q125" s="41"/>
      <c r="R125" s="41"/>
      <c r="S125" s="41"/>
      <c r="T125" s="77"/>
      <c r="AT125" s="24" t="s">
        <v>154</v>
      </c>
      <c r="AU125" s="24" t="s">
        <v>77</v>
      </c>
    </row>
    <row r="126" spans="2:51" s="12" customFormat="1" ht="13.5">
      <c r="B126" s="218"/>
      <c r="C126" s="219"/>
      <c r="D126" s="215" t="s">
        <v>156</v>
      </c>
      <c r="E126" s="220" t="s">
        <v>21</v>
      </c>
      <c r="F126" s="221" t="s">
        <v>200</v>
      </c>
      <c r="G126" s="219"/>
      <c r="H126" s="222" t="s">
        <v>21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156</v>
      </c>
      <c r="AU126" s="228" t="s">
        <v>77</v>
      </c>
      <c r="AV126" s="12" t="s">
        <v>75</v>
      </c>
      <c r="AW126" s="12" t="s">
        <v>32</v>
      </c>
      <c r="AX126" s="12" t="s">
        <v>68</v>
      </c>
      <c r="AY126" s="228" t="s">
        <v>145</v>
      </c>
    </row>
    <row r="127" spans="2:51" s="13" customFormat="1" ht="13.5">
      <c r="B127" s="229"/>
      <c r="C127" s="230"/>
      <c r="D127" s="231" t="s">
        <v>156</v>
      </c>
      <c r="E127" s="232" t="s">
        <v>21</v>
      </c>
      <c r="F127" s="233" t="s">
        <v>201</v>
      </c>
      <c r="G127" s="230"/>
      <c r="H127" s="234">
        <v>16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156</v>
      </c>
      <c r="AU127" s="240" t="s">
        <v>77</v>
      </c>
      <c r="AV127" s="13" t="s">
        <v>77</v>
      </c>
      <c r="AW127" s="13" t="s">
        <v>32</v>
      </c>
      <c r="AX127" s="13" t="s">
        <v>75</v>
      </c>
      <c r="AY127" s="240" t="s">
        <v>145</v>
      </c>
    </row>
    <row r="128" spans="2:65" s="1" customFormat="1" ht="22.5" customHeight="1">
      <c r="B128" s="40"/>
      <c r="C128" s="203" t="s">
        <v>202</v>
      </c>
      <c r="D128" s="203" t="s">
        <v>147</v>
      </c>
      <c r="E128" s="204" t="s">
        <v>203</v>
      </c>
      <c r="F128" s="205" t="s">
        <v>204</v>
      </c>
      <c r="G128" s="206" t="s">
        <v>190</v>
      </c>
      <c r="H128" s="207">
        <v>2</v>
      </c>
      <c r="I128" s="208">
        <v>264.59</v>
      </c>
      <c r="J128" s="209">
        <f>ROUND(I128*H128,2)</f>
        <v>529.18</v>
      </c>
      <c r="K128" s="205" t="s">
        <v>151</v>
      </c>
      <c r="L128" s="60"/>
      <c r="M128" s="210" t="s">
        <v>21</v>
      </c>
      <c r="N128" s="211" t="s">
        <v>39</v>
      </c>
      <c r="O128" s="41"/>
      <c r="P128" s="212">
        <f>O128*H128</f>
        <v>0</v>
      </c>
      <c r="Q128" s="212">
        <v>0.0369</v>
      </c>
      <c r="R128" s="212">
        <f>Q128*H128</f>
        <v>0.0738</v>
      </c>
      <c r="S128" s="212">
        <v>0</v>
      </c>
      <c r="T128" s="213">
        <f>S128*H128</f>
        <v>0</v>
      </c>
      <c r="AR128" s="24" t="s">
        <v>152</v>
      </c>
      <c r="AT128" s="24" t="s">
        <v>147</v>
      </c>
      <c r="AU128" s="24" t="s">
        <v>77</v>
      </c>
      <c r="AY128" s="24" t="s">
        <v>145</v>
      </c>
      <c r="BE128" s="214">
        <f>IF(N128="základní",J128,0)</f>
        <v>529.18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4" t="s">
        <v>75</v>
      </c>
      <c r="BK128" s="214">
        <f>ROUND(I128*H128,2)</f>
        <v>529.18</v>
      </c>
      <c r="BL128" s="24" t="s">
        <v>152</v>
      </c>
      <c r="BM128" s="24" t="s">
        <v>205</v>
      </c>
    </row>
    <row r="129" spans="2:47" s="1" customFormat="1" ht="54">
      <c r="B129" s="40"/>
      <c r="C129" s="62"/>
      <c r="D129" s="215" t="s">
        <v>154</v>
      </c>
      <c r="E129" s="62"/>
      <c r="F129" s="216" t="s">
        <v>206</v>
      </c>
      <c r="G129" s="62"/>
      <c r="H129" s="62"/>
      <c r="I129" s="171"/>
      <c r="J129" s="62"/>
      <c r="K129" s="62"/>
      <c r="L129" s="60"/>
      <c r="M129" s="217"/>
      <c r="N129" s="41"/>
      <c r="O129" s="41"/>
      <c r="P129" s="41"/>
      <c r="Q129" s="41"/>
      <c r="R129" s="41"/>
      <c r="S129" s="41"/>
      <c r="T129" s="77"/>
      <c r="AT129" s="24" t="s">
        <v>154</v>
      </c>
      <c r="AU129" s="24" t="s">
        <v>77</v>
      </c>
    </row>
    <row r="130" spans="2:51" s="12" customFormat="1" ht="13.5">
      <c r="B130" s="218"/>
      <c r="C130" s="219"/>
      <c r="D130" s="215" t="s">
        <v>156</v>
      </c>
      <c r="E130" s="220" t="s">
        <v>21</v>
      </c>
      <c r="F130" s="221" t="s">
        <v>200</v>
      </c>
      <c r="G130" s="219"/>
      <c r="H130" s="222" t="s">
        <v>21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156</v>
      </c>
      <c r="AU130" s="228" t="s">
        <v>77</v>
      </c>
      <c r="AV130" s="12" t="s">
        <v>75</v>
      </c>
      <c r="AW130" s="12" t="s">
        <v>32</v>
      </c>
      <c r="AX130" s="12" t="s">
        <v>68</v>
      </c>
      <c r="AY130" s="228" t="s">
        <v>145</v>
      </c>
    </row>
    <row r="131" spans="2:51" s="13" customFormat="1" ht="13.5">
      <c r="B131" s="229"/>
      <c r="C131" s="230"/>
      <c r="D131" s="231" t="s">
        <v>156</v>
      </c>
      <c r="E131" s="232" t="s">
        <v>21</v>
      </c>
      <c r="F131" s="233" t="s">
        <v>207</v>
      </c>
      <c r="G131" s="230"/>
      <c r="H131" s="234">
        <v>2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156</v>
      </c>
      <c r="AU131" s="240" t="s">
        <v>77</v>
      </c>
      <c r="AV131" s="13" t="s">
        <v>77</v>
      </c>
      <c r="AW131" s="13" t="s">
        <v>32</v>
      </c>
      <c r="AX131" s="13" t="s">
        <v>75</v>
      </c>
      <c r="AY131" s="240" t="s">
        <v>145</v>
      </c>
    </row>
    <row r="132" spans="2:65" s="1" customFormat="1" ht="22.5" customHeight="1">
      <c r="B132" s="40"/>
      <c r="C132" s="203" t="s">
        <v>208</v>
      </c>
      <c r="D132" s="203" t="s">
        <v>147</v>
      </c>
      <c r="E132" s="204" t="s">
        <v>209</v>
      </c>
      <c r="F132" s="205" t="s">
        <v>210</v>
      </c>
      <c r="G132" s="206" t="s">
        <v>211</v>
      </c>
      <c r="H132" s="207">
        <v>21.82</v>
      </c>
      <c r="I132" s="208">
        <v>38.04</v>
      </c>
      <c r="J132" s="209">
        <f>ROUND(I132*H132,2)</f>
        <v>830.03</v>
      </c>
      <c r="K132" s="205" t="s">
        <v>151</v>
      </c>
      <c r="L132" s="60"/>
      <c r="M132" s="210" t="s">
        <v>21</v>
      </c>
      <c r="N132" s="211" t="s">
        <v>39</v>
      </c>
      <c r="O132" s="4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4" t="s">
        <v>152</v>
      </c>
      <c r="AT132" s="24" t="s">
        <v>147</v>
      </c>
      <c r="AU132" s="24" t="s">
        <v>77</v>
      </c>
      <c r="AY132" s="24" t="s">
        <v>145</v>
      </c>
      <c r="BE132" s="214">
        <f>IF(N132="základní",J132,0)</f>
        <v>830.03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4" t="s">
        <v>75</v>
      </c>
      <c r="BK132" s="214">
        <f>ROUND(I132*H132,2)</f>
        <v>830.03</v>
      </c>
      <c r="BL132" s="24" t="s">
        <v>152</v>
      </c>
      <c r="BM132" s="24" t="s">
        <v>212</v>
      </c>
    </row>
    <row r="133" spans="2:47" s="1" customFormat="1" ht="27">
      <c r="B133" s="40"/>
      <c r="C133" s="62"/>
      <c r="D133" s="215" t="s">
        <v>154</v>
      </c>
      <c r="E133" s="62"/>
      <c r="F133" s="216" t="s">
        <v>213</v>
      </c>
      <c r="G133" s="62"/>
      <c r="H133" s="62"/>
      <c r="I133" s="171"/>
      <c r="J133" s="62"/>
      <c r="K133" s="62"/>
      <c r="L133" s="60"/>
      <c r="M133" s="217"/>
      <c r="N133" s="41"/>
      <c r="O133" s="41"/>
      <c r="P133" s="41"/>
      <c r="Q133" s="41"/>
      <c r="R133" s="41"/>
      <c r="S133" s="41"/>
      <c r="T133" s="77"/>
      <c r="AT133" s="24" t="s">
        <v>154</v>
      </c>
      <c r="AU133" s="24" t="s">
        <v>77</v>
      </c>
    </row>
    <row r="134" spans="2:51" s="12" customFormat="1" ht="13.5">
      <c r="B134" s="218"/>
      <c r="C134" s="219"/>
      <c r="D134" s="215" t="s">
        <v>156</v>
      </c>
      <c r="E134" s="220" t="s">
        <v>21</v>
      </c>
      <c r="F134" s="221" t="s">
        <v>157</v>
      </c>
      <c r="G134" s="219"/>
      <c r="H134" s="222" t="s">
        <v>21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156</v>
      </c>
      <c r="AU134" s="228" t="s">
        <v>77</v>
      </c>
      <c r="AV134" s="12" t="s">
        <v>75</v>
      </c>
      <c r="AW134" s="12" t="s">
        <v>32</v>
      </c>
      <c r="AX134" s="12" t="s">
        <v>68</v>
      </c>
      <c r="AY134" s="228" t="s">
        <v>145</v>
      </c>
    </row>
    <row r="135" spans="2:51" s="13" customFormat="1" ht="13.5">
      <c r="B135" s="229"/>
      <c r="C135" s="230"/>
      <c r="D135" s="231" t="s">
        <v>156</v>
      </c>
      <c r="E135" s="232" t="s">
        <v>21</v>
      </c>
      <c r="F135" s="233" t="s">
        <v>214</v>
      </c>
      <c r="G135" s="230"/>
      <c r="H135" s="234">
        <v>21.82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156</v>
      </c>
      <c r="AU135" s="240" t="s">
        <v>77</v>
      </c>
      <c r="AV135" s="13" t="s">
        <v>77</v>
      </c>
      <c r="AW135" s="13" t="s">
        <v>32</v>
      </c>
      <c r="AX135" s="13" t="s">
        <v>75</v>
      </c>
      <c r="AY135" s="240" t="s">
        <v>145</v>
      </c>
    </row>
    <row r="136" spans="2:65" s="1" customFormat="1" ht="22.5" customHeight="1">
      <c r="B136" s="40"/>
      <c r="C136" s="203" t="s">
        <v>215</v>
      </c>
      <c r="D136" s="203" t="s">
        <v>147</v>
      </c>
      <c r="E136" s="204" t="s">
        <v>216</v>
      </c>
      <c r="F136" s="205" t="s">
        <v>217</v>
      </c>
      <c r="G136" s="206" t="s">
        <v>211</v>
      </c>
      <c r="H136" s="207">
        <v>224.4</v>
      </c>
      <c r="I136" s="208">
        <v>572.14</v>
      </c>
      <c r="J136" s="209">
        <f>ROUND(I136*H136,2)</f>
        <v>128388.22</v>
      </c>
      <c r="K136" s="205" t="s">
        <v>151</v>
      </c>
      <c r="L136" s="60"/>
      <c r="M136" s="210" t="s">
        <v>21</v>
      </c>
      <c r="N136" s="211" t="s">
        <v>39</v>
      </c>
      <c r="O136" s="41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4" t="s">
        <v>152</v>
      </c>
      <c r="AT136" s="24" t="s">
        <v>147</v>
      </c>
      <c r="AU136" s="24" t="s">
        <v>77</v>
      </c>
      <c r="AY136" s="24" t="s">
        <v>145</v>
      </c>
      <c r="BE136" s="214">
        <f>IF(N136="základní",J136,0)</f>
        <v>128388.22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4" t="s">
        <v>75</v>
      </c>
      <c r="BK136" s="214">
        <f>ROUND(I136*H136,2)</f>
        <v>128388.22</v>
      </c>
      <c r="BL136" s="24" t="s">
        <v>152</v>
      </c>
      <c r="BM136" s="24" t="s">
        <v>218</v>
      </c>
    </row>
    <row r="137" spans="2:47" s="1" customFormat="1" ht="27">
      <c r="B137" s="40"/>
      <c r="C137" s="62"/>
      <c r="D137" s="215" t="s">
        <v>154</v>
      </c>
      <c r="E137" s="62"/>
      <c r="F137" s="216" t="s">
        <v>219</v>
      </c>
      <c r="G137" s="62"/>
      <c r="H137" s="62"/>
      <c r="I137" s="171"/>
      <c r="J137" s="62"/>
      <c r="K137" s="62"/>
      <c r="L137" s="60"/>
      <c r="M137" s="217"/>
      <c r="N137" s="41"/>
      <c r="O137" s="41"/>
      <c r="P137" s="41"/>
      <c r="Q137" s="41"/>
      <c r="R137" s="41"/>
      <c r="S137" s="41"/>
      <c r="T137" s="77"/>
      <c r="AT137" s="24" t="s">
        <v>154</v>
      </c>
      <c r="AU137" s="24" t="s">
        <v>77</v>
      </c>
    </row>
    <row r="138" spans="2:51" s="13" customFormat="1" ht="13.5">
      <c r="B138" s="229"/>
      <c r="C138" s="230"/>
      <c r="D138" s="231" t="s">
        <v>156</v>
      </c>
      <c r="E138" s="232" t="s">
        <v>21</v>
      </c>
      <c r="F138" s="233" t="s">
        <v>220</v>
      </c>
      <c r="G138" s="230"/>
      <c r="H138" s="234">
        <v>224.4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156</v>
      </c>
      <c r="AU138" s="240" t="s">
        <v>77</v>
      </c>
      <c r="AV138" s="13" t="s">
        <v>77</v>
      </c>
      <c r="AW138" s="13" t="s">
        <v>32</v>
      </c>
      <c r="AX138" s="13" t="s">
        <v>75</v>
      </c>
      <c r="AY138" s="240" t="s">
        <v>145</v>
      </c>
    </row>
    <row r="139" spans="2:65" s="1" customFormat="1" ht="22.5" customHeight="1">
      <c r="B139" s="40"/>
      <c r="C139" s="203" t="s">
        <v>221</v>
      </c>
      <c r="D139" s="203" t="s">
        <v>147</v>
      </c>
      <c r="E139" s="204" t="s">
        <v>222</v>
      </c>
      <c r="F139" s="205" t="s">
        <v>223</v>
      </c>
      <c r="G139" s="206" t="s">
        <v>211</v>
      </c>
      <c r="H139" s="207">
        <v>979.975</v>
      </c>
      <c r="I139" s="208">
        <v>241.1</v>
      </c>
      <c r="J139" s="209">
        <f>ROUND(I139*H139,2)</f>
        <v>236271.97</v>
      </c>
      <c r="K139" s="205" t="s">
        <v>151</v>
      </c>
      <c r="L139" s="60"/>
      <c r="M139" s="210" t="s">
        <v>21</v>
      </c>
      <c r="N139" s="211" t="s">
        <v>39</v>
      </c>
      <c r="O139" s="41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24" t="s">
        <v>152</v>
      </c>
      <c r="AT139" s="24" t="s">
        <v>147</v>
      </c>
      <c r="AU139" s="24" t="s">
        <v>77</v>
      </c>
      <c r="AY139" s="24" t="s">
        <v>145</v>
      </c>
      <c r="BE139" s="214">
        <f>IF(N139="základní",J139,0)</f>
        <v>236271.97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24" t="s">
        <v>75</v>
      </c>
      <c r="BK139" s="214">
        <f>ROUND(I139*H139,2)</f>
        <v>236271.97</v>
      </c>
      <c r="BL139" s="24" t="s">
        <v>152</v>
      </c>
      <c r="BM139" s="24" t="s">
        <v>224</v>
      </c>
    </row>
    <row r="140" spans="2:47" s="1" customFormat="1" ht="27">
      <c r="B140" s="40"/>
      <c r="C140" s="62"/>
      <c r="D140" s="215" t="s">
        <v>154</v>
      </c>
      <c r="E140" s="62"/>
      <c r="F140" s="216" t="s">
        <v>225</v>
      </c>
      <c r="G140" s="62"/>
      <c r="H140" s="62"/>
      <c r="I140" s="171"/>
      <c r="J140" s="62"/>
      <c r="K140" s="62"/>
      <c r="L140" s="60"/>
      <c r="M140" s="217"/>
      <c r="N140" s="41"/>
      <c r="O140" s="41"/>
      <c r="P140" s="41"/>
      <c r="Q140" s="41"/>
      <c r="R140" s="41"/>
      <c r="S140" s="41"/>
      <c r="T140" s="77"/>
      <c r="AT140" s="24" t="s">
        <v>154</v>
      </c>
      <c r="AU140" s="24" t="s">
        <v>77</v>
      </c>
    </row>
    <row r="141" spans="2:51" s="12" customFormat="1" ht="13.5">
      <c r="B141" s="218"/>
      <c r="C141" s="219"/>
      <c r="D141" s="215" t="s">
        <v>156</v>
      </c>
      <c r="E141" s="220" t="s">
        <v>21</v>
      </c>
      <c r="F141" s="221" t="s">
        <v>157</v>
      </c>
      <c r="G141" s="219"/>
      <c r="H141" s="222" t="s">
        <v>21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156</v>
      </c>
      <c r="AU141" s="228" t="s">
        <v>77</v>
      </c>
      <c r="AV141" s="12" t="s">
        <v>75</v>
      </c>
      <c r="AW141" s="12" t="s">
        <v>32</v>
      </c>
      <c r="AX141" s="12" t="s">
        <v>68</v>
      </c>
      <c r="AY141" s="228" t="s">
        <v>145</v>
      </c>
    </row>
    <row r="142" spans="2:51" s="13" customFormat="1" ht="13.5">
      <c r="B142" s="229"/>
      <c r="C142" s="230"/>
      <c r="D142" s="215" t="s">
        <v>156</v>
      </c>
      <c r="E142" s="241" t="s">
        <v>21</v>
      </c>
      <c r="F142" s="242" t="s">
        <v>226</v>
      </c>
      <c r="G142" s="230"/>
      <c r="H142" s="243">
        <v>611.778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156</v>
      </c>
      <c r="AU142" s="240" t="s">
        <v>77</v>
      </c>
      <c r="AV142" s="13" t="s">
        <v>77</v>
      </c>
      <c r="AW142" s="13" t="s">
        <v>32</v>
      </c>
      <c r="AX142" s="13" t="s">
        <v>68</v>
      </c>
      <c r="AY142" s="240" t="s">
        <v>145</v>
      </c>
    </row>
    <row r="143" spans="2:51" s="13" customFormat="1" ht="13.5">
      <c r="B143" s="229"/>
      <c r="C143" s="230"/>
      <c r="D143" s="215" t="s">
        <v>156</v>
      </c>
      <c r="E143" s="241" t="s">
        <v>21</v>
      </c>
      <c r="F143" s="242" t="s">
        <v>227</v>
      </c>
      <c r="G143" s="230"/>
      <c r="H143" s="243">
        <v>185.365</v>
      </c>
      <c r="I143" s="235"/>
      <c r="J143" s="230"/>
      <c r="K143" s="230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156</v>
      </c>
      <c r="AU143" s="240" t="s">
        <v>77</v>
      </c>
      <c r="AV143" s="13" t="s">
        <v>77</v>
      </c>
      <c r="AW143" s="13" t="s">
        <v>32</v>
      </c>
      <c r="AX143" s="13" t="s">
        <v>68</v>
      </c>
      <c r="AY143" s="240" t="s">
        <v>145</v>
      </c>
    </row>
    <row r="144" spans="2:51" s="13" customFormat="1" ht="13.5">
      <c r="B144" s="229"/>
      <c r="C144" s="230"/>
      <c r="D144" s="215" t="s">
        <v>156</v>
      </c>
      <c r="E144" s="241" t="s">
        <v>21</v>
      </c>
      <c r="F144" s="242" t="s">
        <v>228</v>
      </c>
      <c r="G144" s="230"/>
      <c r="H144" s="243">
        <v>292.958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156</v>
      </c>
      <c r="AU144" s="240" t="s">
        <v>77</v>
      </c>
      <c r="AV144" s="13" t="s">
        <v>77</v>
      </c>
      <c r="AW144" s="13" t="s">
        <v>32</v>
      </c>
      <c r="AX144" s="13" t="s">
        <v>68</v>
      </c>
      <c r="AY144" s="240" t="s">
        <v>145</v>
      </c>
    </row>
    <row r="145" spans="2:51" s="13" customFormat="1" ht="13.5">
      <c r="B145" s="229"/>
      <c r="C145" s="230"/>
      <c r="D145" s="215" t="s">
        <v>156</v>
      </c>
      <c r="E145" s="241" t="s">
        <v>21</v>
      </c>
      <c r="F145" s="242" t="s">
        <v>229</v>
      </c>
      <c r="G145" s="230"/>
      <c r="H145" s="243">
        <v>-79.598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156</v>
      </c>
      <c r="AU145" s="240" t="s">
        <v>77</v>
      </c>
      <c r="AV145" s="13" t="s">
        <v>77</v>
      </c>
      <c r="AW145" s="13" t="s">
        <v>32</v>
      </c>
      <c r="AX145" s="13" t="s">
        <v>68</v>
      </c>
      <c r="AY145" s="240" t="s">
        <v>145</v>
      </c>
    </row>
    <row r="146" spans="2:51" s="13" customFormat="1" ht="13.5">
      <c r="B146" s="229"/>
      <c r="C146" s="230"/>
      <c r="D146" s="215" t="s">
        <v>156</v>
      </c>
      <c r="E146" s="241" t="s">
        <v>21</v>
      </c>
      <c r="F146" s="242" t="s">
        <v>230</v>
      </c>
      <c r="G146" s="230"/>
      <c r="H146" s="243">
        <v>-8.728</v>
      </c>
      <c r="I146" s="235"/>
      <c r="J146" s="230"/>
      <c r="K146" s="230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156</v>
      </c>
      <c r="AU146" s="240" t="s">
        <v>77</v>
      </c>
      <c r="AV146" s="13" t="s">
        <v>77</v>
      </c>
      <c r="AW146" s="13" t="s">
        <v>32</v>
      </c>
      <c r="AX146" s="13" t="s">
        <v>68</v>
      </c>
      <c r="AY146" s="240" t="s">
        <v>145</v>
      </c>
    </row>
    <row r="147" spans="2:51" s="13" customFormat="1" ht="13.5">
      <c r="B147" s="229"/>
      <c r="C147" s="230"/>
      <c r="D147" s="215" t="s">
        <v>156</v>
      </c>
      <c r="E147" s="241" t="s">
        <v>21</v>
      </c>
      <c r="F147" s="242" t="s">
        <v>231</v>
      </c>
      <c r="G147" s="230"/>
      <c r="H147" s="243">
        <v>-21.8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156</v>
      </c>
      <c r="AU147" s="240" t="s">
        <v>77</v>
      </c>
      <c r="AV147" s="13" t="s">
        <v>77</v>
      </c>
      <c r="AW147" s="13" t="s">
        <v>32</v>
      </c>
      <c r="AX147" s="13" t="s">
        <v>68</v>
      </c>
      <c r="AY147" s="240" t="s">
        <v>145</v>
      </c>
    </row>
    <row r="148" spans="2:51" s="14" customFormat="1" ht="13.5">
      <c r="B148" s="244"/>
      <c r="C148" s="245"/>
      <c r="D148" s="231" t="s">
        <v>156</v>
      </c>
      <c r="E148" s="246" t="s">
        <v>21</v>
      </c>
      <c r="F148" s="247" t="s">
        <v>173</v>
      </c>
      <c r="G148" s="245"/>
      <c r="H148" s="248">
        <v>979.975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156</v>
      </c>
      <c r="AU148" s="254" t="s">
        <v>77</v>
      </c>
      <c r="AV148" s="14" t="s">
        <v>152</v>
      </c>
      <c r="AW148" s="14" t="s">
        <v>32</v>
      </c>
      <c r="AX148" s="14" t="s">
        <v>75</v>
      </c>
      <c r="AY148" s="254" t="s">
        <v>145</v>
      </c>
    </row>
    <row r="149" spans="2:65" s="1" customFormat="1" ht="22.5" customHeight="1">
      <c r="B149" s="40"/>
      <c r="C149" s="203" t="s">
        <v>232</v>
      </c>
      <c r="D149" s="203" t="s">
        <v>147</v>
      </c>
      <c r="E149" s="204" t="s">
        <v>233</v>
      </c>
      <c r="F149" s="205" t="s">
        <v>234</v>
      </c>
      <c r="G149" s="206" t="s">
        <v>211</v>
      </c>
      <c r="H149" s="207">
        <v>293.993</v>
      </c>
      <c r="I149" s="208">
        <v>32.45</v>
      </c>
      <c r="J149" s="209">
        <f>ROUND(I149*H149,2)</f>
        <v>9540.07</v>
      </c>
      <c r="K149" s="205" t="s">
        <v>151</v>
      </c>
      <c r="L149" s="60"/>
      <c r="M149" s="210" t="s">
        <v>21</v>
      </c>
      <c r="N149" s="211" t="s">
        <v>39</v>
      </c>
      <c r="O149" s="41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4" t="s">
        <v>152</v>
      </c>
      <c r="AT149" s="24" t="s">
        <v>147</v>
      </c>
      <c r="AU149" s="24" t="s">
        <v>77</v>
      </c>
      <c r="AY149" s="24" t="s">
        <v>145</v>
      </c>
      <c r="BE149" s="214">
        <f>IF(N149="základní",J149,0)</f>
        <v>9540.07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4" t="s">
        <v>75</v>
      </c>
      <c r="BK149" s="214">
        <f>ROUND(I149*H149,2)</f>
        <v>9540.07</v>
      </c>
      <c r="BL149" s="24" t="s">
        <v>152</v>
      </c>
      <c r="BM149" s="24" t="s">
        <v>235</v>
      </c>
    </row>
    <row r="150" spans="2:47" s="1" customFormat="1" ht="27">
      <c r="B150" s="40"/>
      <c r="C150" s="62"/>
      <c r="D150" s="215" t="s">
        <v>154</v>
      </c>
      <c r="E150" s="62"/>
      <c r="F150" s="216" t="s">
        <v>236</v>
      </c>
      <c r="G150" s="62"/>
      <c r="H150" s="62"/>
      <c r="I150" s="171"/>
      <c r="J150" s="62"/>
      <c r="K150" s="62"/>
      <c r="L150" s="60"/>
      <c r="M150" s="217"/>
      <c r="N150" s="41"/>
      <c r="O150" s="41"/>
      <c r="P150" s="41"/>
      <c r="Q150" s="41"/>
      <c r="R150" s="41"/>
      <c r="S150" s="41"/>
      <c r="T150" s="77"/>
      <c r="AT150" s="24" t="s">
        <v>154</v>
      </c>
      <c r="AU150" s="24" t="s">
        <v>77</v>
      </c>
    </row>
    <row r="151" spans="2:51" s="13" customFormat="1" ht="13.5">
      <c r="B151" s="229"/>
      <c r="C151" s="230"/>
      <c r="D151" s="231" t="s">
        <v>156</v>
      </c>
      <c r="E151" s="230"/>
      <c r="F151" s="233" t="s">
        <v>237</v>
      </c>
      <c r="G151" s="230"/>
      <c r="H151" s="234">
        <v>293.993</v>
      </c>
      <c r="I151" s="235"/>
      <c r="J151" s="230"/>
      <c r="K151" s="230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156</v>
      </c>
      <c r="AU151" s="240" t="s">
        <v>77</v>
      </c>
      <c r="AV151" s="13" t="s">
        <v>77</v>
      </c>
      <c r="AW151" s="13" t="s">
        <v>6</v>
      </c>
      <c r="AX151" s="13" t="s">
        <v>75</v>
      </c>
      <c r="AY151" s="240" t="s">
        <v>145</v>
      </c>
    </row>
    <row r="152" spans="2:65" s="1" customFormat="1" ht="22.5" customHeight="1">
      <c r="B152" s="40"/>
      <c r="C152" s="203" t="s">
        <v>238</v>
      </c>
      <c r="D152" s="203" t="s">
        <v>147</v>
      </c>
      <c r="E152" s="204" t="s">
        <v>239</v>
      </c>
      <c r="F152" s="205" t="s">
        <v>240</v>
      </c>
      <c r="G152" s="206" t="s">
        <v>150</v>
      </c>
      <c r="H152" s="207">
        <v>499.588</v>
      </c>
      <c r="I152" s="208">
        <v>140.03</v>
      </c>
      <c r="J152" s="209">
        <f>ROUND(I152*H152,2)</f>
        <v>69957.31</v>
      </c>
      <c r="K152" s="205" t="s">
        <v>151</v>
      </c>
      <c r="L152" s="60"/>
      <c r="M152" s="210" t="s">
        <v>21</v>
      </c>
      <c r="N152" s="211" t="s">
        <v>39</v>
      </c>
      <c r="O152" s="41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24" t="s">
        <v>152</v>
      </c>
      <c r="AT152" s="24" t="s">
        <v>147</v>
      </c>
      <c r="AU152" s="24" t="s">
        <v>77</v>
      </c>
      <c r="AY152" s="24" t="s">
        <v>145</v>
      </c>
      <c r="BE152" s="214">
        <f>IF(N152="základní",J152,0)</f>
        <v>69957.31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24" t="s">
        <v>75</v>
      </c>
      <c r="BK152" s="214">
        <f>ROUND(I152*H152,2)</f>
        <v>69957.31</v>
      </c>
      <c r="BL152" s="24" t="s">
        <v>152</v>
      </c>
      <c r="BM152" s="24" t="s">
        <v>241</v>
      </c>
    </row>
    <row r="153" spans="2:47" s="1" customFormat="1" ht="27">
      <c r="B153" s="40"/>
      <c r="C153" s="62"/>
      <c r="D153" s="215" t="s">
        <v>154</v>
      </c>
      <c r="E153" s="62"/>
      <c r="F153" s="216" t="s">
        <v>242</v>
      </c>
      <c r="G153" s="62"/>
      <c r="H153" s="62"/>
      <c r="I153" s="171"/>
      <c r="J153" s="62"/>
      <c r="K153" s="62"/>
      <c r="L153" s="60"/>
      <c r="M153" s="217"/>
      <c r="N153" s="41"/>
      <c r="O153" s="41"/>
      <c r="P153" s="41"/>
      <c r="Q153" s="41"/>
      <c r="R153" s="41"/>
      <c r="S153" s="41"/>
      <c r="T153" s="77"/>
      <c r="AT153" s="24" t="s">
        <v>154</v>
      </c>
      <c r="AU153" s="24" t="s">
        <v>77</v>
      </c>
    </row>
    <row r="154" spans="2:51" s="13" customFormat="1" ht="13.5">
      <c r="B154" s="229"/>
      <c r="C154" s="230"/>
      <c r="D154" s="215" t="s">
        <v>156</v>
      </c>
      <c r="E154" s="241" t="s">
        <v>21</v>
      </c>
      <c r="F154" s="242" t="s">
        <v>243</v>
      </c>
      <c r="G154" s="230"/>
      <c r="H154" s="243">
        <v>280.375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156</v>
      </c>
      <c r="AU154" s="240" t="s">
        <v>77</v>
      </c>
      <c r="AV154" s="13" t="s">
        <v>77</v>
      </c>
      <c r="AW154" s="13" t="s">
        <v>32</v>
      </c>
      <c r="AX154" s="13" t="s">
        <v>68</v>
      </c>
      <c r="AY154" s="240" t="s">
        <v>145</v>
      </c>
    </row>
    <row r="155" spans="2:51" s="13" customFormat="1" ht="13.5">
      <c r="B155" s="229"/>
      <c r="C155" s="230"/>
      <c r="D155" s="215" t="s">
        <v>156</v>
      </c>
      <c r="E155" s="241" t="s">
        <v>21</v>
      </c>
      <c r="F155" s="242" t="s">
        <v>244</v>
      </c>
      <c r="G155" s="230"/>
      <c r="H155" s="243">
        <v>84.952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156</v>
      </c>
      <c r="AU155" s="240" t="s">
        <v>77</v>
      </c>
      <c r="AV155" s="13" t="s">
        <v>77</v>
      </c>
      <c r="AW155" s="13" t="s">
        <v>32</v>
      </c>
      <c r="AX155" s="13" t="s">
        <v>68</v>
      </c>
      <c r="AY155" s="240" t="s">
        <v>145</v>
      </c>
    </row>
    <row r="156" spans="2:51" s="13" customFormat="1" ht="13.5">
      <c r="B156" s="229"/>
      <c r="C156" s="230"/>
      <c r="D156" s="215" t="s">
        <v>156</v>
      </c>
      <c r="E156" s="241" t="s">
        <v>21</v>
      </c>
      <c r="F156" s="242" t="s">
        <v>245</v>
      </c>
      <c r="G156" s="230"/>
      <c r="H156" s="243">
        <v>134.261</v>
      </c>
      <c r="I156" s="235"/>
      <c r="J156" s="230"/>
      <c r="K156" s="230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156</v>
      </c>
      <c r="AU156" s="240" t="s">
        <v>77</v>
      </c>
      <c r="AV156" s="13" t="s">
        <v>77</v>
      </c>
      <c r="AW156" s="13" t="s">
        <v>32</v>
      </c>
      <c r="AX156" s="13" t="s">
        <v>68</v>
      </c>
      <c r="AY156" s="240" t="s">
        <v>145</v>
      </c>
    </row>
    <row r="157" spans="2:51" s="14" customFormat="1" ht="13.5">
      <c r="B157" s="244"/>
      <c r="C157" s="245"/>
      <c r="D157" s="231" t="s">
        <v>156</v>
      </c>
      <c r="E157" s="246" t="s">
        <v>21</v>
      </c>
      <c r="F157" s="247" t="s">
        <v>173</v>
      </c>
      <c r="G157" s="245"/>
      <c r="H157" s="248">
        <v>499.588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156</v>
      </c>
      <c r="AU157" s="254" t="s">
        <v>77</v>
      </c>
      <c r="AV157" s="14" t="s">
        <v>152</v>
      </c>
      <c r="AW157" s="14" t="s">
        <v>32</v>
      </c>
      <c r="AX157" s="14" t="s">
        <v>75</v>
      </c>
      <c r="AY157" s="254" t="s">
        <v>145</v>
      </c>
    </row>
    <row r="158" spans="2:65" s="1" customFormat="1" ht="22.5" customHeight="1">
      <c r="B158" s="40"/>
      <c r="C158" s="203" t="s">
        <v>246</v>
      </c>
      <c r="D158" s="203" t="s">
        <v>147</v>
      </c>
      <c r="E158" s="204" t="s">
        <v>247</v>
      </c>
      <c r="F158" s="205" t="s">
        <v>248</v>
      </c>
      <c r="G158" s="206" t="s">
        <v>211</v>
      </c>
      <c r="H158" s="207">
        <v>156.796</v>
      </c>
      <c r="I158" s="208">
        <v>177.03</v>
      </c>
      <c r="J158" s="209">
        <f>ROUND(I158*H158,2)</f>
        <v>27757.6</v>
      </c>
      <c r="K158" s="205" t="s">
        <v>151</v>
      </c>
      <c r="L158" s="60"/>
      <c r="M158" s="210" t="s">
        <v>21</v>
      </c>
      <c r="N158" s="211" t="s">
        <v>39</v>
      </c>
      <c r="O158" s="41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4" t="s">
        <v>152</v>
      </c>
      <c r="AT158" s="24" t="s">
        <v>147</v>
      </c>
      <c r="AU158" s="24" t="s">
        <v>77</v>
      </c>
      <c r="AY158" s="24" t="s">
        <v>145</v>
      </c>
      <c r="BE158" s="214">
        <f>IF(N158="základní",J158,0)</f>
        <v>27757.6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4" t="s">
        <v>75</v>
      </c>
      <c r="BK158" s="214">
        <f>ROUND(I158*H158,2)</f>
        <v>27757.6</v>
      </c>
      <c r="BL158" s="24" t="s">
        <v>152</v>
      </c>
      <c r="BM158" s="24" t="s">
        <v>249</v>
      </c>
    </row>
    <row r="159" spans="2:47" s="1" customFormat="1" ht="40.5">
      <c r="B159" s="40"/>
      <c r="C159" s="62"/>
      <c r="D159" s="215" t="s">
        <v>154</v>
      </c>
      <c r="E159" s="62"/>
      <c r="F159" s="216" t="s">
        <v>250</v>
      </c>
      <c r="G159" s="62"/>
      <c r="H159" s="62"/>
      <c r="I159" s="171"/>
      <c r="J159" s="62"/>
      <c r="K159" s="62"/>
      <c r="L159" s="60"/>
      <c r="M159" s="217"/>
      <c r="N159" s="41"/>
      <c r="O159" s="41"/>
      <c r="P159" s="41"/>
      <c r="Q159" s="41"/>
      <c r="R159" s="41"/>
      <c r="S159" s="41"/>
      <c r="T159" s="77"/>
      <c r="AT159" s="24" t="s">
        <v>154</v>
      </c>
      <c r="AU159" s="24" t="s">
        <v>77</v>
      </c>
    </row>
    <row r="160" spans="2:51" s="13" customFormat="1" ht="13.5">
      <c r="B160" s="229"/>
      <c r="C160" s="230"/>
      <c r="D160" s="231" t="s">
        <v>156</v>
      </c>
      <c r="E160" s="230"/>
      <c r="F160" s="233" t="s">
        <v>251</v>
      </c>
      <c r="G160" s="230"/>
      <c r="H160" s="234">
        <v>156.796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156</v>
      </c>
      <c r="AU160" s="240" t="s">
        <v>77</v>
      </c>
      <c r="AV160" s="13" t="s">
        <v>77</v>
      </c>
      <c r="AW160" s="13" t="s">
        <v>6</v>
      </c>
      <c r="AX160" s="13" t="s">
        <v>75</v>
      </c>
      <c r="AY160" s="240" t="s">
        <v>145</v>
      </c>
    </row>
    <row r="161" spans="2:65" s="1" customFormat="1" ht="22.5" customHeight="1">
      <c r="B161" s="40"/>
      <c r="C161" s="203" t="s">
        <v>10</v>
      </c>
      <c r="D161" s="203" t="s">
        <v>147</v>
      </c>
      <c r="E161" s="204" t="s">
        <v>252</v>
      </c>
      <c r="F161" s="205" t="s">
        <v>253</v>
      </c>
      <c r="G161" s="206" t="s">
        <v>211</v>
      </c>
      <c r="H161" s="207">
        <v>789.43</v>
      </c>
      <c r="I161" s="208">
        <v>118.21</v>
      </c>
      <c r="J161" s="209">
        <f>ROUND(I161*H161,2)</f>
        <v>93318.52</v>
      </c>
      <c r="K161" s="205" t="s">
        <v>151</v>
      </c>
      <c r="L161" s="60"/>
      <c r="M161" s="210" t="s">
        <v>21</v>
      </c>
      <c r="N161" s="211" t="s">
        <v>39</v>
      </c>
      <c r="O161" s="41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24" t="s">
        <v>152</v>
      </c>
      <c r="AT161" s="24" t="s">
        <v>147</v>
      </c>
      <c r="AU161" s="24" t="s">
        <v>77</v>
      </c>
      <c r="AY161" s="24" t="s">
        <v>145</v>
      </c>
      <c r="BE161" s="214">
        <f>IF(N161="základní",J161,0)</f>
        <v>93318.52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4" t="s">
        <v>75</v>
      </c>
      <c r="BK161" s="214">
        <f>ROUND(I161*H161,2)</f>
        <v>93318.52</v>
      </c>
      <c r="BL161" s="24" t="s">
        <v>152</v>
      </c>
      <c r="BM161" s="24" t="s">
        <v>254</v>
      </c>
    </row>
    <row r="162" spans="2:47" s="1" customFormat="1" ht="40.5">
      <c r="B162" s="40"/>
      <c r="C162" s="62"/>
      <c r="D162" s="215" t="s">
        <v>154</v>
      </c>
      <c r="E162" s="62"/>
      <c r="F162" s="216" t="s">
        <v>255</v>
      </c>
      <c r="G162" s="62"/>
      <c r="H162" s="62"/>
      <c r="I162" s="171"/>
      <c r="J162" s="62"/>
      <c r="K162" s="62"/>
      <c r="L162" s="60"/>
      <c r="M162" s="217"/>
      <c r="N162" s="41"/>
      <c r="O162" s="41"/>
      <c r="P162" s="41"/>
      <c r="Q162" s="41"/>
      <c r="R162" s="41"/>
      <c r="S162" s="41"/>
      <c r="T162" s="77"/>
      <c r="AT162" s="24" t="s">
        <v>154</v>
      </c>
      <c r="AU162" s="24" t="s">
        <v>77</v>
      </c>
    </row>
    <row r="163" spans="2:51" s="13" customFormat="1" ht="13.5">
      <c r="B163" s="229"/>
      <c r="C163" s="230"/>
      <c r="D163" s="231" t="s">
        <v>156</v>
      </c>
      <c r="E163" s="232" t="s">
        <v>21</v>
      </c>
      <c r="F163" s="233" t="s">
        <v>256</v>
      </c>
      <c r="G163" s="230"/>
      <c r="H163" s="234">
        <v>789.43</v>
      </c>
      <c r="I163" s="235"/>
      <c r="J163" s="230"/>
      <c r="K163" s="230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156</v>
      </c>
      <c r="AU163" s="240" t="s">
        <v>77</v>
      </c>
      <c r="AV163" s="13" t="s">
        <v>77</v>
      </c>
      <c r="AW163" s="13" t="s">
        <v>32</v>
      </c>
      <c r="AX163" s="13" t="s">
        <v>75</v>
      </c>
      <c r="AY163" s="240" t="s">
        <v>145</v>
      </c>
    </row>
    <row r="164" spans="2:65" s="1" customFormat="1" ht="22.5" customHeight="1">
      <c r="B164" s="40"/>
      <c r="C164" s="203" t="s">
        <v>257</v>
      </c>
      <c r="D164" s="203" t="s">
        <v>147</v>
      </c>
      <c r="E164" s="204" t="s">
        <v>258</v>
      </c>
      <c r="F164" s="205" t="s">
        <v>259</v>
      </c>
      <c r="G164" s="206" t="s">
        <v>260</v>
      </c>
      <c r="H164" s="207">
        <v>1420.974</v>
      </c>
      <c r="I164" s="208">
        <v>116.34</v>
      </c>
      <c r="J164" s="209">
        <f>ROUND(I164*H164,2)</f>
        <v>165316.12</v>
      </c>
      <c r="K164" s="205" t="s">
        <v>21</v>
      </c>
      <c r="L164" s="60"/>
      <c r="M164" s="210" t="s">
        <v>21</v>
      </c>
      <c r="N164" s="211" t="s">
        <v>39</v>
      </c>
      <c r="O164" s="41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4" t="s">
        <v>152</v>
      </c>
      <c r="AT164" s="24" t="s">
        <v>147</v>
      </c>
      <c r="AU164" s="24" t="s">
        <v>77</v>
      </c>
      <c r="AY164" s="24" t="s">
        <v>145</v>
      </c>
      <c r="BE164" s="214">
        <f>IF(N164="základní",J164,0)</f>
        <v>165316.12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4" t="s">
        <v>75</v>
      </c>
      <c r="BK164" s="214">
        <f>ROUND(I164*H164,2)</f>
        <v>165316.12</v>
      </c>
      <c r="BL164" s="24" t="s">
        <v>152</v>
      </c>
      <c r="BM164" s="24" t="s">
        <v>261</v>
      </c>
    </row>
    <row r="165" spans="2:47" s="1" customFormat="1" ht="13.5">
      <c r="B165" s="40"/>
      <c r="C165" s="62"/>
      <c r="D165" s="215" t="s">
        <v>154</v>
      </c>
      <c r="E165" s="62"/>
      <c r="F165" s="216" t="s">
        <v>262</v>
      </c>
      <c r="G165" s="62"/>
      <c r="H165" s="62"/>
      <c r="I165" s="171"/>
      <c r="J165" s="62"/>
      <c r="K165" s="62"/>
      <c r="L165" s="60"/>
      <c r="M165" s="217"/>
      <c r="N165" s="41"/>
      <c r="O165" s="41"/>
      <c r="P165" s="41"/>
      <c r="Q165" s="41"/>
      <c r="R165" s="41"/>
      <c r="S165" s="41"/>
      <c r="T165" s="77"/>
      <c r="AT165" s="24" t="s">
        <v>154</v>
      </c>
      <c r="AU165" s="24" t="s">
        <v>77</v>
      </c>
    </row>
    <row r="166" spans="2:51" s="13" customFormat="1" ht="13.5">
      <c r="B166" s="229"/>
      <c r="C166" s="230"/>
      <c r="D166" s="231" t="s">
        <v>156</v>
      </c>
      <c r="E166" s="230"/>
      <c r="F166" s="233" t="s">
        <v>263</v>
      </c>
      <c r="G166" s="230"/>
      <c r="H166" s="234">
        <v>1420.974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156</v>
      </c>
      <c r="AU166" s="240" t="s">
        <v>77</v>
      </c>
      <c r="AV166" s="13" t="s">
        <v>77</v>
      </c>
      <c r="AW166" s="13" t="s">
        <v>6</v>
      </c>
      <c r="AX166" s="13" t="s">
        <v>75</v>
      </c>
      <c r="AY166" s="240" t="s">
        <v>145</v>
      </c>
    </row>
    <row r="167" spans="2:65" s="1" customFormat="1" ht="22.5" customHeight="1">
      <c r="B167" s="40"/>
      <c r="C167" s="203" t="s">
        <v>264</v>
      </c>
      <c r="D167" s="203" t="s">
        <v>147</v>
      </c>
      <c r="E167" s="204" t="s">
        <v>265</v>
      </c>
      <c r="F167" s="205" t="s">
        <v>266</v>
      </c>
      <c r="G167" s="206" t="s">
        <v>211</v>
      </c>
      <c r="H167" s="207">
        <v>190.545</v>
      </c>
      <c r="I167" s="208">
        <v>111.48</v>
      </c>
      <c r="J167" s="209">
        <f>ROUND(I167*H167,2)</f>
        <v>21241.96</v>
      </c>
      <c r="K167" s="205" t="s">
        <v>151</v>
      </c>
      <c r="L167" s="60"/>
      <c r="M167" s="210" t="s">
        <v>21</v>
      </c>
      <c r="N167" s="211" t="s">
        <v>39</v>
      </c>
      <c r="O167" s="41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24" t="s">
        <v>152</v>
      </c>
      <c r="AT167" s="24" t="s">
        <v>147</v>
      </c>
      <c r="AU167" s="24" t="s">
        <v>77</v>
      </c>
      <c r="AY167" s="24" t="s">
        <v>145</v>
      </c>
      <c r="BE167" s="214">
        <f>IF(N167="základní",J167,0)</f>
        <v>21241.96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4" t="s">
        <v>75</v>
      </c>
      <c r="BK167" s="214">
        <f>ROUND(I167*H167,2)</f>
        <v>21241.96</v>
      </c>
      <c r="BL167" s="24" t="s">
        <v>152</v>
      </c>
      <c r="BM167" s="24" t="s">
        <v>267</v>
      </c>
    </row>
    <row r="168" spans="2:47" s="1" customFormat="1" ht="27">
      <c r="B168" s="40"/>
      <c r="C168" s="62"/>
      <c r="D168" s="215" t="s">
        <v>154</v>
      </c>
      <c r="E168" s="62"/>
      <c r="F168" s="216" t="s">
        <v>268</v>
      </c>
      <c r="G168" s="62"/>
      <c r="H168" s="62"/>
      <c r="I168" s="171"/>
      <c r="J168" s="62"/>
      <c r="K168" s="62"/>
      <c r="L168" s="60"/>
      <c r="M168" s="217"/>
      <c r="N168" s="41"/>
      <c r="O168" s="41"/>
      <c r="P168" s="41"/>
      <c r="Q168" s="41"/>
      <c r="R168" s="41"/>
      <c r="S168" s="41"/>
      <c r="T168" s="77"/>
      <c r="AT168" s="24" t="s">
        <v>154</v>
      </c>
      <c r="AU168" s="24" t="s">
        <v>77</v>
      </c>
    </row>
    <row r="169" spans="2:51" s="13" customFormat="1" ht="13.5">
      <c r="B169" s="229"/>
      <c r="C169" s="230"/>
      <c r="D169" s="231" t="s">
        <v>156</v>
      </c>
      <c r="E169" s="232" t="s">
        <v>21</v>
      </c>
      <c r="F169" s="233" t="s">
        <v>269</v>
      </c>
      <c r="G169" s="230"/>
      <c r="H169" s="234">
        <v>190.545</v>
      </c>
      <c r="I169" s="235"/>
      <c r="J169" s="230"/>
      <c r="K169" s="230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156</v>
      </c>
      <c r="AU169" s="240" t="s">
        <v>77</v>
      </c>
      <c r="AV169" s="13" t="s">
        <v>77</v>
      </c>
      <c r="AW169" s="13" t="s">
        <v>32</v>
      </c>
      <c r="AX169" s="13" t="s">
        <v>75</v>
      </c>
      <c r="AY169" s="240" t="s">
        <v>145</v>
      </c>
    </row>
    <row r="170" spans="2:65" s="1" customFormat="1" ht="22.5" customHeight="1">
      <c r="B170" s="40"/>
      <c r="C170" s="203" t="s">
        <v>270</v>
      </c>
      <c r="D170" s="203" t="s">
        <v>147</v>
      </c>
      <c r="E170" s="204" t="s">
        <v>271</v>
      </c>
      <c r="F170" s="205" t="s">
        <v>272</v>
      </c>
      <c r="G170" s="206" t="s">
        <v>211</v>
      </c>
      <c r="H170" s="207">
        <v>366.719</v>
      </c>
      <c r="I170" s="208">
        <v>216.35</v>
      </c>
      <c r="J170" s="209">
        <f>ROUND(I170*H170,2)</f>
        <v>79339.66</v>
      </c>
      <c r="K170" s="205" t="s">
        <v>151</v>
      </c>
      <c r="L170" s="60"/>
      <c r="M170" s="210" t="s">
        <v>21</v>
      </c>
      <c r="N170" s="211" t="s">
        <v>39</v>
      </c>
      <c r="O170" s="41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24" t="s">
        <v>152</v>
      </c>
      <c r="AT170" s="24" t="s">
        <v>147</v>
      </c>
      <c r="AU170" s="24" t="s">
        <v>77</v>
      </c>
      <c r="AY170" s="24" t="s">
        <v>145</v>
      </c>
      <c r="BE170" s="214">
        <f>IF(N170="základní",J170,0)</f>
        <v>79339.66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24" t="s">
        <v>75</v>
      </c>
      <c r="BK170" s="214">
        <f>ROUND(I170*H170,2)</f>
        <v>79339.66</v>
      </c>
      <c r="BL170" s="24" t="s">
        <v>152</v>
      </c>
      <c r="BM170" s="24" t="s">
        <v>273</v>
      </c>
    </row>
    <row r="171" spans="2:47" s="1" customFormat="1" ht="40.5">
      <c r="B171" s="40"/>
      <c r="C171" s="62"/>
      <c r="D171" s="215" t="s">
        <v>154</v>
      </c>
      <c r="E171" s="62"/>
      <c r="F171" s="216" t="s">
        <v>274</v>
      </c>
      <c r="G171" s="62"/>
      <c r="H171" s="62"/>
      <c r="I171" s="171"/>
      <c r="J171" s="62"/>
      <c r="K171" s="62"/>
      <c r="L171" s="60"/>
      <c r="M171" s="217"/>
      <c r="N171" s="41"/>
      <c r="O171" s="41"/>
      <c r="P171" s="41"/>
      <c r="Q171" s="41"/>
      <c r="R171" s="41"/>
      <c r="S171" s="41"/>
      <c r="T171" s="77"/>
      <c r="AT171" s="24" t="s">
        <v>154</v>
      </c>
      <c r="AU171" s="24" t="s">
        <v>77</v>
      </c>
    </row>
    <row r="172" spans="2:51" s="12" customFormat="1" ht="13.5">
      <c r="B172" s="218"/>
      <c r="C172" s="219"/>
      <c r="D172" s="215" t="s">
        <v>156</v>
      </c>
      <c r="E172" s="220" t="s">
        <v>21</v>
      </c>
      <c r="F172" s="221" t="s">
        <v>275</v>
      </c>
      <c r="G172" s="219"/>
      <c r="H172" s="222" t="s">
        <v>21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156</v>
      </c>
      <c r="AU172" s="228" t="s">
        <v>77</v>
      </c>
      <c r="AV172" s="12" t="s">
        <v>75</v>
      </c>
      <c r="AW172" s="12" t="s">
        <v>32</v>
      </c>
      <c r="AX172" s="12" t="s">
        <v>68</v>
      </c>
      <c r="AY172" s="228" t="s">
        <v>145</v>
      </c>
    </row>
    <row r="173" spans="2:51" s="13" customFormat="1" ht="13.5">
      <c r="B173" s="229"/>
      <c r="C173" s="230"/>
      <c r="D173" s="215" t="s">
        <v>156</v>
      </c>
      <c r="E173" s="241" t="s">
        <v>21</v>
      </c>
      <c r="F173" s="242" t="s">
        <v>276</v>
      </c>
      <c r="G173" s="230"/>
      <c r="H173" s="243">
        <v>598.393</v>
      </c>
      <c r="I173" s="235"/>
      <c r="J173" s="230"/>
      <c r="K173" s="230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156</v>
      </c>
      <c r="AU173" s="240" t="s">
        <v>77</v>
      </c>
      <c r="AV173" s="13" t="s">
        <v>77</v>
      </c>
      <c r="AW173" s="13" t="s">
        <v>32</v>
      </c>
      <c r="AX173" s="13" t="s">
        <v>68</v>
      </c>
      <c r="AY173" s="240" t="s">
        <v>145</v>
      </c>
    </row>
    <row r="174" spans="2:51" s="13" customFormat="1" ht="13.5">
      <c r="B174" s="229"/>
      <c r="C174" s="230"/>
      <c r="D174" s="215" t="s">
        <v>156</v>
      </c>
      <c r="E174" s="241" t="s">
        <v>21</v>
      </c>
      <c r="F174" s="242" t="s">
        <v>277</v>
      </c>
      <c r="G174" s="230"/>
      <c r="H174" s="243">
        <v>-231.674</v>
      </c>
      <c r="I174" s="235"/>
      <c r="J174" s="230"/>
      <c r="K174" s="230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156</v>
      </c>
      <c r="AU174" s="240" t="s">
        <v>77</v>
      </c>
      <c r="AV174" s="13" t="s">
        <v>77</v>
      </c>
      <c r="AW174" s="13" t="s">
        <v>32</v>
      </c>
      <c r="AX174" s="13" t="s">
        <v>68</v>
      </c>
      <c r="AY174" s="240" t="s">
        <v>145</v>
      </c>
    </row>
    <row r="175" spans="2:51" s="14" customFormat="1" ht="13.5">
      <c r="B175" s="244"/>
      <c r="C175" s="245"/>
      <c r="D175" s="231" t="s">
        <v>156</v>
      </c>
      <c r="E175" s="246" t="s">
        <v>21</v>
      </c>
      <c r="F175" s="247" t="s">
        <v>173</v>
      </c>
      <c r="G175" s="245"/>
      <c r="H175" s="248">
        <v>366.719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156</v>
      </c>
      <c r="AU175" s="254" t="s">
        <v>77</v>
      </c>
      <c r="AV175" s="14" t="s">
        <v>152</v>
      </c>
      <c r="AW175" s="14" t="s">
        <v>32</v>
      </c>
      <c r="AX175" s="14" t="s">
        <v>75</v>
      </c>
      <c r="AY175" s="254" t="s">
        <v>145</v>
      </c>
    </row>
    <row r="176" spans="2:65" s="1" customFormat="1" ht="22.5" customHeight="1">
      <c r="B176" s="40"/>
      <c r="C176" s="256" t="s">
        <v>278</v>
      </c>
      <c r="D176" s="256" t="s">
        <v>279</v>
      </c>
      <c r="E176" s="257" t="s">
        <v>280</v>
      </c>
      <c r="F176" s="258" t="s">
        <v>281</v>
      </c>
      <c r="G176" s="259" t="s">
        <v>260</v>
      </c>
      <c r="H176" s="260">
        <v>733.438</v>
      </c>
      <c r="I176" s="261">
        <v>241.85</v>
      </c>
      <c r="J176" s="262">
        <f>ROUND(I176*H176,2)</f>
        <v>177381.98</v>
      </c>
      <c r="K176" s="258" t="s">
        <v>151</v>
      </c>
      <c r="L176" s="263"/>
      <c r="M176" s="264" t="s">
        <v>21</v>
      </c>
      <c r="N176" s="265" t="s">
        <v>39</v>
      </c>
      <c r="O176" s="41"/>
      <c r="P176" s="212">
        <f>O176*H176</f>
        <v>0</v>
      </c>
      <c r="Q176" s="212">
        <v>1</v>
      </c>
      <c r="R176" s="212">
        <f>Q176*H176</f>
        <v>733.438</v>
      </c>
      <c r="S176" s="212">
        <v>0</v>
      </c>
      <c r="T176" s="213">
        <f>S176*H176</f>
        <v>0</v>
      </c>
      <c r="AR176" s="24" t="s">
        <v>202</v>
      </c>
      <c r="AT176" s="24" t="s">
        <v>279</v>
      </c>
      <c r="AU176" s="24" t="s">
        <v>77</v>
      </c>
      <c r="AY176" s="24" t="s">
        <v>145</v>
      </c>
      <c r="BE176" s="214">
        <f>IF(N176="základní",J176,0)</f>
        <v>177381.98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4" t="s">
        <v>75</v>
      </c>
      <c r="BK176" s="214">
        <f>ROUND(I176*H176,2)</f>
        <v>177381.98</v>
      </c>
      <c r="BL176" s="24" t="s">
        <v>152</v>
      </c>
      <c r="BM176" s="24" t="s">
        <v>282</v>
      </c>
    </row>
    <row r="177" spans="2:47" s="1" customFormat="1" ht="13.5">
      <c r="B177" s="40"/>
      <c r="C177" s="62"/>
      <c r="D177" s="215" t="s">
        <v>154</v>
      </c>
      <c r="E177" s="62"/>
      <c r="F177" s="216" t="s">
        <v>283</v>
      </c>
      <c r="G177" s="62"/>
      <c r="H177" s="62"/>
      <c r="I177" s="171"/>
      <c r="J177" s="62"/>
      <c r="K177" s="62"/>
      <c r="L177" s="60"/>
      <c r="M177" s="217"/>
      <c r="N177" s="41"/>
      <c r="O177" s="41"/>
      <c r="P177" s="41"/>
      <c r="Q177" s="41"/>
      <c r="R177" s="41"/>
      <c r="S177" s="41"/>
      <c r="T177" s="77"/>
      <c r="AT177" s="24" t="s">
        <v>154</v>
      </c>
      <c r="AU177" s="24" t="s">
        <v>77</v>
      </c>
    </row>
    <row r="178" spans="2:51" s="13" customFormat="1" ht="13.5">
      <c r="B178" s="229"/>
      <c r="C178" s="230"/>
      <c r="D178" s="215" t="s">
        <v>156</v>
      </c>
      <c r="E178" s="230"/>
      <c r="F178" s="242" t="s">
        <v>284</v>
      </c>
      <c r="G178" s="230"/>
      <c r="H178" s="243">
        <v>733.438</v>
      </c>
      <c r="I178" s="235"/>
      <c r="J178" s="230"/>
      <c r="K178" s="230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156</v>
      </c>
      <c r="AU178" s="240" t="s">
        <v>77</v>
      </c>
      <c r="AV178" s="13" t="s">
        <v>77</v>
      </c>
      <c r="AW178" s="13" t="s">
        <v>6</v>
      </c>
      <c r="AX178" s="13" t="s">
        <v>75</v>
      </c>
      <c r="AY178" s="240" t="s">
        <v>145</v>
      </c>
    </row>
    <row r="179" spans="2:63" s="11" customFormat="1" ht="29.25" customHeight="1">
      <c r="B179" s="186"/>
      <c r="C179" s="187"/>
      <c r="D179" s="200" t="s">
        <v>67</v>
      </c>
      <c r="E179" s="201" t="s">
        <v>77</v>
      </c>
      <c r="F179" s="201" t="s">
        <v>285</v>
      </c>
      <c r="G179" s="187"/>
      <c r="H179" s="187"/>
      <c r="I179" s="190"/>
      <c r="J179" s="202">
        <f>BK179</f>
        <v>108954.98</v>
      </c>
      <c r="K179" s="187"/>
      <c r="L179" s="192"/>
      <c r="M179" s="193"/>
      <c r="N179" s="194"/>
      <c r="O179" s="194"/>
      <c r="P179" s="195">
        <f>SUM(P180:P182)</f>
        <v>0</v>
      </c>
      <c r="Q179" s="194"/>
      <c r="R179" s="195">
        <f>SUM(R180:R182)</f>
        <v>42.096706000000005</v>
      </c>
      <c r="S179" s="194"/>
      <c r="T179" s="196">
        <f>SUM(T180:T182)</f>
        <v>0</v>
      </c>
      <c r="AR179" s="197" t="s">
        <v>75</v>
      </c>
      <c r="AT179" s="198" t="s">
        <v>67</v>
      </c>
      <c r="AU179" s="198" t="s">
        <v>75</v>
      </c>
      <c r="AY179" s="197" t="s">
        <v>145</v>
      </c>
      <c r="BK179" s="199">
        <f>SUM(BK180:BK182)</f>
        <v>108954.98</v>
      </c>
    </row>
    <row r="180" spans="2:65" s="1" customFormat="1" ht="31.5" customHeight="1">
      <c r="B180" s="40"/>
      <c r="C180" s="203" t="s">
        <v>286</v>
      </c>
      <c r="D180" s="203" t="s">
        <v>147</v>
      </c>
      <c r="E180" s="204" t="s">
        <v>287</v>
      </c>
      <c r="F180" s="205" t="s">
        <v>288</v>
      </c>
      <c r="G180" s="206" t="s">
        <v>190</v>
      </c>
      <c r="H180" s="207">
        <v>185.8</v>
      </c>
      <c r="I180" s="208">
        <v>586.41</v>
      </c>
      <c r="J180" s="209">
        <f>ROUND(I180*H180,2)</f>
        <v>108954.98</v>
      </c>
      <c r="K180" s="205" t="s">
        <v>151</v>
      </c>
      <c r="L180" s="60"/>
      <c r="M180" s="210" t="s">
        <v>21</v>
      </c>
      <c r="N180" s="211" t="s">
        <v>39</v>
      </c>
      <c r="O180" s="41"/>
      <c r="P180" s="212">
        <f>O180*H180</f>
        <v>0</v>
      </c>
      <c r="Q180" s="212">
        <v>0.22657</v>
      </c>
      <c r="R180" s="212">
        <f>Q180*H180</f>
        <v>42.096706000000005</v>
      </c>
      <c r="S180" s="212">
        <v>0</v>
      </c>
      <c r="T180" s="213">
        <f>S180*H180</f>
        <v>0</v>
      </c>
      <c r="AR180" s="24" t="s">
        <v>152</v>
      </c>
      <c r="AT180" s="24" t="s">
        <v>147</v>
      </c>
      <c r="AU180" s="24" t="s">
        <v>77</v>
      </c>
      <c r="AY180" s="24" t="s">
        <v>145</v>
      </c>
      <c r="BE180" s="214">
        <f>IF(N180="základní",J180,0)</f>
        <v>108954.98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4" t="s">
        <v>75</v>
      </c>
      <c r="BK180" s="214">
        <f>ROUND(I180*H180,2)</f>
        <v>108954.98</v>
      </c>
      <c r="BL180" s="24" t="s">
        <v>152</v>
      </c>
      <c r="BM180" s="24" t="s">
        <v>289</v>
      </c>
    </row>
    <row r="181" spans="2:47" s="1" customFormat="1" ht="40.5">
      <c r="B181" s="40"/>
      <c r="C181" s="62"/>
      <c r="D181" s="215" t="s">
        <v>154</v>
      </c>
      <c r="E181" s="62"/>
      <c r="F181" s="216" t="s">
        <v>290</v>
      </c>
      <c r="G181" s="62"/>
      <c r="H181" s="62"/>
      <c r="I181" s="171"/>
      <c r="J181" s="62"/>
      <c r="K181" s="62"/>
      <c r="L181" s="60"/>
      <c r="M181" s="217"/>
      <c r="N181" s="41"/>
      <c r="O181" s="41"/>
      <c r="P181" s="41"/>
      <c r="Q181" s="41"/>
      <c r="R181" s="41"/>
      <c r="S181" s="41"/>
      <c r="T181" s="77"/>
      <c r="AT181" s="24" t="s">
        <v>154</v>
      </c>
      <c r="AU181" s="24" t="s">
        <v>77</v>
      </c>
    </row>
    <row r="182" spans="2:51" s="13" customFormat="1" ht="13.5">
      <c r="B182" s="229"/>
      <c r="C182" s="230"/>
      <c r="D182" s="215" t="s">
        <v>156</v>
      </c>
      <c r="E182" s="241" t="s">
        <v>21</v>
      </c>
      <c r="F182" s="242" t="s">
        <v>291</v>
      </c>
      <c r="G182" s="230"/>
      <c r="H182" s="243">
        <v>185.8</v>
      </c>
      <c r="I182" s="235"/>
      <c r="J182" s="230"/>
      <c r="K182" s="230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156</v>
      </c>
      <c r="AU182" s="240" t="s">
        <v>77</v>
      </c>
      <c r="AV182" s="13" t="s">
        <v>77</v>
      </c>
      <c r="AW182" s="13" t="s">
        <v>32</v>
      </c>
      <c r="AX182" s="13" t="s">
        <v>75</v>
      </c>
      <c r="AY182" s="240" t="s">
        <v>145</v>
      </c>
    </row>
    <row r="183" spans="2:63" s="11" customFormat="1" ht="29.25" customHeight="1">
      <c r="B183" s="186"/>
      <c r="C183" s="187"/>
      <c r="D183" s="200" t="s">
        <v>67</v>
      </c>
      <c r="E183" s="201" t="s">
        <v>164</v>
      </c>
      <c r="F183" s="201" t="s">
        <v>292</v>
      </c>
      <c r="G183" s="187"/>
      <c r="H183" s="187"/>
      <c r="I183" s="190"/>
      <c r="J183" s="202">
        <f>BK183</f>
        <v>15447.55</v>
      </c>
      <c r="K183" s="187"/>
      <c r="L183" s="192"/>
      <c r="M183" s="193"/>
      <c r="N183" s="194"/>
      <c r="O183" s="194"/>
      <c r="P183" s="195">
        <f>SUM(P184:P191)</f>
        <v>0</v>
      </c>
      <c r="Q183" s="194"/>
      <c r="R183" s="195">
        <f>SUM(R184:R191)</f>
        <v>0</v>
      </c>
      <c r="S183" s="194"/>
      <c r="T183" s="196">
        <f>SUM(T184:T191)</f>
        <v>6.490000000000001</v>
      </c>
      <c r="AR183" s="197" t="s">
        <v>75</v>
      </c>
      <c r="AT183" s="198" t="s">
        <v>67</v>
      </c>
      <c r="AU183" s="198" t="s">
        <v>75</v>
      </c>
      <c r="AY183" s="197" t="s">
        <v>145</v>
      </c>
      <c r="BK183" s="199">
        <f>SUM(BK184:BK191)</f>
        <v>15447.55</v>
      </c>
    </row>
    <row r="184" spans="2:65" s="1" customFormat="1" ht="22.5" customHeight="1">
      <c r="B184" s="40"/>
      <c r="C184" s="203" t="s">
        <v>9</v>
      </c>
      <c r="D184" s="203" t="s">
        <v>147</v>
      </c>
      <c r="E184" s="204" t="s">
        <v>293</v>
      </c>
      <c r="F184" s="205" t="s">
        <v>294</v>
      </c>
      <c r="G184" s="206" t="s">
        <v>211</v>
      </c>
      <c r="H184" s="207">
        <v>2.95</v>
      </c>
      <c r="I184" s="208">
        <v>3138.49</v>
      </c>
      <c r="J184" s="209">
        <f>ROUND(I184*H184,2)</f>
        <v>9258.55</v>
      </c>
      <c r="K184" s="205" t="s">
        <v>151</v>
      </c>
      <c r="L184" s="60"/>
      <c r="M184" s="210" t="s">
        <v>21</v>
      </c>
      <c r="N184" s="211" t="s">
        <v>39</v>
      </c>
      <c r="O184" s="41"/>
      <c r="P184" s="212">
        <f>O184*H184</f>
        <v>0</v>
      </c>
      <c r="Q184" s="212">
        <v>0</v>
      </c>
      <c r="R184" s="212">
        <f>Q184*H184</f>
        <v>0</v>
      </c>
      <c r="S184" s="212">
        <v>2.2</v>
      </c>
      <c r="T184" s="213">
        <f>S184*H184</f>
        <v>6.490000000000001</v>
      </c>
      <c r="AR184" s="24" t="s">
        <v>152</v>
      </c>
      <c r="AT184" s="24" t="s">
        <v>147</v>
      </c>
      <c r="AU184" s="24" t="s">
        <v>77</v>
      </c>
      <c r="AY184" s="24" t="s">
        <v>145</v>
      </c>
      <c r="BE184" s="214">
        <f>IF(N184="základní",J184,0)</f>
        <v>9258.55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4" t="s">
        <v>75</v>
      </c>
      <c r="BK184" s="214">
        <f>ROUND(I184*H184,2)</f>
        <v>9258.55</v>
      </c>
      <c r="BL184" s="24" t="s">
        <v>152</v>
      </c>
      <c r="BM184" s="24" t="s">
        <v>295</v>
      </c>
    </row>
    <row r="185" spans="2:47" s="1" customFormat="1" ht="27">
      <c r="B185" s="40"/>
      <c r="C185" s="62"/>
      <c r="D185" s="215" t="s">
        <v>154</v>
      </c>
      <c r="E185" s="62"/>
      <c r="F185" s="216" t="s">
        <v>296</v>
      </c>
      <c r="G185" s="62"/>
      <c r="H185" s="62"/>
      <c r="I185" s="171"/>
      <c r="J185" s="62"/>
      <c r="K185" s="62"/>
      <c r="L185" s="60"/>
      <c r="M185" s="217"/>
      <c r="N185" s="41"/>
      <c r="O185" s="41"/>
      <c r="P185" s="41"/>
      <c r="Q185" s="41"/>
      <c r="R185" s="41"/>
      <c r="S185" s="41"/>
      <c r="T185" s="77"/>
      <c r="AT185" s="24" t="s">
        <v>154</v>
      </c>
      <c r="AU185" s="24" t="s">
        <v>77</v>
      </c>
    </row>
    <row r="186" spans="2:51" s="13" customFormat="1" ht="13.5">
      <c r="B186" s="229"/>
      <c r="C186" s="230"/>
      <c r="D186" s="215" t="s">
        <v>156</v>
      </c>
      <c r="E186" s="241" t="s">
        <v>21</v>
      </c>
      <c r="F186" s="242" t="s">
        <v>297</v>
      </c>
      <c r="G186" s="230"/>
      <c r="H186" s="243">
        <v>2.764</v>
      </c>
      <c r="I186" s="235"/>
      <c r="J186" s="230"/>
      <c r="K186" s="230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156</v>
      </c>
      <c r="AU186" s="240" t="s">
        <v>77</v>
      </c>
      <c r="AV186" s="13" t="s">
        <v>77</v>
      </c>
      <c r="AW186" s="13" t="s">
        <v>32</v>
      </c>
      <c r="AX186" s="13" t="s">
        <v>68</v>
      </c>
      <c r="AY186" s="240" t="s">
        <v>145</v>
      </c>
    </row>
    <row r="187" spans="2:51" s="13" customFormat="1" ht="13.5">
      <c r="B187" s="229"/>
      <c r="C187" s="230"/>
      <c r="D187" s="215" t="s">
        <v>156</v>
      </c>
      <c r="E187" s="241" t="s">
        <v>21</v>
      </c>
      <c r="F187" s="242" t="s">
        <v>298</v>
      </c>
      <c r="G187" s="230"/>
      <c r="H187" s="243">
        <v>0.186</v>
      </c>
      <c r="I187" s="235"/>
      <c r="J187" s="230"/>
      <c r="K187" s="230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156</v>
      </c>
      <c r="AU187" s="240" t="s">
        <v>77</v>
      </c>
      <c r="AV187" s="13" t="s">
        <v>77</v>
      </c>
      <c r="AW187" s="13" t="s">
        <v>32</v>
      </c>
      <c r="AX187" s="13" t="s">
        <v>68</v>
      </c>
      <c r="AY187" s="240" t="s">
        <v>145</v>
      </c>
    </row>
    <row r="188" spans="2:51" s="14" customFormat="1" ht="13.5">
      <c r="B188" s="244"/>
      <c r="C188" s="245"/>
      <c r="D188" s="231" t="s">
        <v>156</v>
      </c>
      <c r="E188" s="246" t="s">
        <v>21</v>
      </c>
      <c r="F188" s="247" t="s">
        <v>173</v>
      </c>
      <c r="G188" s="245"/>
      <c r="H188" s="248">
        <v>2.95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156</v>
      </c>
      <c r="AU188" s="254" t="s">
        <v>77</v>
      </c>
      <c r="AV188" s="14" t="s">
        <v>152</v>
      </c>
      <c r="AW188" s="14" t="s">
        <v>32</v>
      </c>
      <c r="AX188" s="14" t="s">
        <v>75</v>
      </c>
      <c r="AY188" s="254" t="s">
        <v>145</v>
      </c>
    </row>
    <row r="189" spans="2:65" s="1" customFormat="1" ht="22.5" customHeight="1">
      <c r="B189" s="40"/>
      <c r="C189" s="203" t="s">
        <v>299</v>
      </c>
      <c r="D189" s="203" t="s">
        <v>147</v>
      </c>
      <c r="E189" s="204" t="s">
        <v>300</v>
      </c>
      <c r="F189" s="205" t="s">
        <v>301</v>
      </c>
      <c r="G189" s="206" t="s">
        <v>190</v>
      </c>
      <c r="H189" s="207">
        <v>185.8</v>
      </c>
      <c r="I189" s="208">
        <v>33.31</v>
      </c>
      <c r="J189" s="209">
        <f>ROUND(I189*H189,2)</f>
        <v>6189</v>
      </c>
      <c r="K189" s="205" t="s">
        <v>151</v>
      </c>
      <c r="L189" s="60"/>
      <c r="M189" s="210" t="s">
        <v>21</v>
      </c>
      <c r="N189" s="211" t="s">
        <v>39</v>
      </c>
      <c r="O189" s="41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24" t="s">
        <v>152</v>
      </c>
      <c r="AT189" s="24" t="s">
        <v>147</v>
      </c>
      <c r="AU189" s="24" t="s">
        <v>77</v>
      </c>
      <c r="AY189" s="24" t="s">
        <v>145</v>
      </c>
      <c r="BE189" s="214">
        <f>IF(N189="základní",J189,0)</f>
        <v>6189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24" t="s">
        <v>75</v>
      </c>
      <c r="BK189" s="214">
        <f>ROUND(I189*H189,2)</f>
        <v>6189</v>
      </c>
      <c r="BL189" s="24" t="s">
        <v>152</v>
      </c>
      <c r="BM189" s="24" t="s">
        <v>302</v>
      </c>
    </row>
    <row r="190" spans="2:47" s="1" customFormat="1" ht="13.5">
      <c r="B190" s="40"/>
      <c r="C190" s="62"/>
      <c r="D190" s="215" t="s">
        <v>154</v>
      </c>
      <c r="E190" s="62"/>
      <c r="F190" s="216" t="s">
        <v>303</v>
      </c>
      <c r="G190" s="62"/>
      <c r="H190" s="62"/>
      <c r="I190" s="171"/>
      <c r="J190" s="62"/>
      <c r="K190" s="62"/>
      <c r="L190" s="60"/>
      <c r="M190" s="217"/>
      <c r="N190" s="41"/>
      <c r="O190" s="41"/>
      <c r="P190" s="41"/>
      <c r="Q190" s="41"/>
      <c r="R190" s="41"/>
      <c r="S190" s="41"/>
      <c r="T190" s="77"/>
      <c r="AT190" s="24" t="s">
        <v>154</v>
      </c>
      <c r="AU190" s="24" t="s">
        <v>77</v>
      </c>
    </row>
    <row r="191" spans="2:51" s="13" customFormat="1" ht="13.5">
      <c r="B191" s="229"/>
      <c r="C191" s="230"/>
      <c r="D191" s="215" t="s">
        <v>156</v>
      </c>
      <c r="E191" s="241" t="s">
        <v>21</v>
      </c>
      <c r="F191" s="242" t="s">
        <v>304</v>
      </c>
      <c r="G191" s="230"/>
      <c r="H191" s="243">
        <v>185.8</v>
      </c>
      <c r="I191" s="235"/>
      <c r="J191" s="230"/>
      <c r="K191" s="230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156</v>
      </c>
      <c r="AU191" s="240" t="s">
        <v>77</v>
      </c>
      <c r="AV191" s="13" t="s">
        <v>77</v>
      </c>
      <c r="AW191" s="13" t="s">
        <v>32</v>
      </c>
      <c r="AX191" s="13" t="s">
        <v>75</v>
      </c>
      <c r="AY191" s="240" t="s">
        <v>145</v>
      </c>
    </row>
    <row r="192" spans="2:63" s="11" customFormat="1" ht="29.25" customHeight="1">
      <c r="B192" s="186"/>
      <c r="C192" s="187"/>
      <c r="D192" s="200" t="s">
        <v>67</v>
      </c>
      <c r="E192" s="201" t="s">
        <v>152</v>
      </c>
      <c r="F192" s="201" t="s">
        <v>305</v>
      </c>
      <c r="G192" s="187"/>
      <c r="H192" s="187"/>
      <c r="I192" s="190"/>
      <c r="J192" s="202">
        <f>BK192</f>
        <v>88955.84</v>
      </c>
      <c r="K192" s="187"/>
      <c r="L192" s="192"/>
      <c r="M192" s="193"/>
      <c r="N192" s="194"/>
      <c r="O192" s="194"/>
      <c r="P192" s="195">
        <f>SUM(P193:P196)</f>
        <v>0</v>
      </c>
      <c r="Q192" s="194"/>
      <c r="R192" s="195">
        <f>SUM(R193:R196)</f>
        <v>0</v>
      </c>
      <c r="S192" s="194"/>
      <c r="T192" s="196">
        <f>SUM(T193:T196)</f>
        <v>0</v>
      </c>
      <c r="AR192" s="197" t="s">
        <v>75</v>
      </c>
      <c r="AT192" s="198" t="s">
        <v>67</v>
      </c>
      <c r="AU192" s="198" t="s">
        <v>75</v>
      </c>
      <c r="AY192" s="197" t="s">
        <v>145</v>
      </c>
      <c r="BK192" s="199">
        <f>SUM(BK193:BK196)</f>
        <v>88955.84</v>
      </c>
    </row>
    <row r="193" spans="2:65" s="1" customFormat="1" ht="22.5" customHeight="1">
      <c r="B193" s="40"/>
      <c r="C193" s="203" t="s">
        <v>306</v>
      </c>
      <c r="D193" s="203" t="s">
        <v>147</v>
      </c>
      <c r="E193" s="204" t="s">
        <v>307</v>
      </c>
      <c r="F193" s="205" t="s">
        <v>308</v>
      </c>
      <c r="G193" s="206" t="s">
        <v>211</v>
      </c>
      <c r="H193" s="207">
        <v>94.867</v>
      </c>
      <c r="I193" s="208">
        <v>937.69</v>
      </c>
      <c r="J193" s="209">
        <f>ROUND(I193*H193,2)</f>
        <v>88955.84</v>
      </c>
      <c r="K193" s="205" t="s">
        <v>151</v>
      </c>
      <c r="L193" s="60"/>
      <c r="M193" s="210" t="s">
        <v>21</v>
      </c>
      <c r="N193" s="211" t="s">
        <v>39</v>
      </c>
      <c r="O193" s="41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24" t="s">
        <v>152</v>
      </c>
      <c r="AT193" s="24" t="s">
        <v>147</v>
      </c>
      <c r="AU193" s="24" t="s">
        <v>77</v>
      </c>
      <c r="AY193" s="24" t="s">
        <v>145</v>
      </c>
      <c r="BE193" s="214">
        <f>IF(N193="základní",J193,0)</f>
        <v>88955.84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4" t="s">
        <v>75</v>
      </c>
      <c r="BK193" s="214">
        <f>ROUND(I193*H193,2)</f>
        <v>88955.84</v>
      </c>
      <c r="BL193" s="24" t="s">
        <v>152</v>
      </c>
      <c r="BM193" s="24" t="s">
        <v>309</v>
      </c>
    </row>
    <row r="194" spans="2:47" s="1" customFormat="1" ht="13.5">
      <c r="B194" s="40"/>
      <c r="C194" s="62"/>
      <c r="D194" s="215" t="s">
        <v>154</v>
      </c>
      <c r="E194" s="62"/>
      <c r="F194" s="216" t="s">
        <v>310</v>
      </c>
      <c r="G194" s="62"/>
      <c r="H194" s="62"/>
      <c r="I194" s="171"/>
      <c r="J194" s="62"/>
      <c r="K194" s="62"/>
      <c r="L194" s="60"/>
      <c r="M194" s="217"/>
      <c r="N194" s="41"/>
      <c r="O194" s="41"/>
      <c r="P194" s="41"/>
      <c r="Q194" s="41"/>
      <c r="R194" s="41"/>
      <c r="S194" s="41"/>
      <c r="T194" s="77"/>
      <c r="AT194" s="24" t="s">
        <v>154</v>
      </c>
      <c r="AU194" s="24" t="s">
        <v>77</v>
      </c>
    </row>
    <row r="195" spans="2:51" s="12" customFormat="1" ht="13.5">
      <c r="B195" s="218"/>
      <c r="C195" s="219"/>
      <c r="D195" s="215" t="s">
        <v>156</v>
      </c>
      <c r="E195" s="220" t="s">
        <v>21</v>
      </c>
      <c r="F195" s="221" t="s">
        <v>275</v>
      </c>
      <c r="G195" s="219"/>
      <c r="H195" s="222" t="s">
        <v>21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156</v>
      </c>
      <c r="AU195" s="228" t="s">
        <v>77</v>
      </c>
      <c r="AV195" s="12" t="s">
        <v>75</v>
      </c>
      <c r="AW195" s="12" t="s">
        <v>32</v>
      </c>
      <c r="AX195" s="12" t="s">
        <v>68</v>
      </c>
      <c r="AY195" s="228" t="s">
        <v>145</v>
      </c>
    </row>
    <row r="196" spans="2:51" s="13" customFormat="1" ht="13.5">
      <c r="B196" s="229"/>
      <c r="C196" s="230"/>
      <c r="D196" s="215" t="s">
        <v>156</v>
      </c>
      <c r="E196" s="241" t="s">
        <v>21</v>
      </c>
      <c r="F196" s="242" t="s">
        <v>311</v>
      </c>
      <c r="G196" s="230"/>
      <c r="H196" s="243">
        <v>94.867</v>
      </c>
      <c r="I196" s="235"/>
      <c r="J196" s="230"/>
      <c r="K196" s="230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156</v>
      </c>
      <c r="AU196" s="240" t="s">
        <v>77</v>
      </c>
      <c r="AV196" s="13" t="s">
        <v>77</v>
      </c>
      <c r="AW196" s="13" t="s">
        <v>32</v>
      </c>
      <c r="AX196" s="13" t="s">
        <v>75</v>
      </c>
      <c r="AY196" s="240" t="s">
        <v>145</v>
      </c>
    </row>
    <row r="197" spans="2:63" s="11" customFormat="1" ht="29.25" customHeight="1">
      <c r="B197" s="186"/>
      <c r="C197" s="187"/>
      <c r="D197" s="200" t="s">
        <v>67</v>
      </c>
      <c r="E197" s="201" t="s">
        <v>178</v>
      </c>
      <c r="F197" s="201" t="s">
        <v>312</v>
      </c>
      <c r="G197" s="187"/>
      <c r="H197" s="187"/>
      <c r="I197" s="190"/>
      <c r="J197" s="202">
        <f>BK197</f>
        <v>237056.72</v>
      </c>
      <c r="K197" s="187"/>
      <c r="L197" s="192"/>
      <c r="M197" s="193"/>
      <c r="N197" s="194"/>
      <c r="O197" s="194"/>
      <c r="P197" s="195">
        <f>SUM(P198:P211)</f>
        <v>0</v>
      </c>
      <c r="Q197" s="194"/>
      <c r="R197" s="195">
        <f>SUM(R198:R211)</f>
        <v>9.0439536</v>
      </c>
      <c r="S197" s="194"/>
      <c r="T197" s="196">
        <f>SUM(T198:T211)</f>
        <v>0</v>
      </c>
      <c r="AR197" s="197" t="s">
        <v>75</v>
      </c>
      <c r="AT197" s="198" t="s">
        <v>67</v>
      </c>
      <c r="AU197" s="198" t="s">
        <v>75</v>
      </c>
      <c r="AY197" s="197" t="s">
        <v>145</v>
      </c>
      <c r="BK197" s="199">
        <f>SUM(BK198:BK211)</f>
        <v>237056.72</v>
      </c>
    </row>
    <row r="198" spans="2:65" s="1" customFormat="1" ht="22.5" customHeight="1">
      <c r="B198" s="40"/>
      <c r="C198" s="203" t="s">
        <v>313</v>
      </c>
      <c r="D198" s="203" t="s">
        <v>147</v>
      </c>
      <c r="E198" s="204" t="s">
        <v>314</v>
      </c>
      <c r="F198" s="205" t="s">
        <v>315</v>
      </c>
      <c r="G198" s="206" t="s">
        <v>150</v>
      </c>
      <c r="H198" s="207">
        <v>87.28</v>
      </c>
      <c r="I198" s="208">
        <v>172.91</v>
      </c>
      <c r="J198" s="209">
        <f>ROUND(I198*H198,2)</f>
        <v>15091.58</v>
      </c>
      <c r="K198" s="205" t="s">
        <v>151</v>
      </c>
      <c r="L198" s="60"/>
      <c r="M198" s="210" t="s">
        <v>21</v>
      </c>
      <c r="N198" s="211" t="s">
        <v>39</v>
      </c>
      <c r="O198" s="41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24" t="s">
        <v>152</v>
      </c>
      <c r="AT198" s="24" t="s">
        <v>147</v>
      </c>
      <c r="AU198" s="24" t="s">
        <v>77</v>
      </c>
      <c r="AY198" s="24" t="s">
        <v>145</v>
      </c>
      <c r="BE198" s="214">
        <f>IF(N198="základní",J198,0)</f>
        <v>15091.58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4" t="s">
        <v>75</v>
      </c>
      <c r="BK198" s="214">
        <f>ROUND(I198*H198,2)</f>
        <v>15091.58</v>
      </c>
      <c r="BL198" s="24" t="s">
        <v>152</v>
      </c>
      <c r="BM198" s="24" t="s">
        <v>316</v>
      </c>
    </row>
    <row r="199" spans="2:47" s="1" customFormat="1" ht="13.5">
      <c r="B199" s="40"/>
      <c r="C199" s="62"/>
      <c r="D199" s="231" t="s">
        <v>154</v>
      </c>
      <c r="E199" s="62"/>
      <c r="F199" s="255" t="s">
        <v>317</v>
      </c>
      <c r="G199" s="62"/>
      <c r="H199" s="62"/>
      <c r="I199" s="171"/>
      <c r="J199" s="62"/>
      <c r="K199" s="62"/>
      <c r="L199" s="60"/>
      <c r="M199" s="217"/>
      <c r="N199" s="41"/>
      <c r="O199" s="41"/>
      <c r="P199" s="41"/>
      <c r="Q199" s="41"/>
      <c r="R199" s="41"/>
      <c r="S199" s="41"/>
      <c r="T199" s="77"/>
      <c r="AT199" s="24" t="s">
        <v>154</v>
      </c>
      <c r="AU199" s="24" t="s">
        <v>77</v>
      </c>
    </row>
    <row r="200" spans="2:65" s="1" customFormat="1" ht="22.5" customHeight="1">
      <c r="B200" s="40"/>
      <c r="C200" s="203" t="s">
        <v>318</v>
      </c>
      <c r="D200" s="203" t="s">
        <v>147</v>
      </c>
      <c r="E200" s="204" t="s">
        <v>319</v>
      </c>
      <c r="F200" s="205" t="s">
        <v>320</v>
      </c>
      <c r="G200" s="206" t="s">
        <v>150</v>
      </c>
      <c r="H200" s="207">
        <v>404.521</v>
      </c>
      <c r="I200" s="208">
        <v>198.16</v>
      </c>
      <c r="J200" s="209">
        <f>ROUND(I200*H200,2)</f>
        <v>80159.88</v>
      </c>
      <c r="K200" s="205" t="s">
        <v>151</v>
      </c>
      <c r="L200" s="60"/>
      <c r="M200" s="210" t="s">
        <v>21</v>
      </c>
      <c r="N200" s="211" t="s">
        <v>39</v>
      </c>
      <c r="O200" s="41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24" t="s">
        <v>152</v>
      </c>
      <c r="AT200" s="24" t="s">
        <v>147</v>
      </c>
      <c r="AU200" s="24" t="s">
        <v>77</v>
      </c>
      <c r="AY200" s="24" t="s">
        <v>145</v>
      </c>
      <c r="BE200" s="214">
        <f>IF(N200="základní",J200,0)</f>
        <v>80159.88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4" t="s">
        <v>75</v>
      </c>
      <c r="BK200" s="214">
        <f>ROUND(I200*H200,2)</f>
        <v>80159.88</v>
      </c>
      <c r="BL200" s="24" t="s">
        <v>152</v>
      </c>
      <c r="BM200" s="24" t="s">
        <v>321</v>
      </c>
    </row>
    <row r="201" spans="2:47" s="1" customFormat="1" ht="13.5">
      <c r="B201" s="40"/>
      <c r="C201" s="62"/>
      <c r="D201" s="215" t="s">
        <v>154</v>
      </c>
      <c r="E201" s="62"/>
      <c r="F201" s="216" t="s">
        <v>322</v>
      </c>
      <c r="G201" s="62"/>
      <c r="H201" s="62"/>
      <c r="I201" s="171"/>
      <c r="J201" s="62"/>
      <c r="K201" s="62"/>
      <c r="L201" s="60"/>
      <c r="M201" s="217"/>
      <c r="N201" s="41"/>
      <c r="O201" s="41"/>
      <c r="P201" s="41"/>
      <c r="Q201" s="41"/>
      <c r="R201" s="41"/>
      <c r="S201" s="41"/>
      <c r="T201" s="77"/>
      <c r="AT201" s="24" t="s">
        <v>154</v>
      </c>
      <c r="AU201" s="24" t="s">
        <v>77</v>
      </c>
    </row>
    <row r="202" spans="2:51" s="12" customFormat="1" ht="13.5">
      <c r="B202" s="218"/>
      <c r="C202" s="219"/>
      <c r="D202" s="215" t="s">
        <v>156</v>
      </c>
      <c r="E202" s="220" t="s">
        <v>21</v>
      </c>
      <c r="F202" s="221" t="s">
        <v>323</v>
      </c>
      <c r="G202" s="219"/>
      <c r="H202" s="222" t="s">
        <v>21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156</v>
      </c>
      <c r="AU202" s="228" t="s">
        <v>77</v>
      </c>
      <c r="AV202" s="12" t="s">
        <v>75</v>
      </c>
      <c r="AW202" s="12" t="s">
        <v>32</v>
      </c>
      <c r="AX202" s="12" t="s">
        <v>68</v>
      </c>
      <c r="AY202" s="228" t="s">
        <v>145</v>
      </c>
    </row>
    <row r="203" spans="2:51" s="13" customFormat="1" ht="13.5">
      <c r="B203" s="229"/>
      <c r="C203" s="230"/>
      <c r="D203" s="215" t="s">
        <v>156</v>
      </c>
      <c r="E203" s="241" t="s">
        <v>21</v>
      </c>
      <c r="F203" s="242" t="s">
        <v>170</v>
      </c>
      <c r="G203" s="230"/>
      <c r="H203" s="243">
        <v>31.115</v>
      </c>
      <c r="I203" s="235"/>
      <c r="J203" s="230"/>
      <c r="K203" s="230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156</v>
      </c>
      <c r="AU203" s="240" t="s">
        <v>77</v>
      </c>
      <c r="AV203" s="13" t="s">
        <v>77</v>
      </c>
      <c r="AW203" s="13" t="s">
        <v>32</v>
      </c>
      <c r="AX203" s="13" t="s">
        <v>68</v>
      </c>
      <c r="AY203" s="240" t="s">
        <v>145</v>
      </c>
    </row>
    <row r="204" spans="2:51" s="13" customFormat="1" ht="13.5">
      <c r="B204" s="229"/>
      <c r="C204" s="230"/>
      <c r="D204" s="215" t="s">
        <v>156</v>
      </c>
      <c r="E204" s="241" t="s">
        <v>21</v>
      </c>
      <c r="F204" s="242" t="s">
        <v>324</v>
      </c>
      <c r="G204" s="230"/>
      <c r="H204" s="243">
        <v>353.768</v>
      </c>
      <c r="I204" s="235"/>
      <c r="J204" s="230"/>
      <c r="K204" s="230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156</v>
      </c>
      <c r="AU204" s="240" t="s">
        <v>77</v>
      </c>
      <c r="AV204" s="13" t="s">
        <v>77</v>
      </c>
      <c r="AW204" s="13" t="s">
        <v>32</v>
      </c>
      <c r="AX204" s="13" t="s">
        <v>68</v>
      </c>
      <c r="AY204" s="240" t="s">
        <v>145</v>
      </c>
    </row>
    <row r="205" spans="2:51" s="13" customFormat="1" ht="13.5">
      <c r="B205" s="229"/>
      <c r="C205" s="230"/>
      <c r="D205" s="215" t="s">
        <v>156</v>
      </c>
      <c r="E205" s="241" t="s">
        <v>21</v>
      </c>
      <c r="F205" s="242" t="s">
        <v>171</v>
      </c>
      <c r="G205" s="230"/>
      <c r="H205" s="243">
        <v>19.638</v>
      </c>
      <c r="I205" s="235"/>
      <c r="J205" s="230"/>
      <c r="K205" s="230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156</v>
      </c>
      <c r="AU205" s="240" t="s">
        <v>77</v>
      </c>
      <c r="AV205" s="13" t="s">
        <v>77</v>
      </c>
      <c r="AW205" s="13" t="s">
        <v>32</v>
      </c>
      <c r="AX205" s="13" t="s">
        <v>68</v>
      </c>
      <c r="AY205" s="240" t="s">
        <v>145</v>
      </c>
    </row>
    <row r="206" spans="2:51" s="14" customFormat="1" ht="13.5">
      <c r="B206" s="244"/>
      <c r="C206" s="245"/>
      <c r="D206" s="231" t="s">
        <v>156</v>
      </c>
      <c r="E206" s="246" t="s">
        <v>21</v>
      </c>
      <c r="F206" s="247" t="s">
        <v>173</v>
      </c>
      <c r="G206" s="245"/>
      <c r="H206" s="248">
        <v>404.521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156</v>
      </c>
      <c r="AU206" s="254" t="s">
        <v>77</v>
      </c>
      <c r="AV206" s="14" t="s">
        <v>152</v>
      </c>
      <c r="AW206" s="14" t="s">
        <v>32</v>
      </c>
      <c r="AX206" s="14" t="s">
        <v>75</v>
      </c>
      <c r="AY206" s="254" t="s">
        <v>145</v>
      </c>
    </row>
    <row r="207" spans="2:65" s="1" customFormat="1" ht="22.5" customHeight="1">
      <c r="B207" s="40"/>
      <c r="C207" s="203" t="s">
        <v>325</v>
      </c>
      <c r="D207" s="203" t="s">
        <v>147</v>
      </c>
      <c r="E207" s="204" t="s">
        <v>326</v>
      </c>
      <c r="F207" s="205" t="s">
        <v>327</v>
      </c>
      <c r="G207" s="206" t="s">
        <v>150</v>
      </c>
      <c r="H207" s="207">
        <v>404.521</v>
      </c>
      <c r="I207" s="208">
        <v>302.46</v>
      </c>
      <c r="J207" s="209">
        <f>ROUND(I207*H207,2)</f>
        <v>122351.42</v>
      </c>
      <c r="K207" s="205" t="s">
        <v>151</v>
      </c>
      <c r="L207" s="60"/>
      <c r="M207" s="210" t="s">
        <v>21</v>
      </c>
      <c r="N207" s="211" t="s">
        <v>39</v>
      </c>
      <c r="O207" s="41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24" t="s">
        <v>152</v>
      </c>
      <c r="AT207" s="24" t="s">
        <v>147</v>
      </c>
      <c r="AU207" s="24" t="s">
        <v>77</v>
      </c>
      <c r="AY207" s="24" t="s">
        <v>145</v>
      </c>
      <c r="BE207" s="214">
        <f>IF(N207="základní",J207,0)</f>
        <v>122351.42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4" t="s">
        <v>75</v>
      </c>
      <c r="BK207" s="214">
        <f>ROUND(I207*H207,2)</f>
        <v>122351.42</v>
      </c>
      <c r="BL207" s="24" t="s">
        <v>152</v>
      </c>
      <c r="BM207" s="24" t="s">
        <v>328</v>
      </c>
    </row>
    <row r="208" spans="2:47" s="1" customFormat="1" ht="27">
      <c r="B208" s="40"/>
      <c r="C208" s="62"/>
      <c r="D208" s="231" t="s">
        <v>154</v>
      </c>
      <c r="E208" s="62"/>
      <c r="F208" s="255" t="s">
        <v>329</v>
      </c>
      <c r="G208" s="62"/>
      <c r="H208" s="62"/>
      <c r="I208" s="171"/>
      <c r="J208" s="62"/>
      <c r="K208" s="62"/>
      <c r="L208" s="60"/>
      <c r="M208" s="217"/>
      <c r="N208" s="41"/>
      <c r="O208" s="41"/>
      <c r="P208" s="41"/>
      <c r="Q208" s="41"/>
      <c r="R208" s="41"/>
      <c r="S208" s="41"/>
      <c r="T208" s="77"/>
      <c r="AT208" s="24" t="s">
        <v>154</v>
      </c>
      <c r="AU208" s="24" t="s">
        <v>77</v>
      </c>
    </row>
    <row r="209" spans="2:65" s="1" customFormat="1" ht="22.5" customHeight="1">
      <c r="B209" s="40"/>
      <c r="C209" s="203" t="s">
        <v>330</v>
      </c>
      <c r="D209" s="203" t="s">
        <v>147</v>
      </c>
      <c r="E209" s="204" t="s">
        <v>331</v>
      </c>
      <c r="F209" s="205" t="s">
        <v>332</v>
      </c>
      <c r="G209" s="206" t="s">
        <v>150</v>
      </c>
      <c r="H209" s="207">
        <v>87.28</v>
      </c>
      <c r="I209" s="208">
        <v>222.89</v>
      </c>
      <c r="J209" s="209">
        <f>ROUND(I209*H209,2)</f>
        <v>19453.84</v>
      </c>
      <c r="K209" s="205" t="s">
        <v>151</v>
      </c>
      <c r="L209" s="60"/>
      <c r="M209" s="210" t="s">
        <v>21</v>
      </c>
      <c r="N209" s="211" t="s">
        <v>39</v>
      </c>
      <c r="O209" s="41"/>
      <c r="P209" s="212">
        <f>O209*H209</f>
        <v>0</v>
      </c>
      <c r="Q209" s="212">
        <v>0.10362</v>
      </c>
      <c r="R209" s="212">
        <f>Q209*H209</f>
        <v>9.0439536</v>
      </c>
      <c r="S209" s="212">
        <v>0</v>
      </c>
      <c r="T209" s="213">
        <f>S209*H209</f>
        <v>0</v>
      </c>
      <c r="AR209" s="24" t="s">
        <v>152</v>
      </c>
      <c r="AT209" s="24" t="s">
        <v>147</v>
      </c>
      <c r="AU209" s="24" t="s">
        <v>77</v>
      </c>
      <c r="AY209" s="24" t="s">
        <v>145</v>
      </c>
      <c r="BE209" s="214">
        <f>IF(N209="základní",J209,0)</f>
        <v>19453.84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4" t="s">
        <v>75</v>
      </c>
      <c r="BK209" s="214">
        <f>ROUND(I209*H209,2)</f>
        <v>19453.84</v>
      </c>
      <c r="BL209" s="24" t="s">
        <v>152</v>
      </c>
      <c r="BM209" s="24" t="s">
        <v>333</v>
      </c>
    </row>
    <row r="210" spans="2:47" s="1" customFormat="1" ht="40.5">
      <c r="B210" s="40"/>
      <c r="C210" s="62"/>
      <c r="D210" s="215" t="s">
        <v>154</v>
      </c>
      <c r="E210" s="62"/>
      <c r="F210" s="216" t="s">
        <v>334</v>
      </c>
      <c r="G210" s="62"/>
      <c r="H210" s="62"/>
      <c r="I210" s="171"/>
      <c r="J210" s="62"/>
      <c r="K210" s="62"/>
      <c r="L210" s="60"/>
      <c r="M210" s="217"/>
      <c r="N210" s="41"/>
      <c r="O210" s="41"/>
      <c r="P210" s="41"/>
      <c r="Q210" s="41"/>
      <c r="R210" s="41"/>
      <c r="S210" s="41"/>
      <c r="T210" s="77"/>
      <c r="AT210" s="24" t="s">
        <v>154</v>
      </c>
      <c r="AU210" s="24" t="s">
        <v>77</v>
      </c>
    </row>
    <row r="211" spans="2:51" s="13" customFormat="1" ht="13.5">
      <c r="B211" s="229"/>
      <c r="C211" s="230"/>
      <c r="D211" s="215" t="s">
        <v>156</v>
      </c>
      <c r="E211" s="241" t="s">
        <v>21</v>
      </c>
      <c r="F211" s="242" t="s">
        <v>335</v>
      </c>
      <c r="G211" s="230"/>
      <c r="H211" s="243">
        <v>87.28</v>
      </c>
      <c r="I211" s="235"/>
      <c r="J211" s="230"/>
      <c r="K211" s="230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156</v>
      </c>
      <c r="AU211" s="240" t="s">
        <v>77</v>
      </c>
      <c r="AV211" s="13" t="s">
        <v>77</v>
      </c>
      <c r="AW211" s="13" t="s">
        <v>32</v>
      </c>
      <c r="AX211" s="13" t="s">
        <v>75</v>
      </c>
      <c r="AY211" s="240" t="s">
        <v>145</v>
      </c>
    </row>
    <row r="212" spans="2:63" s="11" customFormat="1" ht="29.25" customHeight="1">
      <c r="B212" s="186"/>
      <c r="C212" s="187"/>
      <c r="D212" s="200" t="s">
        <v>67</v>
      </c>
      <c r="E212" s="201" t="s">
        <v>202</v>
      </c>
      <c r="F212" s="201" t="s">
        <v>336</v>
      </c>
      <c r="G212" s="187"/>
      <c r="H212" s="187"/>
      <c r="I212" s="190"/>
      <c r="J212" s="202">
        <f>BK212</f>
        <v>1769533</v>
      </c>
      <c r="K212" s="187"/>
      <c r="L212" s="192"/>
      <c r="M212" s="193"/>
      <c r="N212" s="194"/>
      <c r="O212" s="194"/>
      <c r="P212" s="195">
        <f>SUM(P213:P236)</f>
        <v>0</v>
      </c>
      <c r="Q212" s="194"/>
      <c r="R212" s="195">
        <f>SUM(R213:R236)</f>
        <v>277.479706</v>
      </c>
      <c r="S212" s="194"/>
      <c r="T212" s="196">
        <f>SUM(T213:T236)</f>
        <v>0.1</v>
      </c>
      <c r="AR212" s="197" t="s">
        <v>75</v>
      </c>
      <c r="AT212" s="198" t="s">
        <v>67</v>
      </c>
      <c r="AU212" s="198" t="s">
        <v>75</v>
      </c>
      <c r="AY212" s="197" t="s">
        <v>145</v>
      </c>
      <c r="BK212" s="199">
        <f>SUM(BK213:BK236)</f>
        <v>1769533</v>
      </c>
    </row>
    <row r="213" spans="2:65" s="1" customFormat="1" ht="31.5" customHeight="1">
      <c r="B213" s="40"/>
      <c r="C213" s="203" t="s">
        <v>337</v>
      </c>
      <c r="D213" s="203" t="s">
        <v>147</v>
      </c>
      <c r="E213" s="204" t="s">
        <v>338</v>
      </c>
      <c r="F213" s="205" t="s">
        <v>339</v>
      </c>
      <c r="G213" s="206" t="s">
        <v>190</v>
      </c>
      <c r="H213" s="207">
        <v>185.8</v>
      </c>
      <c r="I213" s="208">
        <v>730.4</v>
      </c>
      <c r="J213" s="209">
        <f>ROUND(I213*H213,2)</f>
        <v>135708.32</v>
      </c>
      <c r="K213" s="205" t="s">
        <v>151</v>
      </c>
      <c r="L213" s="60"/>
      <c r="M213" s="210" t="s">
        <v>21</v>
      </c>
      <c r="N213" s="211" t="s">
        <v>39</v>
      </c>
      <c r="O213" s="41"/>
      <c r="P213" s="212">
        <f>O213*H213</f>
        <v>0</v>
      </c>
      <c r="Q213" s="212">
        <v>2E-05</v>
      </c>
      <c r="R213" s="212">
        <f>Q213*H213</f>
        <v>0.0037160000000000006</v>
      </c>
      <c r="S213" s="212">
        <v>0</v>
      </c>
      <c r="T213" s="213">
        <f>S213*H213</f>
        <v>0</v>
      </c>
      <c r="AR213" s="24" t="s">
        <v>152</v>
      </c>
      <c r="AT213" s="24" t="s">
        <v>147</v>
      </c>
      <c r="AU213" s="24" t="s">
        <v>77</v>
      </c>
      <c r="AY213" s="24" t="s">
        <v>145</v>
      </c>
      <c r="BE213" s="214">
        <f>IF(N213="základní",J213,0)</f>
        <v>135708.32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4" t="s">
        <v>75</v>
      </c>
      <c r="BK213" s="214">
        <f>ROUND(I213*H213,2)</f>
        <v>135708.32</v>
      </c>
      <c r="BL213" s="24" t="s">
        <v>152</v>
      </c>
      <c r="BM213" s="24" t="s">
        <v>340</v>
      </c>
    </row>
    <row r="214" spans="2:47" s="1" customFormat="1" ht="27">
      <c r="B214" s="40"/>
      <c r="C214" s="62"/>
      <c r="D214" s="215" t="s">
        <v>154</v>
      </c>
      <c r="E214" s="62"/>
      <c r="F214" s="216" t="s">
        <v>341</v>
      </c>
      <c r="G214" s="62"/>
      <c r="H214" s="62"/>
      <c r="I214" s="171"/>
      <c r="J214" s="62"/>
      <c r="K214" s="62"/>
      <c r="L214" s="60"/>
      <c r="M214" s="217"/>
      <c r="N214" s="41"/>
      <c r="O214" s="41"/>
      <c r="P214" s="41"/>
      <c r="Q214" s="41"/>
      <c r="R214" s="41"/>
      <c r="S214" s="41"/>
      <c r="T214" s="77"/>
      <c r="AT214" s="24" t="s">
        <v>154</v>
      </c>
      <c r="AU214" s="24" t="s">
        <v>77</v>
      </c>
    </row>
    <row r="215" spans="2:51" s="13" customFormat="1" ht="13.5">
      <c r="B215" s="229"/>
      <c r="C215" s="230"/>
      <c r="D215" s="231" t="s">
        <v>156</v>
      </c>
      <c r="E215" s="232" t="s">
        <v>21</v>
      </c>
      <c r="F215" s="233" t="s">
        <v>291</v>
      </c>
      <c r="G215" s="230"/>
      <c r="H215" s="234">
        <v>185.8</v>
      </c>
      <c r="I215" s="235"/>
      <c r="J215" s="230"/>
      <c r="K215" s="230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156</v>
      </c>
      <c r="AU215" s="240" t="s">
        <v>77</v>
      </c>
      <c r="AV215" s="13" t="s">
        <v>77</v>
      </c>
      <c r="AW215" s="13" t="s">
        <v>32</v>
      </c>
      <c r="AX215" s="13" t="s">
        <v>75</v>
      </c>
      <c r="AY215" s="240" t="s">
        <v>145</v>
      </c>
    </row>
    <row r="216" spans="2:65" s="1" customFormat="1" ht="31.5" customHeight="1">
      <c r="B216" s="40"/>
      <c r="C216" s="256" t="s">
        <v>342</v>
      </c>
      <c r="D216" s="256" t="s">
        <v>279</v>
      </c>
      <c r="E216" s="257" t="s">
        <v>343</v>
      </c>
      <c r="F216" s="258" t="s">
        <v>344</v>
      </c>
      <c r="G216" s="259" t="s">
        <v>345</v>
      </c>
      <c r="H216" s="260">
        <v>74.32</v>
      </c>
      <c r="I216" s="261">
        <v>17101.86</v>
      </c>
      <c r="J216" s="262">
        <f>ROUND(I216*H216,2)</f>
        <v>1271010.24</v>
      </c>
      <c r="K216" s="258" t="s">
        <v>151</v>
      </c>
      <c r="L216" s="263"/>
      <c r="M216" s="264" t="s">
        <v>21</v>
      </c>
      <c r="N216" s="265" t="s">
        <v>39</v>
      </c>
      <c r="O216" s="41"/>
      <c r="P216" s="212">
        <f>O216*H216</f>
        <v>0</v>
      </c>
      <c r="Q216" s="212">
        <v>3.46</v>
      </c>
      <c r="R216" s="212">
        <f>Q216*H216</f>
        <v>257.1472</v>
      </c>
      <c r="S216" s="212">
        <v>0</v>
      </c>
      <c r="T216" s="213">
        <f>S216*H216</f>
        <v>0</v>
      </c>
      <c r="AR216" s="24" t="s">
        <v>202</v>
      </c>
      <c r="AT216" s="24" t="s">
        <v>279</v>
      </c>
      <c r="AU216" s="24" t="s">
        <v>77</v>
      </c>
      <c r="AY216" s="24" t="s">
        <v>145</v>
      </c>
      <c r="BE216" s="214">
        <f>IF(N216="základní",J216,0)</f>
        <v>1271010.24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4" t="s">
        <v>75</v>
      </c>
      <c r="BK216" s="214">
        <f>ROUND(I216*H216,2)</f>
        <v>1271010.24</v>
      </c>
      <c r="BL216" s="24" t="s">
        <v>152</v>
      </c>
      <c r="BM216" s="24" t="s">
        <v>346</v>
      </c>
    </row>
    <row r="217" spans="2:47" s="1" customFormat="1" ht="13.5">
      <c r="B217" s="40"/>
      <c r="C217" s="62"/>
      <c r="D217" s="215" t="s">
        <v>154</v>
      </c>
      <c r="E217" s="62"/>
      <c r="F217" s="216" t="s">
        <v>347</v>
      </c>
      <c r="G217" s="62"/>
      <c r="H217" s="62"/>
      <c r="I217" s="171"/>
      <c r="J217" s="62"/>
      <c r="K217" s="62"/>
      <c r="L217" s="60"/>
      <c r="M217" s="217"/>
      <c r="N217" s="41"/>
      <c r="O217" s="41"/>
      <c r="P217" s="41"/>
      <c r="Q217" s="41"/>
      <c r="R217" s="41"/>
      <c r="S217" s="41"/>
      <c r="T217" s="77"/>
      <c r="AT217" s="24" t="s">
        <v>154</v>
      </c>
      <c r="AU217" s="24" t="s">
        <v>77</v>
      </c>
    </row>
    <row r="218" spans="2:51" s="13" customFormat="1" ht="13.5">
      <c r="B218" s="229"/>
      <c r="C218" s="230"/>
      <c r="D218" s="231" t="s">
        <v>156</v>
      </c>
      <c r="E218" s="232" t="s">
        <v>21</v>
      </c>
      <c r="F218" s="233" t="s">
        <v>348</v>
      </c>
      <c r="G218" s="230"/>
      <c r="H218" s="234">
        <v>74.32</v>
      </c>
      <c r="I218" s="235"/>
      <c r="J218" s="230"/>
      <c r="K218" s="230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156</v>
      </c>
      <c r="AU218" s="240" t="s">
        <v>77</v>
      </c>
      <c r="AV218" s="13" t="s">
        <v>77</v>
      </c>
      <c r="AW218" s="13" t="s">
        <v>32</v>
      </c>
      <c r="AX218" s="13" t="s">
        <v>75</v>
      </c>
      <c r="AY218" s="240" t="s">
        <v>145</v>
      </c>
    </row>
    <row r="219" spans="2:65" s="1" customFormat="1" ht="22.5" customHeight="1">
      <c r="B219" s="40"/>
      <c r="C219" s="203" t="s">
        <v>349</v>
      </c>
      <c r="D219" s="203" t="s">
        <v>147</v>
      </c>
      <c r="E219" s="204" t="s">
        <v>350</v>
      </c>
      <c r="F219" s="205" t="s">
        <v>351</v>
      </c>
      <c r="G219" s="206" t="s">
        <v>190</v>
      </c>
      <c r="H219" s="207">
        <v>185.8</v>
      </c>
      <c r="I219" s="208">
        <v>114.4</v>
      </c>
      <c r="J219" s="209">
        <f>ROUND(I219*H219,2)</f>
        <v>21255.52</v>
      </c>
      <c r="K219" s="205" t="s">
        <v>151</v>
      </c>
      <c r="L219" s="60"/>
      <c r="M219" s="210" t="s">
        <v>21</v>
      </c>
      <c r="N219" s="211" t="s">
        <v>39</v>
      </c>
      <c r="O219" s="41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AR219" s="24" t="s">
        <v>152</v>
      </c>
      <c r="AT219" s="24" t="s">
        <v>147</v>
      </c>
      <c r="AU219" s="24" t="s">
        <v>77</v>
      </c>
      <c r="AY219" s="24" t="s">
        <v>145</v>
      </c>
      <c r="BE219" s="214">
        <f>IF(N219="základní",J219,0)</f>
        <v>21255.52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24" t="s">
        <v>75</v>
      </c>
      <c r="BK219" s="214">
        <f>ROUND(I219*H219,2)</f>
        <v>21255.52</v>
      </c>
      <c r="BL219" s="24" t="s">
        <v>152</v>
      </c>
      <c r="BM219" s="24" t="s">
        <v>352</v>
      </c>
    </row>
    <row r="220" spans="2:47" s="1" customFormat="1" ht="13.5">
      <c r="B220" s="40"/>
      <c r="C220" s="62"/>
      <c r="D220" s="215" t="s">
        <v>154</v>
      </c>
      <c r="E220" s="62"/>
      <c r="F220" s="216" t="s">
        <v>353</v>
      </c>
      <c r="G220" s="62"/>
      <c r="H220" s="62"/>
      <c r="I220" s="171"/>
      <c r="J220" s="62"/>
      <c r="K220" s="62"/>
      <c r="L220" s="60"/>
      <c r="M220" s="217"/>
      <c r="N220" s="41"/>
      <c r="O220" s="41"/>
      <c r="P220" s="41"/>
      <c r="Q220" s="41"/>
      <c r="R220" s="41"/>
      <c r="S220" s="41"/>
      <c r="T220" s="77"/>
      <c r="AT220" s="24" t="s">
        <v>154</v>
      </c>
      <c r="AU220" s="24" t="s">
        <v>77</v>
      </c>
    </row>
    <row r="221" spans="2:51" s="13" customFormat="1" ht="13.5">
      <c r="B221" s="229"/>
      <c r="C221" s="230"/>
      <c r="D221" s="231" t="s">
        <v>156</v>
      </c>
      <c r="E221" s="232" t="s">
        <v>21</v>
      </c>
      <c r="F221" s="233" t="s">
        <v>291</v>
      </c>
      <c r="G221" s="230"/>
      <c r="H221" s="234">
        <v>185.8</v>
      </c>
      <c r="I221" s="235"/>
      <c r="J221" s="230"/>
      <c r="K221" s="230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156</v>
      </c>
      <c r="AU221" s="240" t="s">
        <v>77</v>
      </c>
      <c r="AV221" s="13" t="s">
        <v>77</v>
      </c>
      <c r="AW221" s="13" t="s">
        <v>32</v>
      </c>
      <c r="AX221" s="13" t="s">
        <v>75</v>
      </c>
      <c r="AY221" s="240" t="s">
        <v>145</v>
      </c>
    </row>
    <row r="222" spans="2:65" s="1" customFormat="1" ht="22.5" customHeight="1">
      <c r="B222" s="40"/>
      <c r="C222" s="203" t="s">
        <v>354</v>
      </c>
      <c r="D222" s="203" t="s">
        <v>147</v>
      </c>
      <c r="E222" s="204" t="s">
        <v>355</v>
      </c>
      <c r="F222" s="205" t="s">
        <v>356</v>
      </c>
      <c r="G222" s="206" t="s">
        <v>345</v>
      </c>
      <c r="H222" s="207">
        <v>2</v>
      </c>
      <c r="I222" s="208">
        <v>28609.53</v>
      </c>
      <c r="J222" s="209">
        <f>ROUND(I222*H222,2)</f>
        <v>57219.06</v>
      </c>
      <c r="K222" s="205" t="s">
        <v>151</v>
      </c>
      <c r="L222" s="60"/>
      <c r="M222" s="210" t="s">
        <v>21</v>
      </c>
      <c r="N222" s="211" t="s">
        <v>39</v>
      </c>
      <c r="O222" s="41"/>
      <c r="P222" s="212">
        <f>O222*H222</f>
        <v>0</v>
      </c>
      <c r="Q222" s="212">
        <v>1.39007</v>
      </c>
      <c r="R222" s="212">
        <f>Q222*H222</f>
        <v>2.78014</v>
      </c>
      <c r="S222" s="212">
        <v>0</v>
      </c>
      <c r="T222" s="213">
        <f>S222*H222</f>
        <v>0</v>
      </c>
      <c r="AR222" s="24" t="s">
        <v>152</v>
      </c>
      <c r="AT222" s="24" t="s">
        <v>147</v>
      </c>
      <c r="AU222" s="24" t="s">
        <v>77</v>
      </c>
      <c r="AY222" s="24" t="s">
        <v>145</v>
      </c>
      <c r="BE222" s="214">
        <f>IF(N222="základní",J222,0)</f>
        <v>57219.06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24" t="s">
        <v>75</v>
      </c>
      <c r="BK222" s="214">
        <f>ROUND(I222*H222,2)</f>
        <v>57219.06</v>
      </c>
      <c r="BL222" s="24" t="s">
        <v>152</v>
      </c>
      <c r="BM222" s="24" t="s">
        <v>357</v>
      </c>
    </row>
    <row r="223" spans="2:47" s="1" customFormat="1" ht="13.5">
      <c r="B223" s="40"/>
      <c r="C223" s="62"/>
      <c r="D223" s="231" t="s">
        <v>154</v>
      </c>
      <c r="E223" s="62"/>
      <c r="F223" s="255" t="s">
        <v>358</v>
      </c>
      <c r="G223" s="62"/>
      <c r="H223" s="62"/>
      <c r="I223" s="171"/>
      <c r="J223" s="62"/>
      <c r="K223" s="62"/>
      <c r="L223" s="60"/>
      <c r="M223" s="217"/>
      <c r="N223" s="41"/>
      <c r="O223" s="41"/>
      <c r="P223" s="41"/>
      <c r="Q223" s="41"/>
      <c r="R223" s="41"/>
      <c r="S223" s="41"/>
      <c r="T223" s="77"/>
      <c r="AT223" s="24" t="s">
        <v>154</v>
      </c>
      <c r="AU223" s="24" t="s">
        <v>77</v>
      </c>
    </row>
    <row r="224" spans="2:65" s="1" customFormat="1" ht="31.5" customHeight="1">
      <c r="B224" s="40"/>
      <c r="C224" s="203" t="s">
        <v>359</v>
      </c>
      <c r="D224" s="203" t="s">
        <v>147</v>
      </c>
      <c r="E224" s="204" t="s">
        <v>360</v>
      </c>
      <c r="F224" s="205" t="s">
        <v>361</v>
      </c>
      <c r="G224" s="206" t="s">
        <v>345</v>
      </c>
      <c r="H224" s="207">
        <v>7</v>
      </c>
      <c r="I224" s="208">
        <v>23225.7</v>
      </c>
      <c r="J224" s="209">
        <f>ROUND(I224*H224,2)</f>
        <v>162579.9</v>
      </c>
      <c r="K224" s="205" t="s">
        <v>21</v>
      </c>
      <c r="L224" s="60"/>
      <c r="M224" s="210" t="s">
        <v>21</v>
      </c>
      <c r="N224" s="211" t="s">
        <v>39</v>
      </c>
      <c r="O224" s="41"/>
      <c r="P224" s="212">
        <f>O224*H224</f>
        <v>0</v>
      </c>
      <c r="Q224" s="212">
        <v>2.42093</v>
      </c>
      <c r="R224" s="212">
        <f>Q224*H224</f>
        <v>16.94651</v>
      </c>
      <c r="S224" s="212">
        <v>0</v>
      </c>
      <c r="T224" s="213">
        <f>S224*H224</f>
        <v>0</v>
      </c>
      <c r="AR224" s="24" t="s">
        <v>152</v>
      </c>
      <c r="AT224" s="24" t="s">
        <v>147</v>
      </c>
      <c r="AU224" s="24" t="s">
        <v>77</v>
      </c>
      <c r="AY224" s="24" t="s">
        <v>145</v>
      </c>
      <c r="BE224" s="214">
        <f>IF(N224="základní",J224,0)</f>
        <v>162579.9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24" t="s">
        <v>75</v>
      </c>
      <c r="BK224" s="214">
        <f>ROUND(I224*H224,2)</f>
        <v>162579.9</v>
      </c>
      <c r="BL224" s="24" t="s">
        <v>152</v>
      </c>
      <c r="BM224" s="24" t="s">
        <v>362</v>
      </c>
    </row>
    <row r="225" spans="2:47" s="1" customFormat="1" ht="27">
      <c r="B225" s="40"/>
      <c r="C225" s="62"/>
      <c r="D225" s="215" t="s">
        <v>154</v>
      </c>
      <c r="E225" s="62"/>
      <c r="F225" s="216" t="s">
        <v>361</v>
      </c>
      <c r="G225" s="62"/>
      <c r="H225" s="62"/>
      <c r="I225" s="171"/>
      <c r="J225" s="62"/>
      <c r="K225" s="62"/>
      <c r="L225" s="60"/>
      <c r="M225" s="217"/>
      <c r="N225" s="41"/>
      <c r="O225" s="41"/>
      <c r="P225" s="41"/>
      <c r="Q225" s="41"/>
      <c r="R225" s="41"/>
      <c r="S225" s="41"/>
      <c r="T225" s="77"/>
      <c r="AT225" s="24" t="s">
        <v>154</v>
      </c>
      <c r="AU225" s="24" t="s">
        <v>77</v>
      </c>
    </row>
    <row r="226" spans="2:51" s="13" customFormat="1" ht="13.5">
      <c r="B226" s="229"/>
      <c r="C226" s="230"/>
      <c r="D226" s="231" t="s">
        <v>156</v>
      </c>
      <c r="E226" s="232" t="s">
        <v>21</v>
      </c>
      <c r="F226" s="233" t="s">
        <v>195</v>
      </c>
      <c r="G226" s="230"/>
      <c r="H226" s="234">
        <v>7</v>
      </c>
      <c r="I226" s="235"/>
      <c r="J226" s="230"/>
      <c r="K226" s="230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156</v>
      </c>
      <c r="AU226" s="240" t="s">
        <v>77</v>
      </c>
      <c r="AV226" s="13" t="s">
        <v>77</v>
      </c>
      <c r="AW226" s="13" t="s">
        <v>32</v>
      </c>
      <c r="AX226" s="13" t="s">
        <v>75</v>
      </c>
      <c r="AY226" s="240" t="s">
        <v>145</v>
      </c>
    </row>
    <row r="227" spans="2:65" s="1" customFormat="1" ht="22.5" customHeight="1">
      <c r="B227" s="40"/>
      <c r="C227" s="203" t="s">
        <v>363</v>
      </c>
      <c r="D227" s="203" t="s">
        <v>147</v>
      </c>
      <c r="E227" s="204" t="s">
        <v>364</v>
      </c>
      <c r="F227" s="205" t="s">
        <v>365</v>
      </c>
      <c r="G227" s="206" t="s">
        <v>345</v>
      </c>
      <c r="H227" s="207">
        <v>2</v>
      </c>
      <c r="I227" s="208">
        <v>214.19</v>
      </c>
      <c r="J227" s="209">
        <f>ROUND(I227*H227,2)</f>
        <v>428.38</v>
      </c>
      <c r="K227" s="205" t="s">
        <v>151</v>
      </c>
      <c r="L227" s="60"/>
      <c r="M227" s="210" t="s">
        <v>21</v>
      </c>
      <c r="N227" s="211" t="s">
        <v>39</v>
      </c>
      <c r="O227" s="41"/>
      <c r="P227" s="212">
        <f>O227*H227</f>
        <v>0</v>
      </c>
      <c r="Q227" s="212">
        <v>0</v>
      </c>
      <c r="R227" s="212">
        <f>Q227*H227</f>
        <v>0</v>
      </c>
      <c r="S227" s="212">
        <v>0.05</v>
      </c>
      <c r="T227" s="213">
        <f>S227*H227</f>
        <v>0.1</v>
      </c>
      <c r="AR227" s="24" t="s">
        <v>152</v>
      </c>
      <c r="AT227" s="24" t="s">
        <v>147</v>
      </c>
      <c r="AU227" s="24" t="s">
        <v>77</v>
      </c>
      <c r="AY227" s="24" t="s">
        <v>145</v>
      </c>
      <c r="BE227" s="214">
        <f>IF(N227="základní",J227,0)</f>
        <v>428.38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4" t="s">
        <v>75</v>
      </c>
      <c r="BK227" s="214">
        <f>ROUND(I227*H227,2)</f>
        <v>428.38</v>
      </c>
      <c r="BL227" s="24" t="s">
        <v>152</v>
      </c>
      <c r="BM227" s="24" t="s">
        <v>366</v>
      </c>
    </row>
    <row r="228" spans="2:47" s="1" customFormat="1" ht="13.5">
      <c r="B228" s="40"/>
      <c r="C228" s="62"/>
      <c r="D228" s="215" t="s">
        <v>154</v>
      </c>
      <c r="E228" s="62"/>
      <c r="F228" s="216" t="s">
        <v>367</v>
      </c>
      <c r="G228" s="62"/>
      <c r="H228" s="62"/>
      <c r="I228" s="171"/>
      <c r="J228" s="62"/>
      <c r="K228" s="62"/>
      <c r="L228" s="60"/>
      <c r="M228" s="217"/>
      <c r="N228" s="41"/>
      <c r="O228" s="41"/>
      <c r="P228" s="41"/>
      <c r="Q228" s="41"/>
      <c r="R228" s="41"/>
      <c r="S228" s="41"/>
      <c r="T228" s="77"/>
      <c r="AT228" s="24" t="s">
        <v>154</v>
      </c>
      <c r="AU228" s="24" t="s">
        <v>77</v>
      </c>
    </row>
    <row r="229" spans="2:51" s="13" customFormat="1" ht="13.5">
      <c r="B229" s="229"/>
      <c r="C229" s="230"/>
      <c r="D229" s="231" t="s">
        <v>156</v>
      </c>
      <c r="E229" s="232" t="s">
        <v>21</v>
      </c>
      <c r="F229" s="233" t="s">
        <v>77</v>
      </c>
      <c r="G229" s="230"/>
      <c r="H229" s="234">
        <v>2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156</v>
      </c>
      <c r="AU229" s="240" t="s">
        <v>77</v>
      </c>
      <c r="AV229" s="13" t="s">
        <v>77</v>
      </c>
      <c r="AW229" s="13" t="s">
        <v>32</v>
      </c>
      <c r="AX229" s="13" t="s">
        <v>75</v>
      </c>
      <c r="AY229" s="240" t="s">
        <v>145</v>
      </c>
    </row>
    <row r="230" spans="2:65" s="1" customFormat="1" ht="22.5" customHeight="1">
      <c r="B230" s="40"/>
      <c r="C230" s="203" t="s">
        <v>368</v>
      </c>
      <c r="D230" s="203" t="s">
        <v>147</v>
      </c>
      <c r="E230" s="204" t="s">
        <v>369</v>
      </c>
      <c r="F230" s="205" t="s">
        <v>370</v>
      </c>
      <c r="G230" s="206" t="s">
        <v>345</v>
      </c>
      <c r="H230" s="207">
        <v>7</v>
      </c>
      <c r="I230" s="208">
        <v>319.22</v>
      </c>
      <c r="J230" s="209">
        <f>ROUND(I230*H230,2)</f>
        <v>2234.54</v>
      </c>
      <c r="K230" s="205" t="s">
        <v>151</v>
      </c>
      <c r="L230" s="60"/>
      <c r="M230" s="210" t="s">
        <v>21</v>
      </c>
      <c r="N230" s="211" t="s">
        <v>39</v>
      </c>
      <c r="O230" s="41"/>
      <c r="P230" s="212">
        <f>O230*H230</f>
        <v>0</v>
      </c>
      <c r="Q230" s="212">
        <v>0.00702</v>
      </c>
      <c r="R230" s="212">
        <f>Q230*H230</f>
        <v>0.04914</v>
      </c>
      <c r="S230" s="212">
        <v>0</v>
      </c>
      <c r="T230" s="213">
        <f>S230*H230</f>
        <v>0</v>
      </c>
      <c r="AR230" s="24" t="s">
        <v>152</v>
      </c>
      <c r="AT230" s="24" t="s">
        <v>147</v>
      </c>
      <c r="AU230" s="24" t="s">
        <v>77</v>
      </c>
      <c r="AY230" s="24" t="s">
        <v>145</v>
      </c>
      <c r="BE230" s="214">
        <f>IF(N230="základní",J230,0)</f>
        <v>2234.54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24" t="s">
        <v>75</v>
      </c>
      <c r="BK230" s="214">
        <f>ROUND(I230*H230,2)</f>
        <v>2234.54</v>
      </c>
      <c r="BL230" s="24" t="s">
        <v>152</v>
      </c>
      <c r="BM230" s="24" t="s">
        <v>371</v>
      </c>
    </row>
    <row r="231" spans="2:47" s="1" customFormat="1" ht="27">
      <c r="B231" s="40"/>
      <c r="C231" s="62"/>
      <c r="D231" s="231" t="s">
        <v>154</v>
      </c>
      <c r="E231" s="62"/>
      <c r="F231" s="255" t="s">
        <v>372</v>
      </c>
      <c r="G231" s="62"/>
      <c r="H231" s="62"/>
      <c r="I231" s="171"/>
      <c r="J231" s="62"/>
      <c r="K231" s="62"/>
      <c r="L231" s="60"/>
      <c r="M231" s="217"/>
      <c r="N231" s="41"/>
      <c r="O231" s="41"/>
      <c r="P231" s="41"/>
      <c r="Q231" s="41"/>
      <c r="R231" s="41"/>
      <c r="S231" s="41"/>
      <c r="T231" s="77"/>
      <c r="AT231" s="24" t="s">
        <v>154</v>
      </c>
      <c r="AU231" s="24" t="s">
        <v>77</v>
      </c>
    </row>
    <row r="232" spans="2:65" s="1" customFormat="1" ht="22.5" customHeight="1">
      <c r="B232" s="40"/>
      <c r="C232" s="256" t="s">
        <v>373</v>
      </c>
      <c r="D232" s="256" t="s">
        <v>279</v>
      </c>
      <c r="E232" s="257" t="s">
        <v>374</v>
      </c>
      <c r="F232" s="258" t="s">
        <v>375</v>
      </c>
      <c r="G232" s="259" t="s">
        <v>345</v>
      </c>
      <c r="H232" s="260">
        <v>7</v>
      </c>
      <c r="I232" s="261">
        <v>9248</v>
      </c>
      <c r="J232" s="262">
        <f>ROUND(I232*H232,2)</f>
        <v>64736</v>
      </c>
      <c r="K232" s="258" t="s">
        <v>151</v>
      </c>
      <c r="L232" s="263"/>
      <c r="M232" s="264" t="s">
        <v>21</v>
      </c>
      <c r="N232" s="265" t="s">
        <v>39</v>
      </c>
      <c r="O232" s="41"/>
      <c r="P232" s="212">
        <f>O232*H232</f>
        <v>0</v>
      </c>
      <c r="Q232" s="212">
        <v>0.079</v>
      </c>
      <c r="R232" s="212">
        <f>Q232*H232</f>
        <v>0.553</v>
      </c>
      <c r="S232" s="212">
        <v>0</v>
      </c>
      <c r="T232" s="213">
        <f>S232*H232</f>
        <v>0</v>
      </c>
      <c r="AR232" s="24" t="s">
        <v>202</v>
      </c>
      <c r="AT232" s="24" t="s">
        <v>279</v>
      </c>
      <c r="AU232" s="24" t="s">
        <v>77</v>
      </c>
      <c r="AY232" s="24" t="s">
        <v>145</v>
      </c>
      <c r="BE232" s="214">
        <f>IF(N232="základní",J232,0)</f>
        <v>64736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4" t="s">
        <v>75</v>
      </c>
      <c r="BK232" s="214">
        <f>ROUND(I232*H232,2)</f>
        <v>64736</v>
      </c>
      <c r="BL232" s="24" t="s">
        <v>152</v>
      </c>
      <c r="BM232" s="24" t="s">
        <v>376</v>
      </c>
    </row>
    <row r="233" spans="2:47" s="1" customFormat="1" ht="13.5">
      <c r="B233" s="40"/>
      <c r="C233" s="62"/>
      <c r="D233" s="231" t="s">
        <v>154</v>
      </c>
      <c r="E233" s="62"/>
      <c r="F233" s="255" t="s">
        <v>377</v>
      </c>
      <c r="G233" s="62"/>
      <c r="H233" s="62"/>
      <c r="I233" s="171"/>
      <c r="J233" s="62"/>
      <c r="K233" s="62"/>
      <c r="L233" s="60"/>
      <c r="M233" s="217"/>
      <c r="N233" s="41"/>
      <c r="O233" s="41"/>
      <c r="P233" s="41"/>
      <c r="Q233" s="41"/>
      <c r="R233" s="41"/>
      <c r="S233" s="41"/>
      <c r="T233" s="77"/>
      <c r="AT233" s="24" t="s">
        <v>154</v>
      </c>
      <c r="AU233" s="24" t="s">
        <v>77</v>
      </c>
    </row>
    <row r="234" spans="2:65" s="1" customFormat="1" ht="22.5" customHeight="1">
      <c r="B234" s="40"/>
      <c r="C234" s="203" t="s">
        <v>378</v>
      </c>
      <c r="D234" s="203" t="s">
        <v>147</v>
      </c>
      <c r="E234" s="204" t="s">
        <v>379</v>
      </c>
      <c r="F234" s="205" t="s">
        <v>380</v>
      </c>
      <c r="G234" s="206" t="s">
        <v>381</v>
      </c>
      <c r="H234" s="207">
        <v>1</v>
      </c>
      <c r="I234" s="208">
        <v>54361.04</v>
      </c>
      <c r="J234" s="209">
        <f>ROUND(I234*H234,2)</f>
        <v>54361.04</v>
      </c>
      <c r="K234" s="205" t="s">
        <v>21</v>
      </c>
      <c r="L234" s="60"/>
      <c r="M234" s="210" t="s">
        <v>21</v>
      </c>
      <c r="N234" s="211" t="s">
        <v>39</v>
      </c>
      <c r="O234" s="41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24" t="s">
        <v>152</v>
      </c>
      <c r="AT234" s="24" t="s">
        <v>147</v>
      </c>
      <c r="AU234" s="24" t="s">
        <v>77</v>
      </c>
      <c r="AY234" s="24" t="s">
        <v>145</v>
      </c>
      <c r="BE234" s="214">
        <f>IF(N234="základní",J234,0)</f>
        <v>54361.04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24" t="s">
        <v>75</v>
      </c>
      <c r="BK234" s="214">
        <f>ROUND(I234*H234,2)</f>
        <v>54361.04</v>
      </c>
      <c r="BL234" s="24" t="s">
        <v>152</v>
      </c>
      <c r="BM234" s="24" t="s">
        <v>382</v>
      </c>
    </row>
    <row r="235" spans="2:47" s="1" customFormat="1" ht="13.5">
      <c r="B235" s="40"/>
      <c r="C235" s="62"/>
      <c r="D235" s="215" t="s">
        <v>154</v>
      </c>
      <c r="E235" s="62"/>
      <c r="F235" s="216" t="s">
        <v>380</v>
      </c>
      <c r="G235" s="62"/>
      <c r="H235" s="62"/>
      <c r="I235" s="171"/>
      <c r="J235" s="62"/>
      <c r="K235" s="62"/>
      <c r="L235" s="60"/>
      <c r="M235" s="217"/>
      <c r="N235" s="41"/>
      <c r="O235" s="41"/>
      <c r="P235" s="41"/>
      <c r="Q235" s="41"/>
      <c r="R235" s="41"/>
      <c r="S235" s="41"/>
      <c r="T235" s="77"/>
      <c r="AT235" s="24" t="s">
        <v>154</v>
      </c>
      <c r="AU235" s="24" t="s">
        <v>77</v>
      </c>
    </row>
    <row r="236" spans="2:47" s="1" customFormat="1" ht="40.5">
      <c r="B236" s="40"/>
      <c r="C236" s="62"/>
      <c r="D236" s="215" t="s">
        <v>383</v>
      </c>
      <c r="E236" s="62"/>
      <c r="F236" s="266" t="s">
        <v>384</v>
      </c>
      <c r="G236" s="62"/>
      <c r="H236" s="62"/>
      <c r="I236" s="171" t="s">
        <v>1091</v>
      </c>
      <c r="J236" s="62"/>
      <c r="K236" s="62"/>
      <c r="L236" s="60"/>
      <c r="M236" s="217"/>
      <c r="N236" s="41"/>
      <c r="O236" s="41"/>
      <c r="P236" s="41"/>
      <c r="Q236" s="41"/>
      <c r="R236" s="41"/>
      <c r="S236" s="41"/>
      <c r="T236" s="77"/>
      <c r="AT236" s="24" t="s">
        <v>383</v>
      </c>
      <c r="AU236" s="24" t="s">
        <v>77</v>
      </c>
    </row>
    <row r="237" spans="2:63" s="11" customFormat="1" ht="29.25" customHeight="1">
      <c r="B237" s="186"/>
      <c r="C237" s="187"/>
      <c r="D237" s="200" t="s">
        <v>67</v>
      </c>
      <c r="E237" s="201" t="s">
        <v>208</v>
      </c>
      <c r="F237" s="201" t="s">
        <v>385</v>
      </c>
      <c r="G237" s="187"/>
      <c r="H237" s="187"/>
      <c r="I237" s="190"/>
      <c r="J237" s="202">
        <f>BK237</f>
        <v>20316.879999999997</v>
      </c>
      <c r="K237" s="187"/>
      <c r="L237" s="192"/>
      <c r="M237" s="193"/>
      <c r="N237" s="194"/>
      <c r="O237" s="194"/>
      <c r="P237" s="195">
        <f>SUM(P238:P241)</f>
        <v>0</v>
      </c>
      <c r="Q237" s="194"/>
      <c r="R237" s="195">
        <f>SUM(R238:R241)</f>
        <v>0</v>
      </c>
      <c r="S237" s="194"/>
      <c r="T237" s="196">
        <f>SUM(T238:T241)</f>
        <v>0</v>
      </c>
      <c r="AR237" s="197" t="s">
        <v>75</v>
      </c>
      <c r="AT237" s="198" t="s">
        <v>67</v>
      </c>
      <c r="AU237" s="198" t="s">
        <v>75</v>
      </c>
      <c r="AY237" s="197" t="s">
        <v>145</v>
      </c>
      <c r="BK237" s="199">
        <f>SUM(BK238:BK241)</f>
        <v>20316.879999999997</v>
      </c>
    </row>
    <row r="238" spans="2:65" s="1" customFormat="1" ht="22.5" customHeight="1">
      <c r="B238" s="40"/>
      <c r="C238" s="203" t="s">
        <v>386</v>
      </c>
      <c r="D238" s="203" t="s">
        <v>147</v>
      </c>
      <c r="E238" s="204" t="s">
        <v>387</v>
      </c>
      <c r="F238" s="205" t="s">
        <v>388</v>
      </c>
      <c r="G238" s="206" t="s">
        <v>190</v>
      </c>
      <c r="H238" s="207">
        <v>208.65</v>
      </c>
      <c r="I238" s="208">
        <v>67.51</v>
      </c>
      <c r="J238" s="209">
        <f>ROUND(I238*H238,2)</f>
        <v>14085.96</v>
      </c>
      <c r="K238" s="205" t="s">
        <v>151</v>
      </c>
      <c r="L238" s="60"/>
      <c r="M238" s="210" t="s">
        <v>21</v>
      </c>
      <c r="N238" s="211" t="s">
        <v>39</v>
      </c>
      <c r="O238" s="41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AR238" s="24" t="s">
        <v>152</v>
      </c>
      <c r="AT238" s="24" t="s">
        <v>147</v>
      </c>
      <c r="AU238" s="24" t="s">
        <v>77</v>
      </c>
      <c r="AY238" s="24" t="s">
        <v>145</v>
      </c>
      <c r="BE238" s="214">
        <f>IF(N238="základní",J238,0)</f>
        <v>14085.96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24" t="s">
        <v>75</v>
      </c>
      <c r="BK238" s="214">
        <f>ROUND(I238*H238,2)</f>
        <v>14085.96</v>
      </c>
      <c r="BL238" s="24" t="s">
        <v>152</v>
      </c>
      <c r="BM238" s="24" t="s">
        <v>389</v>
      </c>
    </row>
    <row r="239" spans="2:47" s="1" customFormat="1" ht="13.5">
      <c r="B239" s="40"/>
      <c r="C239" s="62"/>
      <c r="D239" s="231" t="s">
        <v>154</v>
      </c>
      <c r="E239" s="62"/>
      <c r="F239" s="255" t="s">
        <v>390</v>
      </c>
      <c r="G239" s="62"/>
      <c r="H239" s="62"/>
      <c r="I239" s="171"/>
      <c r="J239" s="62"/>
      <c r="K239" s="62"/>
      <c r="L239" s="60"/>
      <c r="M239" s="217"/>
      <c r="N239" s="41"/>
      <c r="O239" s="41"/>
      <c r="P239" s="41"/>
      <c r="Q239" s="41"/>
      <c r="R239" s="41"/>
      <c r="S239" s="41"/>
      <c r="T239" s="77"/>
      <c r="AT239" s="24" t="s">
        <v>154</v>
      </c>
      <c r="AU239" s="24" t="s">
        <v>77</v>
      </c>
    </row>
    <row r="240" spans="2:65" s="1" customFormat="1" ht="22.5" customHeight="1">
      <c r="B240" s="40"/>
      <c r="C240" s="203" t="s">
        <v>391</v>
      </c>
      <c r="D240" s="203" t="s">
        <v>147</v>
      </c>
      <c r="E240" s="204" t="s">
        <v>392</v>
      </c>
      <c r="F240" s="205" t="s">
        <v>393</v>
      </c>
      <c r="G240" s="206" t="s">
        <v>150</v>
      </c>
      <c r="H240" s="207">
        <v>87.28</v>
      </c>
      <c r="I240" s="208">
        <v>71.39</v>
      </c>
      <c r="J240" s="209">
        <f>ROUND(I240*H240,2)</f>
        <v>6230.92</v>
      </c>
      <c r="K240" s="205" t="s">
        <v>151</v>
      </c>
      <c r="L240" s="60"/>
      <c r="M240" s="210" t="s">
        <v>21</v>
      </c>
      <c r="N240" s="211" t="s">
        <v>39</v>
      </c>
      <c r="O240" s="41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24" t="s">
        <v>152</v>
      </c>
      <c r="AT240" s="24" t="s">
        <v>147</v>
      </c>
      <c r="AU240" s="24" t="s">
        <v>77</v>
      </c>
      <c r="AY240" s="24" t="s">
        <v>145</v>
      </c>
      <c r="BE240" s="214">
        <f>IF(N240="základní",J240,0)</f>
        <v>6230.92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24" t="s">
        <v>75</v>
      </c>
      <c r="BK240" s="214">
        <f>ROUND(I240*H240,2)</f>
        <v>6230.92</v>
      </c>
      <c r="BL240" s="24" t="s">
        <v>152</v>
      </c>
      <c r="BM240" s="24" t="s">
        <v>394</v>
      </c>
    </row>
    <row r="241" spans="2:47" s="1" customFormat="1" ht="40.5">
      <c r="B241" s="40"/>
      <c r="C241" s="62"/>
      <c r="D241" s="215" t="s">
        <v>154</v>
      </c>
      <c r="E241" s="62"/>
      <c r="F241" s="216" t="s">
        <v>395</v>
      </c>
      <c r="G241" s="62"/>
      <c r="H241" s="62"/>
      <c r="I241" s="171"/>
      <c r="J241" s="62"/>
      <c r="K241" s="62"/>
      <c r="L241" s="60"/>
      <c r="M241" s="217"/>
      <c r="N241" s="41"/>
      <c r="O241" s="41"/>
      <c r="P241" s="41"/>
      <c r="Q241" s="41"/>
      <c r="R241" s="41"/>
      <c r="S241" s="41"/>
      <c r="T241" s="77"/>
      <c r="AT241" s="24" t="s">
        <v>154</v>
      </c>
      <c r="AU241" s="24" t="s">
        <v>77</v>
      </c>
    </row>
    <row r="242" spans="2:63" s="11" customFormat="1" ht="29.25" customHeight="1">
      <c r="B242" s="186"/>
      <c r="C242" s="187"/>
      <c r="D242" s="200" t="s">
        <v>67</v>
      </c>
      <c r="E242" s="201" t="s">
        <v>396</v>
      </c>
      <c r="F242" s="201" t="s">
        <v>397</v>
      </c>
      <c r="G242" s="187"/>
      <c r="H242" s="187"/>
      <c r="I242" s="190"/>
      <c r="J242" s="202">
        <f>BK242</f>
        <v>99194.70999999999</v>
      </c>
      <c r="K242" s="187"/>
      <c r="L242" s="192"/>
      <c r="M242" s="193"/>
      <c r="N242" s="194"/>
      <c r="O242" s="194"/>
      <c r="P242" s="195">
        <f>SUM(P243:P256)</f>
        <v>0</v>
      </c>
      <c r="Q242" s="194"/>
      <c r="R242" s="195">
        <f>SUM(R243:R256)</f>
        <v>0</v>
      </c>
      <c r="S242" s="194"/>
      <c r="T242" s="196">
        <f>SUM(T243:T256)</f>
        <v>0</v>
      </c>
      <c r="AR242" s="197" t="s">
        <v>75</v>
      </c>
      <c r="AT242" s="198" t="s">
        <v>67</v>
      </c>
      <c r="AU242" s="198" t="s">
        <v>75</v>
      </c>
      <c r="AY242" s="197" t="s">
        <v>145</v>
      </c>
      <c r="BK242" s="199">
        <f>SUM(BK243:BK256)</f>
        <v>99194.70999999999</v>
      </c>
    </row>
    <row r="243" spans="2:65" s="1" customFormat="1" ht="22.5" customHeight="1">
      <c r="B243" s="40"/>
      <c r="C243" s="203" t="s">
        <v>398</v>
      </c>
      <c r="D243" s="203" t="s">
        <v>147</v>
      </c>
      <c r="E243" s="204" t="s">
        <v>399</v>
      </c>
      <c r="F243" s="205" t="s">
        <v>400</v>
      </c>
      <c r="G243" s="206" t="s">
        <v>260</v>
      </c>
      <c r="H243" s="207">
        <v>287.28</v>
      </c>
      <c r="I243" s="208">
        <v>47.76</v>
      </c>
      <c r="J243" s="209">
        <f>ROUND(I243*H243,2)</f>
        <v>13720.49</v>
      </c>
      <c r="K243" s="205" t="s">
        <v>21</v>
      </c>
      <c r="L243" s="60"/>
      <c r="M243" s="210" t="s">
        <v>21</v>
      </c>
      <c r="N243" s="211" t="s">
        <v>39</v>
      </c>
      <c r="O243" s="41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AR243" s="24" t="s">
        <v>152</v>
      </c>
      <c r="AT243" s="24" t="s">
        <v>147</v>
      </c>
      <c r="AU243" s="24" t="s">
        <v>77</v>
      </c>
      <c r="AY243" s="24" t="s">
        <v>145</v>
      </c>
      <c r="BE243" s="214">
        <f>IF(N243="základní",J243,0)</f>
        <v>13720.49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24" t="s">
        <v>75</v>
      </c>
      <c r="BK243" s="214">
        <f>ROUND(I243*H243,2)</f>
        <v>13720.49</v>
      </c>
      <c r="BL243" s="24" t="s">
        <v>152</v>
      </c>
      <c r="BM243" s="24" t="s">
        <v>401</v>
      </c>
    </row>
    <row r="244" spans="2:47" s="1" customFormat="1" ht="13.5">
      <c r="B244" s="40"/>
      <c r="C244" s="62"/>
      <c r="D244" s="231" t="s">
        <v>154</v>
      </c>
      <c r="E244" s="62"/>
      <c r="F244" s="255" t="s">
        <v>402</v>
      </c>
      <c r="G244" s="62"/>
      <c r="H244" s="62"/>
      <c r="I244" s="171"/>
      <c r="J244" s="62"/>
      <c r="K244" s="62"/>
      <c r="L244" s="60"/>
      <c r="M244" s="217"/>
      <c r="N244" s="41"/>
      <c r="O244" s="41"/>
      <c r="P244" s="41"/>
      <c r="Q244" s="41"/>
      <c r="R244" s="41"/>
      <c r="S244" s="41"/>
      <c r="T244" s="77"/>
      <c r="AT244" s="24" t="s">
        <v>154</v>
      </c>
      <c r="AU244" s="24" t="s">
        <v>77</v>
      </c>
    </row>
    <row r="245" spans="2:65" s="1" customFormat="1" ht="22.5" customHeight="1">
      <c r="B245" s="40"/>
      <c r="C245" s="203" t="s">
        <v>403</v>
      </c>
      <c r="D245" s="203" t="s">
        <v>147</v>
      </c>
      <c r="E245" s="204" t="s">
        <v>404</v>
      </c>
      <c r="F245" s="205" t="s">
        <v>405</v>
      </c>
      <c r="G245" s="206" t="s">
        <v>260</v>
      </c>
      <c r="H245" s="207">
        <v>2872.8</v>
      </c>
      <c r="I245" s="208">
        <v>7.41</v>
      </c>
      <c r="J245" s="209">
        <f>ROUND(I245*H245,2)</f>
        <v>21287.45</v>
      </c>
      <c r="K245" s="205" t="s">
        <v>406</v>
      </c>
      <c r="L245" s="60"/>
      <c r="M245" s="210" t="s">
        <v>21</v>
      </c>
      <c r="N245" s="211" t="s">
        <v>39</v>
      </c>
      <c r="O245" s="41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24" t="s">
        <v>152</v>
      </c>
      <c r="AT245" s="24" t="s">
        <v>147</v>
      </c>
      <c r="AU245" s="24" t="s">
        <v>77</v>
      </c>
      <c r="AY245" s="24" t="s">
        <v>145</v>
      </c>
      <c r="BE245" s="214">
        <f>IF(N245="základní",J245,0)</f>
        <v>21287.45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4" t="s">
        <v>75</v>
      </c>
      <c r="BK245" s="214">
        <f>ROUND(I245*H245,2)</f>
        <v>21287.45</v>
      </c>
      <c r="BL245" s="24" t="s">
        <v>152</v>
      </c>
      <c r="BM245" s="24" t="s">
        <v>407</v>
      </c>
    </row>
    <row r="246" spans="2:47" s="1" customFormat="1" ht="27">
      <c r="B246" s="40"/>
      <c r="C246" s="62"/>
      <c r="D246" s="215" t="s">
        <v>154</v>
      </c>
      <c r="E246" s="62"/>
      <c r="F246" s="216" t="s">
        <v>408</v>
      </c>
      <c r="G246" s="62"/>
      <c r="H246" s="62"/>
      <c r="I246" s="171"/>
      <c r="J246" s="62"/>
      <c r="K246" s="62"/>
      <c r="L246" s="60"/>
      <c r="M246" s="217"/>
      <c r="N246" s="41"/>
      <c r="O246" s="41"/>
      <c r="P246" s="41"/>
      <c r="Q246" s="41"/>
      <c r="R246" s="41"/>
      <c r="S246" s="41"/>
      <c r="T246" s="77"/>
      <c r="AT246" s="24" t="s">
        <v>154</v>
      </c>
      <c r="AU246" s="24" t="s">
        <v>77</v>
      </c>
    </row>
    <row r="247" spans="2:51" s="13" customFormat="1" ht="13.5">
      <c r="B247" s="229"/>
      <c r="C247" s="230"/>
      <c r="D247" s="231" t="s">
        <v>156</v>
      </c>
      <c r="E247" s="230"/>
      <c r="F247" s="233" t="s">
        <v>409</v>
      </c>
      <c r="G247" s="230"/>
      <c r="H247" s="234">
        <v>2872.8</v>
      </c>
      <c r="I247" s="235"/>
      <c r="J247" s="230"/>
      <c r="K247" s="230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156</v>
      </c>
      <c r="AU247" s="240" t="s">
        <v>77</v>
      </c>
      <c r="AV247" s="13" t="s">
        <v>77</v>
      </c>
      <c r="AW247" s="13" t="s">
        <v>6</v>
      </c>
      <c r="AX247" s="13" t="s">
        <v>75</v>
      </c>
      <c r="AY247" s="240" t="s">
        <v>145</v>
      </c>
    </row>
    <row r="248" spans="2:65" s="1" customFormat="1" ht="22.5" customHeight="1">
      <c r="B248" s="40"/>
      <c r="C248" s="203" t="s">
        <v>410</v>
      </c>
      <c r="D248" s="203" t="s">
        <v>147</v>
      </c>
      <c r="E248" s="204" t="s">
        <v>411</v>
      </c>
      <c r="F248" s="205" t="s">
        <v>412</v>
      </c>
      <c r="G248" s="206" t="s">
        <v>260</v>
      </c>
      <c r="H248" s="207">
        <v>69.238</v>
      </c>
      <c r="I248" s="208">
        <v>126.13</v>
      </c>
      <c r="J248" s="209">
        <f>ROUND(I248*H248,2)</f>
        <v>8732.99</v>
      </c>
      <c r="K248" s="205" t="s">
        <v>151</v>
      </c>
      <c r="L248" s="60"/>
      <c r="M248" s="210" t="s">
        <v>21</v>
      </c>
      <c r="N248" s="211" t="s">
        <v>39</v>
      </c>
      <c r="O248" s="41"/>
      <c r="P248" s="212">
        <f>O248*H248</f>
        <v>0</v>
      </c>
      <c r="Q248" s="212">
        <v>0</v>
      </c>
      <c r="R248" s="212">
        <f>Q248*H248</f>
        <v>0</v>
      </c>
      <c r="S248" s="212">
        <v>0</v>
      </c>
      <c r="T248" s="213">
        <f>S248*H248</f>
        <v>0</v>
      </c>
      <c r="AR248" s="24" t="s">
        <v>152</v>
      </c>
      <c r="AT248" s="24" t="s">
        <v>147</v>
      </c>
      <c r="AU248" s="24" t="s">
        <v>77</v>
      </c>
      <c r="AY248" s="24" t="s">
        <v>145</v>
      </c>
      <c r="BE248" s="214">
        <f>IF(N248="základní",J248,0)</f>
        <v>8732.99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24" t="s">
        <v>75</v>
      </c>
      <c r="BK248" s="214">
        <f>ROUND(I248*H248,2)</f>
        <v>8732.99</v>
      </c>
      <c r="BL248" s="24" t="s">
        <v>152</v>
      </c>
      <c r="BM248" s="24" t="s">
        <v>413</v>
      </c>
    </row>
    <row r="249" spans="2:47" s="1" customFormat="1" ht="13.5">
      <c r="B249" s="40"/>
      <c r="C249" s="62"/>
      <c r="D249" s="215" t="s">
        <v>154</v>
      </c>
      <c r="E249" s="62"/>
      <c r="F249" s="216" t="s">
        <v>414</v>
      </c>
      <c r="G249" s="62"/>
      <c r="H249" s="62"/>
      <c r="I249" s="171"/>
      <c r="J249" s="62"/>
      <c r="K249" s="62"/>
      <c r="L249" s="60"/>
      <c r="M249" s="217"/>
      <c r="N249" s="41"/>
      <c r="O249" s="41"/>
      <c r="P249" s="41"/>
      <c r="Q249" s="41"/>
      <c r="R249" s="41"/>
      <c r="S249" s="41"/>
      <c r="T249" s="77"/>
      <c r="AT249" s="24" t="s">
        <v>154</v>
      </c>
      <c r="AU249" s="24" t="s">
        <v>77</v>
      </c>
    </row>
    <row r="250" spans="2:51" s="13" customFormat="1" ht="13.5">
      <c r="B250" s="229"/>
      <c r="C250" s="230"/>
      <c r="D250" s="231" t="s">
        <v>156</v>
      </c>
      <c r="E250" s="232" t="s">
        <v>21</v>
      </c>
      <c r="F250" s="233" t="s">
        <v>415</v>
      </c>
      <c r="G250" s="230"/>
      <c r="H250" s="234">
        <v>69.238</v>
      </c>
      <c r="I250" s="235"/>
      <c r="J250" s="230"/>
      <c r="K250" s="230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156</v>
      </c>
      <c r="AU250" s="240" t="s">
        <v>77</v>
      </c>
      <c r="AV250" s="13" t="s">
        <v>77</v>
      </c>
      <c r="AW250" s="13" t="s">
        <v>32</v>
      </c>
      <c r="AX250" s="13" t="s">
        <v>75</v>
      </c>
      <c r="AY250" s="240" t="s">
        <v>145</v>
      </c>
    </row>
    <row r="251" spans="2:65" s="1" customFormat="1" ht="22.5" customHeight="1">
      <c r="B251" s="40"/>
      <c r="C251" s="203" t="s">
        <v>416</v>
      </c>
      <c r="D251" s="203" t="s">
        <v>147</v>
      </c>
      <c r="E251" s="204" t="s">
        <v>417</v>
      </c>
      <c r="F251" s="205" t="s">
        <v>418</v>
      </c>
      <c r="G251" s="206" t="s">
        <v>260</v>
      </c>
      <c r="H251" s="207">
        <v>92.571</v>
      </c>
      <c r="I251" s="208">
        <v>135.94</v>
      </c>
      <c r="J251" s="209">
        <f>ROUND(I251*H251,2)</f>
        <v>12584.1</v>
      </c>
      <c r="K251" s="205" t="s">
        <v>21</v>
      </c>
      <c r="L251" s="60"/>
      <c r="M251" s="210" t="s">
        <v>21</v>
      </c>
      <c r="N251" s="211" t="s">
        <v>39</v>
      </c>
      <c r="O251" s="41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AR251" s="24" t="s">
        <v>152</v>
      </c>
      <c r="AT251" s="24" t="s">
        <v>147</v>
      </c>
      <c r="AU251" s="24" t="s">
        <v>77</v>
      </c>
      <c r="AY251" s="24" t="s">
        <v>145</v>
      </c>
      <c r="BE251" s="214">
        <f>IF(N251="základní",J251,0)</f>
        <v>12584.1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24" t="s">
        <v>75</v>
      </c>
      <c r="BK251" s="214">
        <f>ROUND(I251*H251,2)</f>
        <v>12584.1</v>
      </c>
      <c r="BL251" s="24" t="s">
        <v>152</v>
      </c>
      <c r="BM251" s="24" t="s">
        <v>419</v>
      </c>
    </row>
    <row r="252" spans="2:47" s="1" customFormat="1" ht="13.5">
      <c r="B252" s="40"/>
      <c r="C252" s="62"/>
      <c r="D252" s="215" t="s">
        <v>154</v>
      </c>
      <c r="E252" s="62"/>
      <c r="F252" s="216" t="s">
        <v>420</v>
      </c>
      <c r="G252" s="62"/>
      <c r="H252" s="62"/>
      <c r="I252" s="171"/>
      <c r="J252" s="62"/>
      <c r="K252" s="62"/>
      <c r="L252" s="60"/>
      <c r="M252" s="217"/>
      <c r="N252" s="41"/>
      <c r="O252" s="41"/>
      <c r="P252" s="41"/>
      <c r="Q252" s="41"/>
      <c r="R252" s="41"/>
      <c r="S252" s="41"/>
      <c r="T252" s="77"/>
      <c r="AT252" s="24" t="s">
        <v>154</v>
      </c>
      <c r="AU252" s="24" t="s">
        <v>77</v>
      </c>
    </row>
    <row r="253" spans="2:51" s="13" customFormat="1" ht="13.5">
      <c r="B253" s="229"/>
      <c r="C253" s="230"/>
      <c r="D253" s="231" t="s">
        <v>156</v>
      </c>
      <c r="E253" s="232" t="s">
        <v>21</v>
      </c>
      <c r="F253" s="233" t="s">
        <v>421</v>
      </c>
      <c r="G253" s="230"/>
      <c r="H253" s="234">
        <v>92.571</v>
      </c>
      <c r="I253" s="235"/>
      <c r="J253" s="230"/>
      <c r="K253" s="230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156</v>
      </c>
      <c r="AU253" s="240" t="s">
        <v>77</v>
      </c>
      <c r="AV253" s="13" t="s">
        <v>77</v>
      </c>
      <c r="AW253" s="13" t="s">
        <v>32</v>
      </c>
      <c r="AX253" s="13" t="s">
        <v>75</v>
      </c>
      <c r="AY253" s="240" t="s">
        <v>145</v>
      </c>
    </row>
    <row r="254" spans="2:65" s="1" customFormat="1" ht="22.5" customHeight="1">
      <c r="B254" s="40"/>
      <c r="C254" s="203" t="s">
        <v>422</v>
      </c>
      <c r="D254" s="203" t="s">
        <v>147</v>
      </c>
      <c r="E254" s="204" t="s">
        <v>423</v>
      </c>
      <c r="F254" s="205" t="s">
        <v>424</v>
      </c>
      <c r="G254" s="206" t="s">
        <v>260</v>
      </c>
      <c r="H254" s="207">
        <v>125.471</v>
      </c>
      <c r="I254" s="208">
        <v>341.67</v>
      </c>
      <c r="J254" s="209">
        <f>ROUND(I254*H254,2)</f>
        <v>42869.68</v>
      </c>
      <c r="K254" s="205" t="s">
        <v>151</v>
      </c>
      <c r="L254" s="60"/>
      <c r="M254" s="210" t="s">
        <v>21</v>
      </c>
      <c r="N254" s="211" t="s">
        <v>39</v>
      </c>
      <c r="O254" s="41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AR254" s="24" t="s">
        <v>152</v>
      </c>
      <c r="AT254" s="24" t="s">
        <v>147</v>
      </c>
      <c r="AU254" s="24" t="s">
        <v>77</v>
      </c>
      <c r="AY254" s="24" t="s">
        <v>145</v>
      </c>
      <c r="BE254" s="214">
        <f>IF(N254="základní",J254,0)</f>
        <v>42869.68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4" t="s">
        <v>75</v>
      </c>
      <c r="BK254" s="214">
        <f>ROUND(I254*H254,2)</f>
        <v>42869.68</v>
      </c>
      <c r="BL254" s="24" t="s">
        <v>152</v>
      </c>
      <c r="BM254" s="24" t="s">
        <v>425</v>
      </c>
    </row>
    <row r="255" spans="2:47" s="1" customFormat="1" ht="13.5">
      <c r="B255" s="40"/>
      <c r="C255" s="62"/>
      <c r="D255" s="215" t="s">
        <v>154</v>
      </c>
      <c r="E255" s="62"/>
      <c r="F255" s="216" t="s">
        <v>426</v>
      </c>
      <c r="G255" s="62"/>
      <c r="H255" s="62"/>
      <c r="I255" s="171"/>
      <c r="J255" s="62"/>
      <c r="K255" s="62"/>
      <c r="L255" s="60"/>
      <c r="M255" s="217"/>
      <c r="N255" s="41"/>
      <c r="O255" s="41"/>
      <c r="P255" s="41"/>
      <c r="Q255" s="41"/>
      <c r="R255" s="41"/>
      <c r="S255" s="41"/>
      <c r="T255" s="77"/>
      <c r="AT255" s="24" t="s">
        <v>154</v>
      </c>
      <c r="AU255" s="24" t="s">
        <v>77</v>
      </c>
    </row>
    <row r="256" spans="2:51" s="13" customFormat="1" ht="13.5">
      <c r="B256" s="229"/>
      <c r="C256" s="230"/>
      <c r="D256" s="215" t="s">
        <v>156</v>
      </c>
      <c r="E256" s="241" t="s">
        <v>21</v>
      </c>
      <c r="F256" s="242" t="s">
        <v>427</v>
      </c>
      <c r="G256" s="230"/>
      <c r="H256" s="243">
        <v>125.471</v>
      </c>
      <c r="I256" s="235"/>
      <c r="J256" s="230"/>
      <c r="K256" s="230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156</v>
      </c>
      <c r="AU256" s="240" t="s">
        <v>77</v>
      </c>
      <c r="AV256" s="13" t="s">
        <v>77</v>
      </c>
      <c r="AW256" s="13" t="s">
        <v>32</v>
      </c>
      <c r="AX256" s="13" t="s">
        <v>75</v>
      </c>
      <c r="AY256" s="240" t="s">
        <v>145</v>
      </c>
    </row>
    <row r="257" spans="2:63" s="11" customFormat="1" ht="29.25" customHeight="1">
      <c r="B257" s="186"/>
      <c r="C257" s="187"/>
      <c r="D257" s="200" t="s">
        <v>67</v>
      </c>
      <c r="E257" s="201" t="s">
        <v>428</v>
      </c>
      <c r="F257" s="201" t="s">
        <v>429</v>
      </c>
      <c r="G257" s="187"/>
      <c r="H257" s="187"/>
      <c r="I257" s="190"/>
      <c r="J257" s="202">
        <f>BK257</f>
        <v>154744.37</v>
      </c>
      <c r="K257" s="187"/>
      <c r="L257" s="192"/>
      <c r="M257" s="193"/>
      <c r="N257" s="194"/>
      <c r="O257" s="194"/>
      <c r="P257" s="195">
        <f>SUM(P258:P259)</f>
        <v>0</v>
      </c>
      <c r="Q257" s="194"/>
      <c r="R257" s="195">
        <f>SUM(R258:R259)</f>
        <v>0</v>
      </c>
      <c r="S257" s="194"/>
      <c r="T257" s="196">
        <f>SUM(T258:T259)</f>
        <v>0</v>
      </c>
      <c r="AR257" s="197" t="s">
        <v>75</v>
      </c>
      <c r="AT257" s="198" t="s">
        <v>67</v>
      </c>
      <c r="AU257" s="198" t="s">
        <v>75</v>
      </c>
      <c r="AY257" s="197" t="s">
        <v>145</v>
      </c>
      <c r="BK257" s="199">
        <f>SUM(BK258:BK259)</f>
        <v>154744.37</v>
      </c>
    </row>
    <row r="258" spans="2:65" s="1" customFormat="1" ht="22.5" customHeight="1">
      <c r="B258" s="40"/>
      <c r="C258" s="203" t="s">
        <v>430</v>
      </c>
      <c r="D258" s="203" t="s">
        <v>147</v>
      </c>
      <c r="E258" s="204" t="s">
        <v>431</v>
      </c>
      <c r="F258" s="205" t="s">
        <v>432</v>
      </c>
      <c r="G258" s="206" t="s">
        <v>260</v>
      </c>
      <c r="H258" s="207">
        <v>1062.294</v>
      </c>
      <c r="I258" s="208">
        <v>145.67</v>
      </c>
      <c r="J258" s="209">
        <f>ROUND(I258*H258,2)</f>
        <v>154744.37</v>
      </c>
      <c r="K258" s="205" t="s">
        <v>151</v>
      </c>
      <c r="L258" s="60"/>
      <c r="M258" s="210" t="s">
        <v>21</v>
      </c>
      <c r="N258" s="211" t="s">
        <v>39</v>
      </c>
      <c r="O258" s="41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AR258" s="24" t="s">
        <v>152</v>
      </c>
      <c r="AT258" s="24" t="s">
        <v>147</v>
      </c>
      <c r="AU258" s="24" t="s">
        <v>77</v>
      </c>
      <c r="AY258" s="24" t="s">
        <v>145</v>
      </c>
      <c r="BE258" s="214">
        <f>IF(N258="základní",J258,0)</f>
        <v>154744.37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24" t="s">
        <v>75</v>
      </c>
      <c r="BK258" s="214">
        <f>ROUND(I258*H258,2)</f>
        <v>154744.37</v>
      </c>
      <c r="BL258" s="24" t="s">
        <v>152</v>
      </c>
      <c r="BM258" s="24" t="s">
        <v>433</v>
      </c>
    </row>
    <row r="259" spans="2:47" s="1" customFormat="1" ht="27">
      <c r="B259" s="40"/>
      <c r="C259" s="62"/>
      <c r="D259" s="215" t="s">
        <v>154</v>
      </c>
      <c r="E259" s="62"/>
      <c r="F259" s="216" t="s">
        <v>434</v>
      </c>
      <c r="G259" s="62"/>
      <c r="H259" s="62"/>
      <c r="I259" s="171"/>
      <c r="J259" s="62"/>
      <c r="K259" s="62"/>
      <c r="L259" s="60"/>
      <c r="M259" s="267"/>
      <c r="N259" s="268"/>
      <c r="O259" s="268"/>
      <c r="P259" s="268"/>
      <c r="Q259" s="268"/>
      <c r="R259" s="268"/>
      <c r="S259" s="268"/>
      <c r="T259" s="269"/>
      <c r="AT259" s="24" t="s">
        <v>154</v>
      </c>
      <c r="AU259" s="24" t="s">
        <v>77</v>
      </c>
    </row>
    <row r="260" spans="2:12" s="1" customFormat="1" ht="6.75" customHeight="1">
      <c r="B260" s="55"/>
      <c r="C260" s="56"/>
      <c r="D260" s="56"/>
      <c r="E260" s="56"/>
      <c r="F260" s="56"/>
      <c r="G260" s="56"/>
      <c r="H260" s="56"/>
      <c r="I260" s="147"/>
      <c r="J260" s="56"/>
      <c r="K260" s="56"/>
      <c r="L260" s="60"/>
    </row>
  </sheetData>
  <sheetProtection password="CC35" sheet="1" objects="1" scenarios="1" formatCells="0" formatColumns="0" formatRows="0" sort="0" autoFilter="0"/>
  <autoFilter ref="C91:K259"/>
  <mergeCells count="12">
    <mergeCell ref="E84:H8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0:H80"/>
    <mergeCell ref="E82:H8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3"/>
  <sheetViews>
    <sheetView showGridLines="0" zoomScalePageLayoutView="0" workbookViewId="0" topLeftCell="A1">
      <pane ySplit="1" topLeftCell="A184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104</v>
      </c>
      <c r="G1" s="396" t="s">
        <v>105</v>
      </c>
      <c r="H1" s="396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85</v>
      </c>
    </row>
    <row r="3" spans="2:46" ht="6.7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77</v>
      </c>
    </row>
    <row r="4" spans="2:46" ht="36.75" customHeight="1">
      <c r="B4" s="28"/>
      <c r="C4" s="29"/>
      <c r="D4" s="30" t="s">
        <v>109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397" t="str">
        <f>'Rekapitulace stavby'!K6</f>
        <v>Holoubkov - rekonstrukce kanalizace Chejlavy - I.etapa</v>
      </c>
      <c r="F7" s="403"/>
      <c r="G7" s="403"/>
      <c r="H7" s="403"/>
      <c r="I7" s="125"/>
      <c r="J7" s="29"/>
      <c r="K7" s="31"/>
    </row>
    <row r="8" spans="2:11" ht="15">
      <c r="B8" s="28"/>
      <c r="C8" s="29"/>
      <c r="D8" s="37" t="s">
        <v>110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0"/>
      <c r="C9" s="41"/>
      <c r="D9" s="41"/>
      <c r="E9" s="397" t="s">
        <v>111</v>
      </c>
      <c r="F9" s="398"/>
      <c r="G9" s="398"/>
      <c r="H9" s="398"/>
      <c r="I9" s="126"/>
      <c r="J9" s="41"/>
      <c r="K9" s="44"/>
    </row>
    <row r="10" spans="2:11" s="1" customFormat="1" ht="15">
      <c r="B10" s="40"/>
      <c r="C10" s="41"/>
      <c r="D10" s="37" t="s">
        <v>112</v>
      </c>
      <c r="E10" s="41"/>
      <c r="F10" s="41"/>
      <c r="G10" s="41"/>
      <c r="H10" s="41"/>
      <c r="I10" s="126"/>
      <c r="J10" s="41"/>
      <c r="K10" s="44"/>
    </row>
    <row r="11" spans="2:11" s="1" customFormat="1" ht="36.75" customHeight="1">
      <c r="B11" s="40"/>
      <c r="C11" s="41"/>
      <c r="D11" s="41"/>
      <c r="E11" s="399" t="s">
        <v>435</v>
      </c>
      <c r="F11" s="398"/>
      <c r="G11" s="398"/>
      <c r="H11" s="398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2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2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 t="str">
        <f>'Rekapitulace stavby'!AN8</f>
        <v>17. 2. 2018</v>
      </c>
      <c r="K14" s="44"/>
    </row>
    <row r="15" spans="2:11" s="1" customFormat="1" ht="10.5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25" customHeight="1">
      <c r="B16" s="40"/>
      <c r="C16" s="41"/>
      <c r="D16" s="37" t="s">
        <v>27</v>
      </c>
      <c r="E16" s="41"/>
      <c r="F16" s="41"/>
      <c r="G16" s="41"/>
      <c r="H16" s="41"/>
      <c r="I16" s="127" t="s">
        <v>28</v>
      </c>
      <c r="J16" s="35">
        <f>IF('Rekapitulace stavby'!AN10="","",'Rekapitulace stavby'!AN10)</f>
      </c>
      <c r="K16" s="44"/>
    </row>
    <row r="17" spans="2:11" s="1" customFormat="1" ht="18" customHeight="1">
      <c r="B17" s="40"/>
      <c r="C17" s="41"/>
      <c r="D17" s="41"/>
      <c r="E17" s="35" t="str">
        <f>IF('Rekapitulace stavby'!E11="","",'Rekapitulace stavby'!E11)</f>
        <v> </v>
      </c>
      <c r="F17" s="41"/>
      <c r="G17" s="41"/>
      <c r="H17" s="41"/>
      <c r="I17" s="127" t="s">
        <v>29</v>
      </c>
      <c r="J17" s="35">
        <f>IF('Rekapitulace stavby'!AN11="","",'Rekapitulace stavby'!AN11)</f>
      </c>
      <c r="K17" s="44"/>
    </row>
    <row r="18" spans="2:11" s="1" customFormat="1" ht="6.7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25" customHeight="1">
      <c r="B19" s="40"/>
      <c r="C19" s="41"/>
      <c r="D19" s="37" t="s">
        <v>30</v>
      </c>
      <c r="E19" s="41"/>
      <c r="F19" s="41"/>
      <c r="G19" s="41"/>
      <c r="H19" s="41"/>
      <c r="I19" s="127" t="s">
        <v>28</v>
      </c>
      <c r="J19" s="35" t="str">
        <f>IF('Rekapitulace stavby'!AN13="Vyplň údaj","",IF('Rekapitulace stavby'!AN13="","",'Rekapitulace stavby'!AN13))</f>
        <v>480 35 599</v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>Swietelsky stavební s.r.o., Odštěpný závod Dopravní stavby ZÁPAD, Zemská 259, 337 01 Ejpovice</v>
      </c>
      <c r="F20" s="41"/>
      <c r="G20" s="41"/>
      <c r="H20" s="41"/>
      <c r="I20" s="127" t="s">
        <v>29</v>
      </c>
      <c r="J20" s="35" t="str">
        <f>IF('Rekapitulace stavby'!AN14="Vyplň údaj","",IF('Rekapitulace stavby'!AN14="","",'Rekapitulace stavby'!AN14))</f>
        <v>CZ 480 35 599</v>
      </c>
      <c r="K20" s="44"/>
    </row>
    <row r="21" spans="2:11" s="1" customFormat="1" ht="6.7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25" customHeight="1">
      <c r="B22" s="40"/>
      <c r="C22" s="41"/>
      <c r="D22" s="37" t="s">
        <v>31</v>
      </c>
      <c r="E22" s="41"/>
      <c r="F22" s="41"/>
      <c r="G22" s="41"/>
      <c r="H22" s="41"/>
      <c r="I22" s="127" t="s">
        <v>28</v>
      </c>
      <c r="J22" s="35">
        <f>IF('Rekapitulace stavby'!AN16="","",'Rekapitulace stavby'!AN16)</f>
      </c>
      <c r="K22" s="44"/>
    </row>
    <row r="23" spans="2:11" s="1" customFormat="1" ht="18" customHeight="1">
      <c r="B23" s="40"/>
      <c r="C23" s="41"/>
      <c r="D23" s="41"/>
      <c r="E23" s="35" t="str">
        <f>IF('Rekapitulace stavby'!E17="","",'Rekapitulace stavby'!E17)</f>
        <v> </v>
      </c>
      <c r="F23" s="41"/>
      <c r="G23" s="41"/>
      <c r="H23" s="41"/>
      <c r="I23" s="127" t="s">
        <v>29</v>
      </c>
      <c r="J23" s="35">
        <f>IF('Rekapitulace stavby'!AN17="","",'Rekapitulace stavby'!AN17)</f>
      </c>
      <c r="K23" s="44"/>
    </row>
    <row r="24" spans="2:11" s="1" customFormat="1" ht="6.7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25" customHeight="1">
      <c r="B25" s="40"/>
      <c r="C25" s="41"/>
      <c r="D25" s="37" t="s">
        <v>33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92" t="s">
        <v>21</v>
      </c>
      <c r="F26" s="392"/>
      <c r="G26" s="392"/>
      <c r="H26" s="392"/>
      <c r="I26" s="131"/>
      <c r="J26" s="130"/>
      <c r="K26" s="132"/>
    </row>
    <row r="27" spans="2:11" s="1" customFormat="1" ht="6.7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4.75" customHeight="1">
      <c r="B29" s="40"/>
      <c r="C29" s="41"/>
      <c r="D29" s="135" t="s">
        <v>34</v>
      </c>
      <c r="E29" s="41"/>
      <c r="F29" s="41"/>
      <c r="G29" s="41"/>
      <c r="H29" s="41"/>
      <c r="I29" s="126"/>
      <c r="J29" s="136">
        <f>ROUND(J89,2)</f>
        <v>162496.39</v>
      </c>
      <c r="K29" s="44"/>
    </row>
    <row r="30" spans="2:11" s="1" customFormat="1" ht="6.7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25" customHeight="1">
      <c r="B31" s="40"/>
      <c r="C31" s="41"/>
      <c r="D31" s="41"/>
      <c r="E31" s="41"/>
      <c r="F31" s="45" t="s">
        <v>36</v>
      </c>
      <c r="G31" s="41"/>
      <c r="H31" s="41"/>
      <c r="I31" s="137" t="s">
        <v>35</v>
      </c>
      <c r="J31" s="45" t="s">
        <v>37</v>
      </c>
      <c r="K31" s="44"/>
    </row>
    <row r="32" spans="2:11" s="1" customFormat="1" ht="14.25" customHeight="1">
      <c r="B32" s="40"/>
      <c r="C32" s="41"/>
      <c r="D32" s="48" t="s">
        <v>38</v>
      </c>
      <c r="E32" s="48" t="s">
        <v>39</v>
      </c>
      <c r="F32" s="138">
        <f>ROUND(SUM(BE89:BE192),2)</f>
        <v>162496.39</v>
      </c>
      <c r="G32" s="41"/>
      <c r="H32" s="41"/>
      <c r="I32" s="139">
        <v>0.21</v>
      </c>
      <c r="J32" s="138">
        <f>ROUND(ROUND((SUM(BE89:BE192)),2)*I32,2)</f>
        <v>34124.24</v>
      </c>
      <c r="K32" s="44"/>
    </row>
    <row r="33" spans="2:11" s="1" customFormat="1" ht="14.25" customHeight="1">
      <c r="B33" s="40"/>
      <c r="C33" s="41"/>
      <c r="D33" s="41"/>
      <c r="E33" s="48" t="s">
        <v>40</v>
      </c>
      <c r="F33" s="138">
        <f>ROUND(SUM(BF89:BF192),2)</f>
        <v>0</v>
      </c>
      <c r="G33" s="41"/>
      <c r="H33" s="41"/>
      <c r="I33" s="139">
        <v>0.15</v>
      </c>
      <c r="J33" s="138">
        <f>ROUND(ROUND((SUM(BF89:BF192)),2)*I33,2)</f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41</v>
      </c>
      <c r="F34" s="138">
        <f>ROUND(SUM(BG89:BG192),2)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25" customHeight="1" hidden="1">
      <c r="B35" s="40"/>
      <c r="C35" s="41"/>
      <c r="D35" s="41"/>
      <c r="E35" s="48" t="s">
        <v>42</v>
      </c>
      <c r="F35" s="138">
        <f>ROUND(SUM(BH89:BH192),2)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25" customHeight="1" hidden="1">
      <c r="B36" s="40"/>
      <c r="C36" s="41"/>
      <c r="D36" s="41"/>
      <c r="E36" s="48" t="s">
        <v>43</v>
      </c>
      <c r="F36" s="138">
        <f>ROUND(SUM(BI89:BI192),2)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7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4.75" customHeight="1">
      <c r="B38" s="40"/>
      <c r="C38" s="140"/>
      <c r="D38" s="141" t="s">
        <v>44</v>
      </c>
      <c r="E38" s="78"/>
      <c r="F38" s="78"/>
      <c r="G38" s="142" t="s">
        <v>45</v>
      </c>
      <c r="H38" s="143" t="s">
        <v>46</v>
      </c>
      <c r="I38" s="144"/>
      <c r="J38" s="145">
        <f>SUM(J29:J36)</f>
        <v>196620.63</v>
      </c>
      <c r="K38" s="146"/>
    </row>
    <row r="39" spans="2:11" s="1" customFormat="1" ht="14.2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7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75" customHeight="1">
      <c r="B44" s="40"/>
      <c r="C44" s="30" t="s">
        <v>114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7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2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97" t="str">
        <f>E7</f>
        <v>Holoubkov - rekonstrukce kanalizace Chejlavy - I.etapa</v>
      </c>
      <c r="F47" s="403"/>
      <c r="G47" s="403"/>
      <c r="H47" s="403"/>
      <c r="I47" s="126"/>
      <c r="J47" s="41"/>
      <c r="K47" s="44"/>
    </row>
    <row r="48" spans="2:11" ht="15">
      <c r="B48" s="28"/>
      <c r="C48" s="37" t="s">
        <v>110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0"/>
      <c r="C49" s="41"/>
      <c r="D49" s="41"/>
      <c r="E49" s="397" t="s">
        <v>111</v>
      </c>
      <c r="F49" s="398"/>
      <c r="G49" s="398"/>
      <c r="H49" s="398"/>
      <c r="I49" s="126"/>
      <c r="J49" s="41"/>
      <c r="K49" s="44"/>
    </row>
    <row r="50" spans="2:11" s="1" customFormat="1" ht="14.25" customHeight="1">
      <c r="B50" s="40"/>
      <c r="C50" s="37" t="s">
        <v>112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9" t="str">
        <f>E11</f>
        <v>001.2 - Domovní přípojky</v>
      </c>
      <c r="F51" s="398"/>
      <c r="G51" s="398"/>
      <c r="H51" s="398"/>
      <c r="I51" s="126"/>
      <c r="J51" s="41"/>
      <c r="K51" s="44"/>
    </row>
    <row r="52" spans="2:11" s="1" customFormat="1" ht="6.7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 </v>
      </c>
      <c r="G53" s="41"/>
      <c r="H53" s="41"/>
      <c r="I53" s="127" t="s">
        <v>25</v>
      </c>
      <c r="J53" s="128" t="str">
        <f>IF(J14="","",J14)</f>
        <v>17. 2. 2018</v>
      </c>
      <c r="K53" s="44"/>
    </row>
    <row r="54" spans="2:11" s="1" customFormat="1" ht="6.7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7" t="s">
        <v>27</v>
      </c>
      <c r="D55" s="41"/>
      <c r="E55" s="41"/>
      <c r="F55" s="35" t="str">
        <f>E17</f>
        <v> </v>
      </c>
      <c r="G55" s="41"/>
      <c r="H55" s="41"/>
      <c r="I55" s="127" t="s">
        <v>31</v>
      </c>
      <c r="J55" s="35" t="str">
        <f>E23</f>
        <v> </v>
      </c>
      <c r="K55" s="44"/>
    </row>
    <row r="56" spans="2:11" s="1" customFormat="1" ht="14.25" customHeight="1">
      <c r="B56" s="40"/>
      <c r="C56" s="37" t="s">
        <v>30</v>
      </c>
      <c r="D56" s="41"/>
      <c r="E56" s="41"/>
      <c r="F56" s="35" t="str">
        <f>IF(E20="","",E20)</f>
        <v>Swietelsky stavební s.r.o., Odštěpný závod Dopravní stavby ZÁPAD, Zemská 259, 337 01 Ejpovice</v>
      </c>
      <c r="G56" s="41"/>
      <c r="H56" s="41"/>
      <c r="I56" s="126"/>
      <c r="J56" s="41"/>
      <c r="K56" s="44"/>
    </row>
    <row r="57" spans="2:11" s="1" customFormat="1" ht="9.7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115</v>
      </c>
      <c r="D58" s="140"/>
      <c r="E58" s="140"/>
      <c r="F58" s="140"/>
      <c r="G58" s="140"/>
      <c r="H58" s="140"/>
      <c r="I58" s="153"/>
      <c r="J58" s="154" t="s">
        <v>116</v>
      </c>
      <c r="K58" s="155"/>
    </row>
    <row r="59" spans="2:11" s="1" customFormat="1" ht="9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117</v>
      </c>
      <c r="D60" s="41"/>
      <c r="E60" s="41"/>
      <c r="F60" s="41"/>
      <c r="G60" s="41"/>
      <c r="H60" s="41"/>
      <c r="I60" s="126"/>
      <c r="J60" s="136">
        <f>J89</f>
        <v>162496.39</v>
      </c>
      <c r="K60" s="44"/>
      <c r="AU60" s="24" t="s">
        <v>118</v>
      </c>
    </row>
    <row r="61" spans="2:11" s="8" customFormat="1" ht="24.75" customHeight="1">
      <c r="B61" s="157"/>
      <c r="C61" s="158"/>
      <c r="D61" s="159" t="s">
        <v>119</v>
      </c>
      <c r="E61" s="160"/>
      <c r="F61" s="160"/>
      <c r="G61" s="160"/>
      <c r="H61" s="160"/>
      <c r="I61" s="161"/>
      <c r="J61" s="162">
        <f>J90</f>
        <v>162496.39</v>
      </c>
      <c r="K61" s="163"/>
    </row>
    <row r="62" spans="2:11" s="9" customFormat="1" ht="19.5" customHeight="1">
      <c r="B62" s="164"/>
      <c r="C62" s="165"/>
      <c r="D62" s="166" t="s">
        <v>120</v>
      </c>
      <c r="E62" s="167"/>
      <c r="F62" s="167"/>
      <c r="G62" s="167"/>
      <c r="H62" s="167"/>
      <c r="I62" s="168"/>
      <c r="J62" s="169">
        <f>J91</f>
        <v>64526.05</v>
      </c>
      <c r="K62" s="170"/>
    </row>
    <row r="63" spans="2:11" s="9" customFormat="1" ht="19.5" customHeight="1">
      <c r="B63" s="164"/>
      <c r="C63" s="165"/>
      <c r="D63" s="166" t="s">
        <v>123</v>
      </c>
      <c r="E63" s="167"/>
      <c r="F63" s="167"/>
      <c r="G63" s="167"/>
      <c r="H63" s="167"/>
      <c r="I63" s="168"/>
      <c r="J63" s="169">
        <f>J136</f>
        <v>2543.42</v>
      </c>
      <c r="K63" s="170"/>
    </row>
    <row r="64" spans="2:11" s="9" customFormat="1" ht="19.5" customHeight="1">
      <c r="B64" s="164"/>
      <c r="C64" s="165"/>
      <c r="D64" s="166" t="s">
        <v>124</v>
      </c>
      <c r="E64" s="167"/>
      <c r="F64" s="167"/>
      <c r="G64" s="167"/>
      <c r="H64" s="167"/>
      <c r="I64" s="168"/>
      <c r="J64" s="169">
        <f>J140</f>
        <v>10435.57</v>
      </c>
      <c r="K64" s="170"/>
    </row>
    <row r="65" spans="2:11" s="9" customFormat="1" ht="19.5" customHeight="1">
      <c r="B65" s="164"/>
      <c r="C65" s="165"/>
      <c r="D65" s="166" t="s">
        <v>125</v>
      </c>
      <c r="E65" s="167"/>
      <c r="F65" s="167"/>
      <c r="G65" s="167"/>
      <c r="H65" s="167"/>
      <c r="I65" s="168"/>
      <c r="J65" s="169">
        <f>J146</f>
        <v>72291.40999999999</v>
      </c>
      <c r="K65" s="170"/>
    </row>
    <row r="66" spans="2:11" s="9" customFormat="1" ht="19.5" customHeight="1">
      <c r="B66" s="164"/>
      <c r="C66" s="165"/>
      <c r="D66" s="166" t="s">
        <v>127</v>
      </c>
      <c r="E66" s="167"/>
      <c r="F66" s="167"/>
      <c r="G66" s="167"/>
      <c r="H66" s="167"/>
      <c r="I66" s="168"/>
      <c r="J66" s="169">
        <f>J181</f>
        <v>3646.08</v>
      </c>
      <c r="K66" s="170"/>
    </row>
    <row r="67" spans="2:11" s="9" customFormat="1" ht="19.5" customHeight="1">
      <c r="B67" s="164"/>
      <c r="C67" s="165"/>
      <c r="D67" s="166" t="s">
        <v>128</v>
      </c>
      <c r="E67" s="167"/>
      <c r="F67" s="167"/>
      <c r="G67" s="167"/>
      <c r="H67" s="167"/>
      <c r="I67" s="168"/>
      <c r="J67" s="169">
        <f>J190</f>
        <v>9053.86</v>
      </c>
      <c r="K67" s="170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26"/>
      <c r="J68" s="41"/>
      <c r="K68" s="44"/>
    </row>
    <row r="69" spans="2:11" s="1" customFormat="1" ht="6.75" customHeight="1">
      <c r="B69" s="55"/>
      <c r="C69" s="56"/>
      <c r="D69" s="56"/>
      <c r="E69" s="56"/>
      <c r="F69" s="56"/>
      <c r="G69" s="56"/>
      <c r="H69" s="56"/>
      <c r="I69" s="147"/>
      <c r="J69" s="56"/>
      <c r="K69" s="57"/>
    </row>
    <row r="73" spans="2:12" s="1" customFormat="1" ht="6.75" customHeight="1">
      <c r="B73" s="58"/>
      <c r="C73" s="59"/>
      <c r="D73" s="59"/>
      <c r="E73" s="59"/>
      <c r="F73" s="59"/>
      <c r="G73" s="59"/>
      <c r="H73" s="59"/>
      <c r="I73" s="150"/>
      <c r="J73" s="59"/>
      <c r="K73" s="59"/>
      <c r="L73" s="60"/>
    </row>
    <row r="74" spans="2:12" s="1" customFormat="1" ht="36.75" customHeight="1">
      <c r="B74" s="40"/>
      <c r="C74" s="61" t="s">
        <v>129</v>
      </c>
      <c r="D74" s="62"/>
      <c r="E74" s="62"/>
      <c r="F74" s="62"/>
      <c r="G74" s="62"/>
      <c r="H74" s="62"/>
      <c r="I74" s="171"/>
      <c r="J74" s="62"/>
      <c r="K74" s="62"/>
      <c r="L74" s="60"/>
    </row>
    <row r="75" spans="2:12" s="1" customFormat="1" ht="6.75" customHeight="1">
      <c r="B75" s="40"/>
      <c r="C75" s="62"/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4.25" customHeight="1">
      <c r="B76" s="40"/>
      <c r="C76" s="64" t="s">
        <v>18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22.5" customHeight="1">
      <c r="B77" s="40"/>
      <c r="C77" s="62"/>
      <c r="D77" s="62"/>
      <c r="E77" s="400" t="str">
        <f>E7</f>
        <v>Holoubkov - rekonstrukce kanalizace Chejlavy - I.etapa</v>
      </c>
      <c r="F77" s="401"/>
      <c r="G77" s="401"/>
      <c r="H77" s="401"/>
      <c r="I77" s="171"/>
      <c r="J77" s="62"/>
      <c r="K77" s="62"/>
      <c r="L77" s="60"/>
    </row>
    <row r="78" spans="2:12" ht="15">
      <c r="B78" s="28"/>
      <c r="C78" s="64" t="s">
        <v>110</v>
      </c>
      <c r="D78" s="172"/>
      <c r="E78" s="172"/>
      <c r="F78" s="172"/>
      <c r="G78" s="172"/>
      <c r="H78" s="172"/>
      <c r="J78" s="172"/>
      <c r="K78" s="172"/>
      <c r="L78" s="173"/>
    </row>
    <row r="79" spans="2:12" s="1" customFormat="1" ht="22.5" customHeight="1">
      <c r="B79" s="40"/>
      <c r="C79" s="62"/>
      <c r="D79" s="62"/>
      <c r="E79" s="400" t="s">
        <v>111</v>
      </c>
      <c r="F79" s="402"/>
      <c r="G79" s="402"/>
      <c r="H79" s="402"/>
      <c r="I79" s="171"/>
      <c r="J79" s="62"/>
      <c r="K79" s="62"/>
      <c r="L79" s="60"/>
    </row>
    <row r="80" spans="2:12" s="1" customFormat="1" ht="14.25" customHeight="1">
      <c r="B80" s="40"/>
      <c r="C80" s="64" t="s">
        <v>112</v>
      </c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23.25" customHeight="1">
      <c r="B81" s="40"/>
      <c r="C81" s="62"/>
      <c r="D81" s="62"/>
      <c r="E81" s="372" t="str">
        <f>E11</f>
        <v>001.2 - Domovní přípojky</v>
      </c>
      <c r="F81" s="402"/>
      <c r="G81" s="402"/>
      <c r="H81" s="402"/>
      <c r="I81" s="171"/>
      <c r="J81" s="62"/>
      <c r="K81" s="62"/>
      <c r="L81" s="60"/>
    </row>
    <row r="82" spans="2:12" s="1" customFormat="1" ht="6.7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12" s="1" customFormat="1" ht="18" customHeight="1">
      <c r="B83" s="40"/>
      <c r="C83" s="64" t="s">
        <v>23</v>
      </c>
      <c r="D83" s="62"/>
      <c r="E83" s="62"/>
      <c r="F83" s="174" t="str">
        <f>F14</f>
        <v> </v>
      </c>
      <c r="G83" s="62"/>
      <c r="H83" s="62"/>
      <c r="I83" s="175" t="s">
        <v>25</v>
      </c>
      <c r="J83" s="72" t="str">
        <f>IF(J14="","",J14)</f>
        <v>17. 2. 2018</v>
      </c>
      <c r="K83" s="62"/>
      <c r="L83" s="60"/>
    </row>
    <row r="84" spans="2:12" s="1" customFormat="1" ht="6.75" customHeight="1">
      <c r="B84" s="40"/>
      <c r="C84" s="62"/>
      <c r="D84" s="62"/>
      <c r="E84" s="62"/>
      <c r="F84" s="62"/>
      <c r="G84" s="62"/>
      <c r="H84" s="62"/>
      <c r="I84" s="171"/>
      <c r="J84" s="62"/>
      <c r="K84" s="62"/>
      <c r="L84" s="60"/>
    </row>
    <row r="85" spans="2:12" s="1" customFormat="1" ht="15">
      <c r="B85" s="40"/>
      <c r="C85" s="64" t="s">
        <v>27</v>
      </c>
      <c r="D85" s="62"/>
      <c r="E85" s="62"/>
      <c r="F85" s="174" t="str">
        <f>E17</f>
        <v> </v>
      </c>
      <c r="G85" s="62"/>
      <c r="H85" s="62"/>
      <c r="I85" s="175" t="s">
        <v>31</v>
      </c>
      <c r="J85" s="174" t="str">
        <f>E23</f>
        <v> </v>
      </c>
      <c r="K85" s="62"/>
      <c r="L85" s="60"/>
    </row>
    <row r="86" spans="2:12" s="1" customFormat="1" ht="14.25" customHeight="1">
      <c r="B86" s="40"/>
      <c r="C86" s="64" t="s">
        <v>30</v>
      </c>
      <c r="D86" s="62"/>
      <c r="E86" s="62"/>
      <c r="F86" s="174" t="str">
        <f>IF(E20="","",E20)</f>
        <v>Swietelsky stavební s.r.o., Odštěpný závod Dopravní stavby ZÁPAD, Zemská 259, 337 01 Ejpovice</v>
      </c>
      <c r="G86" s="62"/>
      <c r="H86" s="62"/>
      <c r="I86" s="171"/>
      <c r="J86" s="62"/>
      <c r="K86" s="62"/>
      <c r="L86" s="60"/>
    </row>
    <row r="87" spans="2:12" s="1" customFormat="1" ht="9.75" customHeight="1">
      <c r="B87" s="40"/>
      <c r="C87" s="62"/>
      <c r="D87" s="62"/>
      <c r="E87" s="62"/>
      <c r="F87" s="62"/>
      <c r="G87" s="62"/>
      <c r="H87" s="62"/>
      <c r="I87" s="171"/>
      <c r="J87" s="62"/>
      <c r="K87" s="62"/>
      <c r="L87" s="60"/>
    </row>
    <row r="88" spans="2:20" s="10" customFormat="1" ht="29.25" customHeight="1">
      <c r="B88" s="176"/>
      <c r="C88" s="177" t="s">
        <v>130</v>
      </c>
      <c r="D88" s="178" t="s">
        <v>53</v>
      </c>
      <c r="E88" s="178" t="s">
        <v>49</v>
      </c>
      <c r="F88" s="178" t="s">
        <v>131</v>
      </c>
      <c r="G88" s="178" t="s">
        <v>132</v>
      </c>
      <c r="H88" s="178" t="s">
        <v>133</v>
      </c>
      <c r="I88" s="179" t="s">
        <v>134</v>
      </c>
      <c r="J88" s="178" t="s">
        <v>116</v>
      </c>
      <c r="K88" s="180" t="s">
        <v>135</v>
      </c>
      <c r="L88" s="181"/>
      <c r="M88" s="80" t="s">
        <v>136</v>
      </c>
      <c r="N88" s="81" t="s">
        <v>38</v>
      </c>
      <c r="O88" s="81" t="s">
        <v>137</v>
      </c>
      <c r="P88" s="81" t="s">
        <v>138</v>
      </c>
      <c r="Q88" s="81" t="s">
        <v>139</v>
      </c>
      <c r="R88" s="81" t="s">
        <v>140</v>
      </c>
      <c r="S88" s="81" t="s">
        <v>141</v>
      </c>
      <c r="T88" s="82" t="s">
        <v>142</v>
      </c>
    </row>
    <row r="89" spans="2:63" s="1" customFormat="1" ht="29.25" customHeight="1">
      <c r="B89" s="40"/>
      <c r="C89" s="86" t="s">
        <v>117</v>
      </c>
      <c r="D89" s="62"/>
      <c r="E89" s="62"/>
      <c r="F89" s="62"/>
      <c r="G89" s="62"/>
      <c r="H89" s="62"/>
      <c r="I89" s="171"/>
      <c r="J89" s="182">
        <f>BK89</f>
        <v>162496.39</v>
      </c>
      <c r="K89" s="62"/>
      <c r="L89" s="60"/>
      <c r="M89" s="83"/>
      <c r="N89" s="84"/>
      <c r="O89" s="84"/>
      <c r="P89" s="183">
        <f>P90</f>
        <v>0</v>
      </c>
      <c r="Q89" s="84"/>
      <c r="R89" s="183">
        <f>R90</f>
        <v>65.8987298</v>
      </c>
      <c r="S89" s="84"/>
      <c r="T89" s="184">
        <f>T90</f>
        <v>15.818000000000001</v>
      </c>
      <c r="AT89" s="24" t="s">
        <v>67</v>
      </c>
      <c r="AU89" s="24" t="s">
        <v>118</v>
      </c>
      <c r="BK89" s="185">
        <f>BK90</f>
        <v>162496.39</v>
      </c>
    </row>
    <row r="90" spans="2:63" s="11" customFormat="1" ht="36.75" customHeight="1">
      <c r="B90" s="186"/>
      <c r="C90" s="187"/>
      <c r="D90" s="188" t="s">
        <v>67</v>
      </c>
      <c r="E90" s="189" t="s">
        <v>143</v>
      </c>
      <c r="F90" s="189" t="s">
        <v>144</v>
      </c>
      <c r="G90" s="187"/>
      <c r="H90" s="187"/>
      <c r="I90" s="190"/>
      <c r="J90" s="191">
        <f>BK90</f>
        <v>162496.39</v>
      </c>
      <c r="K90" s="187"/>
      <c r="L90" s="192"/>
      <c r="M90" s="193"/>
      <c r="N90" s="194"/>
      <c r="O90" s="194"/>
      <c r="P90" s="195">
        <f>P91+P136+P140+P146+P181+P190</f>
        <v>0</v>
      </c>
      <c r="Q90" s="194"/>
      <c r="R90" s="195">
        <f>R91+R136+R140+R146+R181+R190</f>
        <v>65.8987298</v>
      </c>
      <c r="S90" s="194"/>
      <c r="T90" s="196">
        <f>T91+T136+T140+T146+T181+T190</f>
        <v>15.818000000000001</v>
      </c>
      <c r="AR90" s="197" t="s">
        <v>75</v>
      </c>
      <c r="AT90" s="198" t="s">
        <v>67</v>
      </c>
      <c r="AU90" s="198" t="s">
        <v>68</v>
      </c>
      <c r="AY90" s="197" t="s">
        <v>145</v>
      </c>
      <c r="BK90" s="199">
        <f>BK91+BK136+BK140+BK146+BK181+BK190</f>
        <v>162496.39</v>
      </c>
    </row>
    <row r="91" spans="2:63" s="11" customFormat="1" ht="19.5" customHeight="1">
      <c r="B91" s="186"/>
      <c r="C91" s="187"/>
      <c r="D91" s="200" t="s">
        <v>67</v>
      </c>
      <c r="E91" s="201" t="s">
        <v>75</v>
      </c>
      <c r="F91" s="201" t="s">
        <v>146</v>
      </c>
      <c r="G91" s="187"/>
      <c r="H91" s="187"/>
      <c r="I91" s="190"/>
      <c r="J91" s="202">
        <f>BK91</f>
        <v>64526.05</v>
      </c>
      <c r="K91" s="187"/>
      <c r="L91" s="192"/>
      <c r="M91" s="193"/>
      <c r="N91" s="194"/>
      <c r="O91" s="194"/>
      <c r="P91" s="195">
        <f>SUM(P92:P135)</f>
        <v>0</v>
      </c>
      <c r="Q91" s="194"/>
      <c r="R91" s="195">
        <f>SUM(R92:R135)</f>
        <v>62.304375199999996</v>
      </c>
      <c r="S91" s="194"/>
      <c r="T91" s="196">
        <f>SUM(T92:T135)</f>
        <v>15.818000000000001</v>
      </c>
      <c r="AR91" s="197" t="s">
        <v>75</v>
      </c>
      <c r="AT91" s="198" t="s">
        <v>67</v>
      </c>
      <c r="AU91" s="198" t="s">
        <v>75</v>
      </c>
      <c r="AY91" s="197" t="s">
        <v>145</v>
      </c>
      <c r="BK91" s="199">
        <f>SUM(BK92:BK135)</f>
        <v>64526.05</v>
      </c>
    </row>
    <row r="92" spans="2:65" s="1" customFormat="1" ht="22.5" customHeight="1">
      <c r="B92" s="40"/>
      <c r="C92" s="203" t="s">
        <v>75</v>
      </c>
      <c r="D92" s="203" t="s">
        <v>147</v>
      </c>
      <c r="E92" s="204" t="s">
        <v>436</v>
      </c>
      <c r="F92" s="205" t="s">
        <v>437</v>
      </c>
      <c r="G92" s="206" t="s">
        <v>150</v>
      </c>
      <c r="H92" s="207">
        <v>28.76</v>
      </c>
      <c r="I92" s="208">
        <v>64.27</v>
      </c>
      <c r="J92" s="209">
        <f>ROUND(I92*H92,2)</f>
        <v>1848.41</v>
      </c>
      <c r="K92" s="205" t="s">
        <v>151</v>
      </c>
      <c r="L92" s="60"/>
      <c r="M92" s="210" t="s">
        <v>21</v>
      </c>
      <c r="N92" s="211" t="s">
        <v>39</v>
      </c>
      <c r="O92" s="41"/>
      <c r="P92" s="212">
        <f>O92*H92</f>
        <v>0</v>
      </c>
      <c r="Q92" s="212">
        <v>0</v>
      </c>
      <c r="R92" s="212">
        <f>Q92*H92</f>
        <v>0</v>
      </c>
      <c r="S92" s="212">
        <v>0.26</v>
      </c>
      <c r="T92" s="213">
        <f>S92*H92</f>
        <v>7.477600000000001</v>
      </c>
      <c r="AR92" s="24" t="s">
        <v>152</v>
      </c>
      <c r="AT92" s="24" t="s">
        <v>147</v>
      </c>
      <c r="AU92" s="24" t="s">
        <v>77</v>
      </c>
      <c r="AY92" s="24" t="s">
        <v>145</v>
      </c>
      <c r="BE92" s="214">
        <f>IF(N92="základní",J92,0)</f>
        <v>1848.41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4" t="s">
        <v>75</v>
      </c>
      <c r="BK92" s="214">
        <f>ROUND(I92*H92,2)</f>
        <v>1848.41</v>
      </c>
      <c r="BL92" s="24" t="s">
        <v>152</v>
      </c>
      <c r="BM92" s="24" t="s">
        <v>438</v>
      </c>
    </row>
    <row r="93" spans="2:47" s="1" customFormat="1" ht="40.5">
      <c r="B93" s="40"/>
      <c r="C93" s="62"/>
      <c r="D93" s="215" t="s">
        <v>154</v>
      </c>
      <c r="E93" s="62"/>
      <c r="F93" s="216" t="s">
        <v>439</v>
      </c>
      <c r="G93" s="62"/>
      <c r="H93" s="62"/>
      <c r="I93" s="171"/>
      <c r="J93" s="62"/>
      <c r="K93" s="62"/>
      <c r="L93" s="60"/>
      <c r="M93" s="217"/>
      <c r="N93" s="41"/>
      <c r="O93" s="41"/>
      <c r="P93" s="41"/>
      <c r="Q93" s="41"/>
      <c r="R93" s="41"/>
      <c r="S93" s="41"/>
      <c r="T93" s="77"/>
      <c r="AT93" s="24" t="s">
        <v>154</v>
      </c>
      <c r="AU93" s="24" t="s">
        <v>77</v>
      </c>
    </row>
    <row r="94" spans="2:51" s="12" customFormat="1" ht="13.5">
      <c r="B94" s="218"/>
      <c r="C94" s="219"/>
      <c r="D94" s="215" t="s">
        <v>156</v>
      </c>
      <c r="E94" s="220" t="s">
        <v>21</v>
      </c>
      <c r="F94" s="221" t="s">
        <v>157</v>
      </c>
      <c r="G94" s="219"/>
      <c r="H94" s="222" t="s">
        <v>21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156</v>
      </c>
      <c r="AU94" s="228" t="s">
        <v>77</v>
      </c>
      <c r="AV94" s="12" t="s">
        <v>75</v>
      </c>
      <c r="AW94" s="12" t="s">
        <v>32</v>
      </c>
      <c r="AX94" s="12" t="s">
        <v>68</v>
      </c>
      <c r="AY94" s="228" t="s">
        <v>145</v>
      </c>
    </row>
    <row r="95" spans="2:51" s="13" customFormat="1" ht="13.5">
      <c r="B95" s="229"/>
      <c r="C95" s="230"/>
      <c r="D95" s="215" t="s">
        <v>156</v>
      </c>
      <c r="E95" s="241" t="s">
        <v>21</v>
      </c>
      <c r="F95" s="242" t="s">
        <v>440</v>
      </c>
      <c r="G95" s="230"/>
      <c r="H95" s="243">
        <v>5</v>
      </c>
      <c r="I95" s="235"/>
      <c r="J95" s="230"/>
      <c r="K95" s="230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156</v>
      </c>
      <c r="AU95" s="240" t="s">
        <v>77</v>
      </c>
      <c r="AV95" s="13" t="s">
        <v>77</v>
      </c>
      <c r="AW95" s="13" t="s">
        <v>32</v>
      </c>
      <c r="AX95" s="13" t="s">
        <v>68</v>
      </c>
      <c r="AY95" s="240" t="s">
        <v>145</v>
      </c>
    </row>
    <row r="96" spans="2:51" s="13" customFormat="1" ht="13.5">
      <c r="B96" s="229"/>
      <c r="C96" s="230"/>
      <c r="D96" s="215" t="s">
        <v>156</v>
      </c>
      <c r="E96" s="241" t="s">
        <v>21</v>
      </c>
      <c r="F96" s="242" t="s">
        <v>441</v>
      </c>
      <c r="G96" s="230"/>
      <c r="H96" s="243">
        <v>23.76</v>
      </c>
      <c r="I96" s="235"/>
      <c r="J96" s="230"/>
      <c r="K96" s="230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156</v>
      </c>
      <c r="AU96" s="240" t="s">
        <v>77</v>
      </c>
      <c r="AV96" s="13" t="s">
        <v>77</v>
      </c>
      <c r="AW96" s="13" t="s">
        <v>32</v>
      </c>
      <c r="AX96" s="13" t="s">
        <v>68</v>
      </c>
      <c r="AY96" s="240" t="s">
        <v>145</v>
      </c>
    </row>
    <row r="97" spans="2:51" s="14" customFormat="1" ht="13.5">
      <c r="B97" s="244"/>
      <c r="C97" s="245"/>
      <c r="D97" s="231" t="s">
        <v>156</v>
      </c>
      <c r="E97" s="246" t="s">
        <v>21</v>
      </c>
      <c r="F97" s="247" t="s">
        <v>173</v>
      </c>
      <c r="G97" s="245"/>
      <c r="H97" s="248">
        <v>28.76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AT97" s="254" t="s">
        <v>156</v>
      </c>
      <c r="AU97" s="254" t="s">
        <v>77</v>
      </c>
      <c r="AV97" s="14" t="s">
        <v>152</v>
      </c>
      <c r="AW97" s="14" t="s">
        <v>32</v>
      </c>
      <c r="AX97" s="14" t="s">
        <v>75</v>
      </c>
      <c r="AY97" s="254" t="s">
        <v>145</v>
      </c>
    </row>
    <row r="98" spans="2:65" s="1" customFormat="1" ht="22.5" customHeight="1">
      <c r="B98" s="40"/>
      <c r="C98" s="203" t="s">
        <v>77</v>
      </c>
      <c r="D98" s="203" t="s">
        <v>147</v>
      </c>
      <c r="E98" s="204" t="s">
        <v>442</v>
      </c>
      <c r="F98" s="205" t="s">
        <v>443</v>
      </c>
      <c r="G98" s="206" t="s">
        <v>150</v>
      </c>
      <c r="H98" s="207">
        <v>28.76</v>
      </c>
      <c r="I98" s="208">
        <v>276.33</v>
      </c>
      <c r="J98" s="209">
        <f>ROUND(I98*H98,2)</f>
        <v>7947.25</v>
      </c>
      <c r="K98" s="205" t="s">
        <v>151</v>
      </c>
      <c r="L98" s="60"/>
      <c r="M98" s="210" t="s">
        <v>21</v>
      </c>
      <c r="N98" s="211" t="s">
        <v>39</v>
      </c>
      <c r="O98" s="41"/>
      <c r="P98" s="212">
        <f>O98*H98</f>
        <v>0</v>
      </c>
      <c r="Q98" s="212">
        <v>0</v>
      </c>
      <c r="R98" s="212">
        <f>Q98*H98</f>
        <v>0</v>
      </c>
      <c r="S98" s="212">
        <v>0.29</v>
      </c>
      <c r="T98" s="213">
        <f>S98*H98</f>
        <v>8.3404</v>
      </c>
      <c r="AR98" s="24" t="s">
        <v>152</v>
      </c>
      <c r="AT98" s="24" t="s">
        <v>147</v>
      </c>
      <c r="AU98" s="24" t="s">
        <v>77</v>
      </c>
      <c r="AY98" s="24" t="s">
        <v>145</v>
      </c>
      <c r="BE98" s="214">
        <f>IF(N98="základní",J98,0)</f>
        <v>7947.25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4" t="s">
        <v>75</v>
      </c>
      <c r="BK98" s="214">
        <f>ROUND(I98*H98,2)</f>
        <v>7947.25</v>
      </c>
      <c r="BL98" s="24" t="s">
        <v>152</v>
      </c>
      <c r="BM98" s="24" t="s">
        <v>444</v>
      </c>
    </row>
    <row r="99" spans="2:47" s="1" customFormat="1" ht="40.5">
      <c r="B99" s="40"/>
      <c r="C99" s="62"/>
      <c r="D99" s="231" t="s">
        <v>154</v>
      </c>
      <c r="E99" s="62"/>
      <c r="F99" s="255" t="s">
        <v>445</v>
      </c>
      <c r="G99" s="62"/>
      <c r="H99" s="62"/>
      <c r="I99" s="171"/>
      <c r="J99" s="62"/>
      <c r="K99" s="62"/>
      <c r="L99" s="60"/>
      <c r="M99" s="217"/>
      <c r="N99" s="41"/>
      <c r="O99" s="41"/>
      <c r="P99" s="41"/>
      <c r="Q99" s="41"/>
      <c r="R99" s="41"/>
      <c r="S99" s="41"/>
      <c r="T99" s="77"/>
      <c r="AT99" s="24" t="s">
        <v>154</v>
      </c>
      <c r="AU99" s="24" t="s">
        <v>77</v>
      </c>
    </row>
    <row r="100" spans="2:65" s="1" customFormat="1" ht="22.5" customHeight="1">
      <c r="B100" s="40"/>
      <c r="C100" s="203" t="s">
        <v>164</v>
      </c>
      <c r="D100" s="203" t="s">
        <v>147</v>
      </c>
      <c r="E100" s="204" t="s">
        <v>196</v>
      </c>
      <c r="F100" s="205" t="s">
        <v>197</v>
      </c>
      <c r="G100" s="206" t="s">
        <v>190</v>
      </c>
      <c r="H100" s="207">
        <v>5</v>
      </c>
      <c r="I100" s="208">
        <v>314.97</v>
      </c>
      <c r="J100" s="209">
        <f>ROUND(I100*H100,2)</f>
        <v>1574.85</v>
      </c>
      <c r="K100" s="205" t="s">
        <v>151</v>
      </c>
      <c r="L100" s="60"/>
      <c r="M100" s="210" t="s">
        <v>21</v>
      </c>
      <c r="N100" s="211" t="s">
        <v>39</v>
      </c>
      <c r="O100" s="41"/>
      <c r="P100" s="212">
        <f>O100*H100</f>
        <v>0</v>
      </c>
      <c r="Q100" s="212">
        <v>0.00868</v>
      </c>
      <c r="R100" s="212">
        <f>Q100*H100</f>
        <v>0.0434</v>
      </c>
      <c r="S100" s="212">
        <v>0</v>
      </c>
      <c r="T100" s="213">
        <f>S100*H100</f>
        <v>0</v>
      </c>
      <c r="AR100" s="24" t="s">
        <v>152</v>
      </c>
      <c r="AT100" s="24" t="s">
        <v>147</v>
      </c>
      <c r="AU100" s="24" t="s">
        <v>77</v>
      </c>
      <c r="AY100" s="24" t="s">
        <v>145</v>
      </c>
      <c r="BE100" s="214">
        <f>IF(N100="základní",J100,0)</f>
        <v>1574.85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4" t="s">
        <v>75</v>
      </c>
      <c r="BK100" s="214">
        <f>ROUND(I100*H100,2)</f>
        <v>1574.85</v>
      </c>
      <c r="BL100" s="24" t="s">
        <v>152</v>
      </c>
      <c r="BM100" s="24" t="s">
        <v>446</v>
      </c>
    </row>
    <row r="101" spans="2:47" s="1" customFormat="1" ht="54">
      <c r="B101" s="40"/>
      <c r="C101" s="62"/>
      <c r="D101" s="215" t="s">
        <v>154</v>
      </c>
      <c r="E101" s="62"/>
      <c r="F101" s="216" t="s">
        <v>199</v>
      </c>
      <c r="G101" s="62"/>
      <c r="H101" s="62"/>
      <c r="I101" s="171"/>
      <c r="J101" s="62"/>
      <c r="K101" s="62"/>
      <c r="L101" s="60"/>
      <c r="M101" s="217"/>
      <c r="N101" s="41"/>
      <c r="O101" s="41"/>
      <c r="P101" s="41"/>
      <c r="Q101" s="41"/>
      <c r="R101" s="41"/>
      <c r="S101" s="41"/>
      <c r="T101" s="77"/>
      <c r="AT101" s="24" t="s">
        <v>154</v>
      </c>
      <c r="AU101" s="24" t="s">
        <v>77</v>
      </c>
    </row>
    <row r="102" spans="2:51" s="13" customFormat="1" ht="13.5">
      <c r="B102" s="229"/>
      <c r="C102" s="230"/>
      <c r="D102" s="231" t="s">
        <v>156</v>
      </c>
      <c r="E102" s="232" t="s">
        <v>21</v>
      </c>
      <c r="F102" s="233" t="s">
        <v>178</v>
      </c>
      <c r="G102" s="230"/>
      <c r="H102" s="234">
        <v>5</v>
      </c>
      <c r="I102" s="235"/>
      <c r="J102" s="230"/>
      <c r="K102" s="230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156</v>
      </c>
      <c r="AU102" s="240" t="s">
        <v>77</v>
      </c>
      <c r="AV102" s="13" t="s">
        <v>77</v>
      </c>
      <c r="AW102" s="13" t="s">
        <v>32</v>
      </c>
      <c r="AX102" s="13" t="s">
        <v>75</v>
      </c>
      <c r="AY102" s="240" t="s">
        <v>145</v>
      </c>
    </row>
    <row r="103" spans="2:65" s="1" customFormat="1" ht="22.5" customHeight="1">
      <c r="B103" s="40"/>
      <c r="C103" s="203" t="s">
        <v>152</v>
      </c>
      <c r="D103" s="203" t="s">
        <v>147</v>
      </c>
      <c r="E103" s="204" t="s">
        <v>203</v>
      </c>
      <c r="F103" s="205" t="s">
        <v>204</v>
      </c>
      <c r="G103" s="206" t="s">
        <v>190</v>
      </c>
      <c r="H103" s="207">
        <v>5</v>
      </c>
      <c r="I103" s="208">
        <v>249.53</v>
      </c>
      <c r="J103" s="209">
        <f>ROUND(I103*H103,2)</f>
        <v>1247.65</v>
      </c>
      <c r="K103" s="205" t="s">
        <v>151</v>
      </c>
      <c r="L103" s="60"/>
      <c r="M103" s="210" t="s">
        <v>21</v>
      </c>
      <c r="N103" s="211" t="s">
        <v>39</v>
      </c>
      <c r="O103" s="41"/>
      <c r="P103" s="212">
        <f>O103*H103</f>
        <v>0</v>
      </c>
      <c r="Q103" s="212">
        <v>0.0369</v>
      </c>
      <c r="R103" s="212">
        <f>Q103*H103</f>
        <v>0.1845</v>
      </c>
      <c r="S103" s="212">
        <v>0</v>
      </c>
      <c r="T103" s="213">
        <f>S103*H103</f>
        <v>0</v>
      </c>
      <c r="AR103" s="24" t="s">
        <v>152</v>
      </c>
      <c r="AT103" s="24" t="s">
        <v>147</v>
      </c>
      <c r="AU103" s="24" t="s">
        <v>77</v>
      </c>
      <c r="AY103" s="24" t="s">
        <v>145</v>
      </c>
      <c r="BE103" s="214">
        <f>IF(N103="základní",J103,0)</f>
        <v>1247.65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4" t="s">
        <v>75</v>
      </c>
      <c r="BK103" s="214">
        <f>ROUND(I103*H103,2)</f>
        <v>1247.65</v>
      </c>
      <c r="BL103" s="24" t="s">
        <v>152</v>
      </c>
      <c r="BM103" s="24" t="s">
        <v>447</v>
      </c>
    </row>
    <row r="104" spans="2:47" s="1" customFormat="1" ht="54">
      <c r="B104" s="40"/>
      <c r="C104" s="62"/>
      <c r="D104" s="215" t="s">
        <v>154</v>
      </c>
      <c r="E104" s="62"/>
      <c r="F104" s="216" t="s">
        <v>206</v>
      </c>
      <c r="G104" s="62"/>
      <c r="H104" s="62"/>
      <c r="I104" s="171"/>
      <c r="J104" s="62"/>
      <c r="K104" s="62"/>
      <c r="L104" s="60"/>
      <c r="M104" s="217"/>
      <c r="N104" s="41"/>
      <c r="O104" s="41"/>
      <c r="P104" s="41"/>
      <c r="Q104" s="41"/>
      <c r="R104" s="41"/>
      <c r="S104" s="41"/>
      <c r="T104" s="77"/>
      <c r="AT104" s="24" t="s">
        <v>154</v>
      </c>
      <c r="AU104" s="24" t="s">
        <v>77</v>
      </c>
    </row>
    <row r="105" spans="2:51" s="13" customFormat="1" ht="13.5">
      <c r="B105" s="229"/>
      <c r="C105" s="230"/>
      <c r="D105" s="231" t="s">
        <v>156</v>
      </c>
      <c r="E105" s="232" t="s">
        <v>21</v>
      </c>
      <c r="F105" s="233" t="s">
        <v>178</v>
      </c>
      <c r="G105" s="230"/>
      <c r="H105" s="234">
        <v>5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156</v>
      </c>
      <c r="AU105" s="240" t="s">
        <v>77</v>
      </c>
      <c r="AV105" s="13" t="s">
        <v>77</v>
      </c>
      <c r="AW105" s="13" t="s">
        <v>32</v>
      </c>
      <c r="AX105" s="13" t="s">
        <v>75</v>
      </c>
      <c r="AY105" s="240" t="s">
        <v>145</v>
      </c>
    </row>
    <row r="106" spans="2:65" s="1" customFormat="1" ht="22.5" customHeight="1">
      <c r="B106" s="40"/>
      <c r="C106" s="203" t="s">
        <v>178</v>
      </c>
      <c r="D106" s="203" t="s">
        <v>147</v>
      </c>
      <c r="E106" s="204" t="s">
        <v>448</v>
      </c>
      <c r="F106" s="205" t="s">
        <v>449</v>
      </c>
      <c r="G106" s="206" t="s">
        <v>211</v>
      </c>
      <c r="H106" s="207">
        <v>43.14</v>
      </c>
      <c r="I106" s="208">
        <v>227.39</v>
      </c>
      <c r="J106" s="209">
        <f>ROUND(I106*H106,2)</f>
        <v>9809.6</v>
      </c>
      <c r="K106" s="205" t="s">
        <v>151</v>
      </c>
      <c r="L106" s="60"/>
      <c r="M106" s="210" t="s">
        <v>21</v>
      </c>
      <c r="N106" s="211" t="s">
        <v>39</v>
      </c>
      <c r="O106" s="41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4" t="s">
        <v>152</v>
      </c>
      <c r="AT106" s="24" t="s">
        <v>147</v>
      </c>
      <c r="AU106" s="24" t="s">
        <v>77</v>
      </c>
      <c r="AY106" s="24" t="s">
        <v>145</v>
      </c>
      <c r="BE106" s="214">
        <f>IF(N106="základní",J106,0)</f>
        <v>9809.6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4" t="s">
        <v>75</v>
      </c>
      <c r="BK106" s="214">
        <f>ROUND(I106*H106,2)</f>
        <v>9809.6</v>
      </c>
      <c r="BL106" s="24" t="s">
        <v>152</v>
      </c>
      <c r="BM106" s="24" t="s">
        <v>450</v>
      </c>
    </row>
    <row r="107" spans="2:47" s="1" customFormat="1" ht="27">
      <c r="B107" s="40"/>
      <c r="C107" s="62"/>
      <c r="D107" s="215" t="s">
        <v>154</v>
      </c>
      <c r="E107" s="62"/>
      <c r="F107" s="216" t="s">
        <v>451</v>
      </c>
      <c r="G107" s="62"/>
      <c r="H107" s="62"/>
      <c r="I107" s="171"/>
      <c r="J107" s="62"/>
      <c r="K107" s="62"/>
      <c r="L107" s="60"/>
      <c r="M107" s="217"/>
      <c r="N107" s="41"/>
      <c r="O107" s="41"/>
      <c r="P107" s="41"/>
      <c r="Q107" s="41"/>
      <c r="R107" s="41"/>
      <c r="S107" s="41"/>
      <c r="T107" s="77"/>
      <c r="AT107" s="24" t="s">
        <v>154</v>
      </c>
      <c r="AU107" s="24" t="s">
        <v>77</v>
      </c>
    </row>
    <row r="108" spans="2:51" s="13" customFormat="1" ht="13.5">
      <c r="B108" s="229"/>
      <c r="C108" s="230"/>
      <c r="D108" s="231" t="s">
        <v>156</v>
      </c>
      <c r="E108" s="232" t="s">
        <v>21</v>
      </c>
      <c r="F108" s="233" t="s">
        <v>452</v>
      </c>
      <c r="G108" s="230"/>
      <c r="H108" s="234">
        <v>43.14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156</v>
      </c>
      <c r="AU108" s="240" t="s">
        <v>77</v>
      </c>
      <c r="AV108" s="13" t="s">
        <v>77</v>
      </c>
      <c r="AW108" s="13" t="s">
        <v>32</v>
      </c>
      <c r="AX108" s="13" t="s">
        <v>75</v>
      </c>
      <c r="AY108" s="240" t="s">
        <v>145</v>
      </c>
    </row>
    <row r="109" spans="2:65" s="1" customFormat="1" ht="22.5" customHeight="1">
      <c r="B109" s="40"/>
      <c r="C109" s="203" t="s">
        <v>187</v>
      </c>
      <c r="D109" s="203" t="s">
        <v>147</v>
      </c>
      <c r="E109" s="204" t="s">
        <v>453</v>
      </c>
      <c r="F109" s="205" t="s">
        <v>454</v>
      </c>
      <c r="G109" s="206" t="s">
        <v>150</v>
      </c>
      <c r="H109" s="207">
        <v>86.28</v>
      </c>
      <c r="I109" s="208">
        <v>102.84</v>
      </c>
      <c r="J109" s="209">
        <f>ROUND(I109*H109,2)</f>
        <v>8873.04</v>
      </c>
      <c r="K109" s="205" t="s">
        <v>151</v>
      </c>
      <c r="L109" s="60"/>
      <c r="M109" s="210" t="s">
        <v>21</v>
      </c>
      <c r="N109" s="211" t="s">
        <v>39</v>
      </c>
      <c r="O109" s="41"/>
      <c r="P109" s="212">
        <f>O109*H109</f>
        <v>0</v>
      </c>
      <c r="Q109" s="212">
        <v>0.00084</v>
      </c>
      <c r="R109" s="212">
        <f>Q109*H109</f>
        <v>0.0724752</v>
      </c>
      <c r="S109" s="212">
        <v>0</v>
      </c>
      <c r="T109" s="213">
        <f>S109*H109</f>
        <v>0</v>
      </c>
      <c r="AR109" s="24" t="s">
        <v>152</v>
      </c>
      <c r="AT109" s="24" t="s">
        <v>147</v>
      </c>
      <c r="AU109" s="24" t="s">
        <v>77</v>
      </c>
      <c r="AY109" s="24" t="s">
        <v>145</v>
      </c>
      <c r="BE109" s="214">
        <f>IF(N109="základní",J109,0)</f>
        <v>8873.04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4" t="s">
        <v>75</v>
      </c>
      <c r="BK109" s="214">
        <f>ROUND(I109*H109,2)</f>
        <v>8873.04</v>
      </c>
      <c r="BL109" s="24" t="s">
        <v>152</v>
      </c>
      <c r="BM109" s="24" t="s">
        <v>455</v>
      </c>
    </row>
    <row r="110" spans="2:47" s="1" customFormat="1" ht="27">
      <c r="B110" s="40"/>
      <c r="C110" s="62"/>
      <c r="D110" s="215" t="s">
        <v>154</v>
      </c>
      <c r="E110" s="62"/>
      <c r="F110" s="216" t="s">
        <v>456</v>
      </c>
      <c r="G110" s="62"/>
      <c r="H110" s="62"/>
      <c r="I110" s="171"/>
      <c r="J110" s="62"/>
      <c r="K110" s="62"/>
      <c r="L110" s="60"/>
      <c r="M110" s="217"/>
      <c r="N110" s="41"/>
      <c r="O110" s="41"/>
      <c r="P110" s="41"/>
      <c r="Q110" s="41"/>
      <c r="R110" s="41"/>
      <c r="S110" s="41"/>
      <c r="T110" s="77"/>
      <c r="AT110" s="24" t="s">
        <v>154</v>
      </c>
      <c r="AU110" s="24" t="s">
        <v>77</v>
      </c>
    </row>
    <row r="111" spans="2:51" s="13" customFormat="1" ht="13.5">
      <c r="B111" s="229"/>
      <c r="C111" s="230"/>
      <c r="D111" s="231" t="s">
        <v>156</v>
      </c>
      <c r="E111" s="232" t="s">
        <v>21</v>
      </c>
      <c r="F111" s="233" t="s">
        <v>457</v>
      </c>
      <c r="G111" s="230"/>
      <c r="H111" s="234">
        <v>86.28</v>
      </c>
      <c r="I111" s="235"/>
      <c r="J111" s="230"/>
      <c r="K111" s="230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156</v>
      </c>
      <c r="AU111" s="240" t="s">
        <v>77</v>
      </c>
      <c r="AV111" s="13" t="s">
        <v>77</v>
      </c>
      <c r="AW111" s="13" t="s">
        <v>32</v>
      </c>
      <c r="AX111" s="13" t="s">
        <v>75</v>
      </c>
      <c r="AY111" s="240" t="s">
        <v>145</v>
      </c>
    </row>
    <row r="112" spans="2:65" s="1" customFormat="1" ht="22.5" customHeight="1">
      <c r="B112" s="40"/>
      <c r="C112" s="203" t="s">
        <v>195</v>
      </c>
      <c r="D112" s="203" t="s">
        <v>147</v>
      </c>
      <c r="E112" s="204" t="s">
        <v>458</v>
      </c>
      <c r="F112" s="205" t="s">
        <v>459</v>
      </c>
      <c r="G112" s="206" t="s">
        <v>150</v>
      </c>
      <c r="H112" s="207">
        <v>86.28</v>
      </c>
      <c r="I112" s="208">
        <v>21.42</v>
      </c>
      <c r="J112" s="209">
        <f>ROUND(I112*H112,2)</f>
        <v>1848.12</v>
      </c>
      <c r="K112" s="205" t="s">
        <v>151</v>
      </c>
      <c r="L112" s="60"/>
      <c r="M112" s="210" t="s">
        <v>21</v>
      </c>
      <c r="N112" s="211" t="s">
        <v>39</v>
      </c>
      <c r="O112" s="41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4" t="s">
        <v>152</v>
      </c>
      <c r="AT112" s="24" t="s">
        <v>147</v>
      </c>
      <c r="AU112" s="24" t="s">
        <v>77</v>
      </c>
      <c r="AY112" s="24" t="s">
        <v>145</v>
      </c>
      <c r="BE112" s="214">
        <f>IF(N112="základní",J112,0)</f>
        <v>1848.12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4" t="s">
        <v>75</v>
      </c>
      <c r="BK112" s="214">
        <f>ROUND(I112*H112,2)</f>
        <v>1848.12</v>
      </c>
      <c r="BL112" s="24" t="s">
        <v>152</v>
      </c>
      <c r="BM112" s="24" t="s">
        <v>460</v>
      </c>
    </row>
    <row r="113" spans="2:47" s="1" customFormat="1" ht="27">
      <c r="B113" s="40"/>
      <c r="C113" s="62"/>
      <c r="D113" s="231" t="s">
        <v>154</v>
      </c>
      <c r="E113" s="62"/>
      <c r="F113" s="255" t="s">
        <v>461</v>
      </c>
      <c r="G113" s="62"/>
      <c r="H113" s="62"/>
      <c r="I113" s="171"/>
      <c r="J113" s="62"/>
      <c r="K113" s="62"/>
      <c r="L113" s="60"/>
      <c r="M113" s="217"/>
      <c r="N113" s="41"/>
      <c r="O113" s="41"/>
      <c r="P113" s="41"/>
      <c r="Q113" s="41"/>
      <c r="R113" s="41"/>
      <c r="S113" s="41"/>
      <c r="T113" s="77"/>
      <c r="AT113" s="24" t="s">
        <v>154</v>
      </c>
      <c r="AU113" s="24" t="s">
        <v>77</v>
      </c>
    </row>
    <row r="114" spans="2:65" s="1" customFormat="1" ht="22.5" customHeight="1">
      <c r="B114" s="40"/>
      <c r="C114" s="203" t="s">
        <v>202</v>
      </c>
      <c r="D114" s="203" t="s">
        <v>147</v>
      </c>
      <c r="E114" s="204" t="s">
        <v>462</v>
      </c>
      <c r="F114" s="205" t="s">
        <v>463</v>
      </c>
      <c r="G114" s="206" t="s">
        <v>211</v>
      </c>
      <c r="H114" s="207">
        <v>43.14</v>
      </c>
      <c r="I114" s="208">
        <v>105.6</v>
      </c>
      <c r="J114" s="209">
        <f>ROUND(I114*H114,2)</f>
        <v>4555.58</v>
      </c>
      <c r="K114" s="205" t="s">
        <v>151</v>
      </c>
      <c r="L114" s="60"/>
      <c r="M114" s="210" t="s">
        <v>21</v>
      </c>
      <c r="N114" s="211" t="s">
        <v>39</v>
      </c>
      <c r="O114" s="41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4" t="s">
        <v>152</v>
      </c>
      <c r="AT114" s="24" t="s">
        <v>147</v>
      </c>
      <c r="AU114" s="24" t="s">
        <v>77</v>
      </c>
      <c r="AY114" s="24" t="s">
        <v>145</v>
      </c>
      <c r="BE114" s="214">
        <f>IF(N114="základní",J114,0)</f>
        <v>4555.58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4" t="s">
        <v>75</v>
      </c>
      <c r="BK114" s="214">
        <f>ROUND(I114*H114,2)</f>
        <v>4555.58</v>
      </c>
      <c r="BL114" s="24" t="s">
        <v>152</v>
      </c>
      <c r="BM114" s="24" t="s">
        <v>464</v>
      </c>
    </row>
    <row r="115" spans="2:47" s="1" customFormat="1" ht="40.5">
      <c r="B115" s="40"/>
      <c r="C115" s="62"/>
      <c r="D115" s="231" t="s">
        <v>154</v>
      </c>
      <c r="E115" s="62"/>
      <c r="F115" s="255" t="s">
        <v>465</v>
      </c>
      <c r="G115" s="62"/>
      <c r="H115" s="62"/>
      <c r="I115" s="171"/>
      <c r="J115" s="62"/>
      <c r="K115" s="62"/>
      <c r="L115" s="60"/>
      <c r="M115" s="217"/>
      <c r="N115" s="41"/>
      <c r="O115" s="41"/>
      <c r="P115" s="41"/>
      <c r="Q115" s="41"/>
      <c r="R115" s="41"/>
      <c r="S115" s="41"/>
      <c r="T115" s="77"/>
      <c r="AT115" s="24" t="s">
        <v>154</v>
      </c>
      <c r="AU115" s="24" t="s">
        <v>77</v>
      </c>
    </row>
    <row r="116" spans="2:65" s="1" customFormat="1" ht="22.5" customHeight="1">
      <c r="B116" s="40"/>
      <c r="C116" s="203" t="s">
        <v>208</v>
      </c>
      <c r="D116" s="203" t="s">
        <v>147</v>
      </c>
      <c r="E116" s="204" t="s">
        <v>252</v>
      </c>
      <c r="F116" s="205" t="s">
        <v>253</v>
      </c>
      <c r="G116" s="206" t="s">
        <v>211</v>
      </c>
      <c r="H116" s="207">
        <v>43.14</v>
      </c>
      <c r="I116" s="208">
        <v>111.49</v>
      </c>
      <c r="J116" s="209">
        <f>ROUND(I116*H116,2)</f>
        <v>4809.68</v>
      </c>
      <c r="K116" s="205" t="s">
        <v>151</v>
      </c>
      <c r="L116" s="60"/>
      <c r="M116" s="210" t="s">
        <v>21</v>
      </c>
      <c r="N116" s="211" t="s">
        <v>39</v>
      </c>
      <c r="O116" s="41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24" t="s">
        <v>152</v>
      </c>
      <c r="AT116" s="24" t="s">
        <v>147</v>
      </c>
      <c r="AU116" s="24" t="s">
        <v>77</v>
      </c>
      <c r="AY116" s="24" t="s">
        <v>145</v>
      </c>
      <c r="BE116" s="214">
        <f>IF(N116="základní",J116,0)</f>
        <v>4809.68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4" t="s">
        <v>75</v>
      </c>
      <c r="BK116" s="214">
        <f>ROUND(I116*H116,2)</f>
        <v>4809.68</v>
      </c>
      <c r="BL116" s="24" t="s">
        <v>152</v>
      </c>
      <c r="BM116" s="24" t="s">
        <v>466</v>
      </c>
    </row>
    <row r="117" spans="2:47" s="1" customFormat="1" ht="40.5">
      <c r="B117" s="40"/>
      <c r="C117" s="62"/>
      <c r="D117" s="215" t="s">
        <v>154</v>
      </c>
      <c r="E117" s="62"/>
      <c r="F117" s="216" t="s">
        <v>255</v>
      </c>
      <c r="G117" s="62"/>
      <c r="H117" s="62"/>
      <c r="I117" s="171"/>
      <c r="J117" s="62"/>
      <c r="K117" s="62"/>
      <c r="L117" s="60"/>
      <c r="M117" s="217"/>
      <c r="N117" s="41"/>
      <c r="O117" s="41"/>
      <c r="P117" s="41"/>
      <c r="Q117" s="41"/>
      <c r="R117" s="41"/>
      <c r="S117" s="41"/>
      <c r="T117" s="77"/>
      <c r="AT117" s="24" t="s">
        <v>154</v>
      </c>
      <c r="AU117" s="24" t="s">
        <v>77</v>
      </c>
    </row>
    <row r="118" spans="2:51" s="13" customFormat="1" ht="13.5">
      <c r="B118" s="229"/>
      <c r="C118" s="230"/>
      <c r="D118" s="231" t="s">
        <v>156</v>
      </c>
      <c r="E118" s="232" t="s">
        <v>21</v>
      </c>
      <c r="F118" s="233" t="s">
        <v>467</v>
      </c>
      <c r="G118" s="230"/>
      <c r="H118" s="234">
        <v>43.14</v>
      </c>
      <c r="I118" s="235"/>
      <c r="J118" s="230"/>
      <c r="K118" s="230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156</v>
      </c>
      <c r="AU118" s="240" t="s">
        <v>77</v>
      </c>
      <c r="AV118" s="13" t="s">
        <v>77</v>
      </c>
      <c r="AW118" s="13" t="s">
        <v>32</v>
      </c>
      <c r="AX118" s="13" t="s">
        <v>75</v>
      </c>
      <c r="AY118" s="240" t="s">
        <v>145</v>
      </c>
    </row>
    <row r="119" spans="2:65" s="1" customFormat="1" ht="22.5" customHeight="1">
      <c r="B119" s="40"/>
      <c r="C119" s="203" t="s">
        <v>215</v>
      </c>
      <c r="D119" s="203" t="s">
        <v>147</v>
      </c>
      <c r="E119" s="204" t="s">
        <v>258</v>
      </c>
      <c r="F119" s="205" t="s">
        <v>259</v>
      </c>
      <c r="G119" s="206" t="s">
        <v>260</v>
      </c>
      <c r="H119" s="207">
        <v>86.28</v>
      </c>
      <c r="I119" s="208">
        <v>109.72</v>
      </c>
      <c r="J119" s="209">
        <f>ROUND(I119*H119,2)</f>
        <v>9466.64</v>
      </c>
      <c r="K119" s="205" t="s">
        <v>21</v>
      </c>
      <c r="L119" s="60"/>
      <c r="M119" s="210" t="s">
        <v>21</v>
      </c>
      <c r="N119" s="211" t="s">
        <v>39</v>
      </c>
      <c r="O119" s="41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4" t="s">
        <v>152</v>
      </c>
      <c r="AT119" s="24" t="s">
        <v>147</v>
      </c>
      <c r="AU119" s="24" t="s">
        <v>77</v>
      </c>
      <c r="AY119" s="24" t="s">
        <v>145</v>
      </c>
      <c r="BE119" s="214">
        <f>IF(N119="základní",J119,0)</f>
        <v>9466.64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4" t="s">
        <v>75</v>
      </c>
      <c r="BK119" s="214">
        <f>ROUND(I119*H119,2)</f>
        <v>9466.64</v>
      </c>
      <c r="BL119" s="24" t="s">
        <v>152</v>
      </c>
      <c r="BM119" s="24" t="s">
        <v>468</v>
      </c>
    </row>
    <row r="120" spans="2:47" s="1" customFormat="1" ht="13.5">
      <c r="B120" s="40"/>
      <c r="C120" s="62"/>
      <c r="D120" s="215" t="s">
        <v>154</v>
      </c>
      <c r="E120" s="62"/>
      <c r="F120" s="216" t="s">
        <v>262</v>
      </c>
      <c r="G120" s="62"/>
      <c r="H120" s="62"/>
      <c r="I120" s="171"/>
      <c r="J120" s="62"/>
      <c r="K120" s="62"/>
      <c r="L120" s="60"/>
      <c r="M120" s="217"/>
      <c r="N120" s="41"/>
      <c r="O120" s="41"/>
      <c r="P120" s="41"/>
      <c r="Q120" s="41"/>
      <c r="R120" s="41"/>
      <c r="S120" s="41"/>
      <c r="T120" s="77"/>
      <c r="AT120" s="24" t="s">
        <v>154</v>
      </c>
      <c r="AU120" s="24" t="s">
        <v>77</v>
      </c>
    </row>
    <row r="121" spans="2:51" s="13" customFormat="1" ht="13.5">
      <c r="B121" s="229"/>
      <c r="C121" s="230"/>
      <c r="D121" s="231" t="s">
        <v>156</v>
      </c>
      <c r="E121" s="230"/>
      <c r="F121" s="233" t="s">
        <v>469</v>
      </c>
      <c r="G121" s="230"/>
      <c r="H121" s="234">
        <v>86.28</v>
      </c>
      <c r="I121" s="235"/>
      <c r="J121" s="230"/>
      <c r="K121" s="230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156</v>
      </c>
      <c r="AU121" s="240" t="s">
        <v>77</v>
      </c>
      <c r="AV121" s="13" t="s">
        <v>77</v>
      </c>
      <c r="AW121" s="13" t="s">
        <v>6</v>
      </c>
      <c r="AX121" s="13" t="s">
        <v>75</v>
      </c>
      <c r="AY121" s="240" t="s">
        <v>145</v>
      </c>
    </row>
    <row r="122" spans="2:65" s="1" customFormat="1" ht="22.5" customHeight="1">
      <c r="B122" s="40"/>
      <c r="C122" s="203" t="s">
        <v>221</v>
      </c>
      <c r="D122" s="203" t="s">
        <v>147</v>
      </c>
      <c r="E122" s="204" t="s">
        <v>265</v>
      </c>
      <c r="F122" s="205" t="s">
        <v>266</v>
      </c>
      <c r="G122" s="206" t="s">
        <v>211</v>
      </c>
      <c r="H122" s="207">
        <v>17.256</v>
      </c>
      <c r="I122" s="208">
        <v>105.14</v>
      </c>
      <c r="J122" s="209">
        <f>ROUND(I122*H122,2)</f>
        <v>1814.3</v>
      </c>
      <c r="K122" s="205" t="s">
        <v>151</v>
      </c>
      <c r="L122" s="60"/>
      <c r="M122" s="210" t="s">
        <v>21</v>
      </c>
      <c r="N122" s="211" t="s">
        <v>39</v>
      </c>
      <c r="O122" s="41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4" t="s">
        <v>152</v>
      </c>
      <c r="AT122" s="24" t="s">
        <v>147</v>
      </c>
      <c r="AU122" s="24" t="s">
        <v>77</v>
      </c>
      <c r="AY122" s="24" t="s">
        <v>145</v>
      </c>
      <c r="BE122" s="214">
        <f>IF(N122="základní",J122,0)</f>
        <v>1814.3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4" t="s">
        <v>75</v>
      </c>
      <c r="BK122" s="214">
        <f>ROUND(I122*H122,2)</f>
        <v>1814.3</v>
      </c>
      <c r="BL122" s="24" t="s">
        <v>152</v>
      </c>
      <c r="BM122" s="24" t="s">
        <v>470</v>
      </c>
    </row>
    <row r="123" spans="2:47" s="1" customFormat="1" ht="27">
      <c r="B123" s="40"/>
      <c r="C123" s="62"/>
      <c r="D123" s="215" t="s">
        <v>154</v>
      </c>
      <c r="E123" s="62"/>
      <c r="F123" s="216" t="s">
        <v>268</v>
      </c>
      <c r="G123" s="62"/>
      <c r="H123" s="62"/>
      <c r="I123" s="171"/>
      <c r="J123" s="62"/>
      <c r="K123" s="62"/>
      <c r="L123" s="60"/>
      <c r="M123" s="217"/>
      <c r="N123" s="41"/>
      <c r="O123" s="41"/>
      <c r="P123" s="41"/>
      <c r="Q123" s="41"/>
      <c r="R123" s="41"/>
      <c r="S123" s="41"/>
      <c r="T123" s="77"/>
      <c r="AT123" s="24" t="s">
        <v>154</v>
      </c>
      <c r="AU123" s="24" t="s">
        <v>77</v>
      </c>
    </row>
    <row r="124" spans="2:51" s="13" customFormat="1" ht="13.5">
      <c r="B124" s="229"/>
      <c r="C124" s="230"/>
      <c r="D124" s="231" t="s">
        <v>156</v>
      </c>
      <c r="E124" s="232" t="s">
        <v>21</v>
      </c>
      <c r="F124" s="233" t="s">
        <v>471</v>
      </c>
      <c r="G124" s="230"/>
      <c r="H124" s="234">
        <v>17.256</v>
      </c>
      <c r="I124" s="235"/>
      <c r="J124" s="230"/>
      <c r="K124" s="230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156</v>
      </c>
      <c r="AU124" s="240" t="s">
        <v>77</v>
      </c>
      <c r="AV124" s="13" t="s">
        <v>77</v>
      </c>
      <c r="AW124" s="13" t="s">
        <v>32</v>
      </c>
      <c r="AX124" s="13" t="s">
        <v>75</v>
      </c>
      <c r="AY124" s="240" t="s">
        <v>145</v>
      </c>
    </row>
    <row r="125" spans="2:65" s="1" customFormat="1" ht="22.5" customHeight="1">
      <c r="B125" s="40"/>
      <c r="C125" s="256" t="s">
        <v>232</v>
      </c>
      <c r="D125" s="256" t="s">
        <v>279</v>
      </c>
      <c r="E125" s="257" t="s">
        <v>472</v>
      </c>
      <c r="F125" s="258" t="s">
        <v>473</v>
      </c>
      <c r="G125" s="259" t="s">
        <v>260</v>
      </c>
      <c r="H125" s="260">
        <v>35.052</v>
      </c>
      <c r="I125" s="261">
        <v>57.18</v>
      </c>
      <c r="J125" s="262">
        <f>ROUND(I125*H125,2)</f>
        <v>2004.27</v>
      </c>
      <c r="K125" s="258" t="s">
        <v>151</v>
      </c>
      <c r="L125" s="263"/>
      <c r="M125" s="264" t="s">
        <v>21</v>
      </c>
      <c r="N125" s="265" t="s">
        <v>39</v>
      </c>
      <c r="O125" s="41"/>
      <c r="P125" s="212">
        <f>O125*H125</f>
        <v>0</v>
      </c>
      <c r="Q125" s="212">
        <v>1</v>
      </c>
      <c r="R125" s="212">
        <f>Q125*H125</f>
        <v>35.052</v>
      </c>
      <c r="S125" s="212">
        <v>0</v>
      </c>
      <c r="T125" s="213">
        <f>S125*H125</f>
        <v>0</v>
      </c>
      <c r="AR125" s="24" t="s">
        <v>202</v>
      </c>
      <c r="AT125" s="24" t="s">
        <v>279</v>
      </c>
      <c r="AU125" s="24" t="s">
        <v>77</v>
      </c>
      <c r="AY125" s="24" t="s">
        <v>145</v>
      </c>
      <c r="BE125" s="214">
        <f>IF(N125="základní",J125,0)</f>
        <v>2004.27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4" t="s">
        <v>75</v>
      </c>
      <c r="BK125" s="214">
        <f>ROUND(I125*H125,2)</f>
        <v>2004.27</v>
      </c>
      <c r="BL125" s="24" t="s">
        <v>152</v>
      </c>
      <c r="BM125" s="24" t="s">
        <v>474</v>
      </c>
    </row>
    <row r="126" spans="2:47" s="1" customFormat="1" ht="13.5">
      <c r="B126" s="40"/>
      <c r="C126" s="62"/>
      <c r="D126" s="215" t="s">
        <v>154</v>
      </c>
      <c r="E126" s="62"/>
      <c r="F126" s="216" t="s">
        <v>473</v>
      </c>
      <c r="G126" s="62"/>
      <c r="H126" s="62"/>
      <c r="I126" s="171"/>
      <c r="J126" s="62"/>
      <c r="K126" s="62"/>
      <c r="L126" s="60"/>
      <c r="M126" s="217"/>
      <c r="N126" s="41"/>
      <c r="O126" s="41"/>
      <c r="P126" s="41"/>
      <c r="Q126" s="41"/>
      <c r="R126" s="41"/>
      <c r="S126" s="41"/>
      <c r="T126" s="77"/>
      <c r="AT126" s="24" t="s">
        <v>154</v>
      </c>
      <c r="AU126" s="24" t="s">
        <v>77</v>
      </c>
    </row>
    <row r="127" spans="2:51" s="13" customFormat="1" ht="13.5">
      <c r="B127" s="229"/>
      <c r="C127" s="230"/>
      <c r="D127" s="231" t="s">
        <v>156</v>
      </c>
      <c r="E127" s="230"/>
      <c r="F127" s="233" t="s">
        <v>475</v>
      </c>
      <c r="G127" s="230"/>
      <c r="H127" s="234">
        <v>35.052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156</v>
      </c>
      <c r="AU127" s="240" t="s">
        <v>77</v>
      </c>
      <c r="AV127" s="13" t="s">
        <v>77</v>
      </c>
      <c r="AW127" s="13" t="s">
        <v>6</v>
      </c>
      <c r="AX127" s="13" t="s">
        <v>75</v>
      </c>
      <c r="AY127" s="240" t="s">
        <v>145</v>
      </c>
    </row>
    <row r="128" spans="2:65" s="1" customFormat="1" ht="22.5" customHeight="1">
      <c r="B128" s="40"/>
      <c r="C128" s="203" t="s">
        <v>238</v>
      </c>
      <c r="D128" s="203" t="s">
        <v>147</v>
      </c>
      <c r="E128" s="204" t="s">
        <v>271</v>
      </c>
      <c r="F128" s="205" t="s">
        <v>272</v>
      </c>
      <c r="G128" s="206" t="s">
        <v>211</v>
      </c>
      <c r="H128" s="207">
        <v>13.476</v>
      </c>
      <c r="I128" s="208">
        <v>204.05</v>
      </c>
      <c r="J128" s="209">
        <f>ROUND(I128*H128,2)</f>
        <v>2749.78</v>
      </c>
      <c r="K128" s="205" t="s">
        <v>151</v>
      </c>
      <c r="L128" s="60"/>
      <c r="M128" s="210" t="s">
        <v>21</v>
      </c>
      <c r="N128" s="211" t="s">
        <v>39</v>
      </c>
      <c r="O128" s="41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4" t="s">
        <v>152</v>
      </c>
      <c r="AT128" s="24" t="s">
        <v>147</v>
      </c>
      <c r="AU128" s="24" t="s">
        <v>77</v>
      </c>
      <c r="AY128" s="24" t="s">
        <v>145</v>
      </c>
      <c r="BE128" s="214">
        <f>IF(N128="základní",J128,0)</f>
        <v>2749.78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4" t="s">
        <v>75</v>
      </c>
      <c r="BK128" s="214">
        <f>ROUND(I128*H128,2)</f>
        <v>2749.78</v>
      </c>
      <c r="BL128" s="24" t="s">
        <v>152</v>
      </c>
      <c r="BM128" s="24" t="s">
        <v>476</v>
      </c>
    </row>
    <row r="129" spans="2:47" s="1" customFormat="1" ht="40.5">
      <c r="B129" s="40"/>
      <c r="C129" s="62"/>
      <c r="D129" s="215" t="s">
        <v>154</v>
      </c>
      <c r="E129" s="62"/>
      <c r="F129" s="216" t="s">
        <v>274</v>
      </c>
      <c r="G129" s="62"/>
      <c r="H129" s="62"/>
      <c r="I129" s="171"/>
      <c r="J129" s="62"/>
      <c r="K129" s="62"/>
      <c r="L129" s="60"/>
      <c r="M129" s="217"/>
      <c r="N129" s="41"/>
      <c r="O129" s="41"/>
      <c r="P129" s="41"/>
      <c r="Q129" s="41"/>
      <c r="R129" s="41"/>
      <c r="S129" s="41"/>
      <c r="T129" s="77"/>
      <c r="AT129" s="24" t="s">
        <v>154</v>
      </c>
      <c r="AU129" s="24" t="s">
        <v>77</v>
      </c>
    </row>
    <row r="130" spans="2:51" s="13" customFormat="1" ht="13.5">
      <c r="B130" s="229"/>
      <c r="C130" s="230"/>
      <c r="D130" s="215" t="s">
        <v>156</v>
      </c>
      <c r="E130" s="241" t="s">
        <v>21</v>
      </c>
      <c r="F130" s="242" t="s">
        <v>477</v>
      </c>
      <c r="G130" s="230"/>
      <c r="H130" s="243">
        <v>14.38</v>
      </c>
      <c r="I130" s="235"/>
      <c r="J130" s="230"/>
      <c r="K130" s="230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156</v>
      </c>
      <c r="AU130" s="240" t="s">
        <v>77</v>
      </c>
      <c r="AV130" s="13" t="s">
        <v>77</v>
      </c>
      <c r="AW130" s="13" t="s">
        <v>32</v>
      </c>
      <c r="AX130" s="13" t="s">
        <v>68</v>
      </c>
      <c r="AY130" s="240" t="s">
        <v>145</v>
      </c>
    </row>
    <row r="131" spans="2:51" s="13" customFormat="1" ht="13.5">
      <c r="B131" s="229"/>
      <c r="C131" s="230"/>
      <c r="D131" s="215" t="s">
        <v>156</v>
      </c>
      <c r="E131" s="241" t="s">
        <v>21</v>
      </c>
      <c r="F131" s="242" t="s">
        <v>478</v>
      </c>
      <c r="G131" s="230"/>
      <c r="H131" s="243">
        <v>-0.904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156</v>
      </c>
      <c r="AU131" s="240" t="s">
        <v>77</v>
      </c>
      <c r="AV131" s="13" t="s">
        <v>77</v>
      </c>
      <c r="AW131" s="13" t="s">
        <v>32</v>
      </c>
      <c r="AX131" s="13" t="s">
        <v>68</v>
      </c>
      <c r="AY131" s="240" t="s">
        <v>145</v>
      </c>
    </row>
    <row r="132" spans="2:51" s="14" customFormat="1" ht="13.5">
      <c r="B132" s="244"/>
      <c r="C132" s="245"/>
      <c r="D132" s="231" t="s">
        <v>156</v>
      </c>
      <c r="E132" s="246" t="s">
        <v>21</v>
      </c>
      <c r="F132" s="247" t="s">
        <v>173</v>
      </c>
      <c r="G132" s="245"/>
      <c r="H132" s="248">
        <v>13.476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156</v>
      </c>
      <c r="AU132" s="254" t="s">
        <v>77</v>
      </c>
      <c r="AV132" s="14" t="s">
        <v>152</v>
      </c>
      <c r="AW132" s="14" t="s">
        <v>32</v>
      </c>
      <c r="AX132" s="14" t="s">
        <v>75</v>
      </c>
      <c r="AY132" s="254" t="s">
        <v>145</v>
      </c>
    </row>
    <row r="133" spans="2:65" s="1" customFormat="1" ht="22.5" customHeight="1">
      <c r="B133" s="40"/>
      <c r="C133" s="256" t="s">
        <v>246</v>
      </c>
      <c r="D133" s="256" t="s">
        <v>279</v>
      </c>
      <c r="E133" s="257" t="s">
        <v>280</v>
      </c>
      <c r="F133" s="258" t="s">
        <v>281</v>
      </c>
      <c r="G133" s="259" t="s">
        <v>260</v>
      </c>
      <c r="H133" s="260">
        <v>26.952</v>
      </c>
      <c r="I133" s="261">
        <v>221.76</v>
      </c>
      <c r="J133" s="262">
        <f>ROUND(I133*H133,2)</f>
        <v>5976.88</v>
      </c>
      <c r="K133" s="258" t="s">
        <v>151</v>
      </c>
      <c r="L133" s="263"/>
      <c r="M133" s="264" t="s">
        <v>21</v>
      </c>
      <c r="N133" s="265" t="s">
        <v>39</v>
      </c>
      <c r="O133" s="41"/>
      <c r="P133" s="212">
        <f>O133*H133</f>
        <v>0</v>
      </c>
      <c r="Q133" s="212">
        <v>1</v>
      </c>
      <c r="R133" s="212">
        <f>Q133*H133</f>
        <v>26.952</v>
      </c>
      <c r="S133" s="212">
        <v>0</v>
      </c>
      <c r="T133" s="213">
        <f>S133*H133</f>
        <v>0</v>
      </c>
      <c r="AR133" s="24" t="s">
        <v>202</v>
      </c>
      <c r="AT133" s="24" t="s">
        <v>279</v>
      </c>
      <c r="AU133" s="24" t="s">
        <v>77</v>
      </c>
      <c r="AY133" s="24" t="s">
        <v>145</v>
      </c>
      <c r="BE133" s="214">
        <f>IF(N133="základní",J133,0)</f>
        <v>5976.88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4" t="s">
        <v>75</v>
      </c>
      <c r="BK133" s="214">
        <f>ROUND(I133*H133,2)</f>
        <v>5976.88</v>
      </c>
      <c r="BL133" s="24" t="s">
        <v>152</v>
      </c>
      <c r="BM133" s="24" t="s">
        <v>479</v>
      </c>
    </row>
    <row r="134" spans="2:47" s="1" customFormat="1" ht="13.5">
      <c r="B134" s="40"/>
      <c r="C134" s="62"/>
      <c r="D134" s="215" t="s">
        <v>154</v>
      </c>
      <c r="E134" s="62"/>
      <c r="F134" s="216" t="s">
        <v>283</v>
      </c>
      <c r="G134" s="62"/>
      <c r="H134" s="62"/>
      <c r="I134" s="171"/>
      <c r="J134" s="62"/>
      <c r="K134" s="62"/>
      <c r="L134" s="60"/>
      <c r="M134" s="217"/>
      <c r="N134" s="41"/>
      <c r="O134" s="41"/>
      <c r="P134" s="41"/>
      <c r="Q134" s="41"/>
      <c r="R134" s="41"/>
      <c r="S134" s="41"/>
      <c r="T134" s="77"/>
      <c r="AT134" s="24" t="s">
        <v>154</v>
      </c>
      <c r="AU134" s="24" t="s">
        <v>77</v>
      </c>
    </row>
    <row r="135" spans="2:51" s="13" customFormat="1" ht="13.5">
      <c r="B135" s="229"/>
      <c r="C135" s="230"/>
      <c r="D135" s="215" t="s">
        <v>156</v>
      </c>
      <c r="E135" s="230"/>
      <c r="F135" s="242" t="s">
        <v>480</v>
      </c>
      <c r="G135" s="230"/>
      <c r="H135" s="243">
        <v>26.952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156</v>
      </c>
      <c r="AU135" s="240" t="s">
        <v>77</v>
      </c>
      <c r="AV135" s="13" t="s">
        <v>77</v>
      </c>
      <c r="AW135" s="13" t="s">
        <v>6</v>
      </c>
      <c r="AX135" s="13" t="s">
        <v>75</v>
      </c>
      <c r="AY135" s="240" t="s">
        <v>145</v>
      </c>
    </row>
    <row r="136" spans="2:63" s="11" customFormat="1" ht="29.25" customHeight="1">
      <c r="B136" s="186"/>
      <c r="C136" s="187"/>
      <c r="D136" s="200" t="s">
        <v>67</v>
      </c>
      <c r="E136" s="201" t="s">
        <v>152</v>
      </c>
      <c r="F136" s="201" t="s">
        <v>305</v>
      </c>
      <c r="G136" s="187"/>
      <c r="H136" s="187"/>
      <c r="I136" s="190"/>
      <c r="J136" s="202">
        <f>BK136</f>
        <v>2543.42</v>
      </c>
      <c r="K136" s="187"/>
      <c r="L136" s="192"/>
      <c r="M136" s="193"/>
      <c r="N136" s="194"/>
      <c r="O136" s="194"/>
      <c r="P136" s="195">
        <f>SUM(P137:P139)</f>
        <v>0</v>
      </c>
      <c r="Q136" s="194"/>
      <c r="R136" s="195">
        <f>SUM(R137:R139)</f>
        <v>0</v>
      </c>
      <c r="S136" s="194"/>
      <c r="T136" s="196">
        <f>SUM(T137:T139)</f>
        <v>0</v>
      </c>
      <c r="AR136" s="197" t="s">
        <v>75</v>
      </c>
      <c r="AT136" s="198" t="s">
        <v>67</v>
      </c>
      <c r="AU136" s="198" t="s">
        <v>75</v>
      </c>
      <c r="AY136" s="197" t="s">
        <v>145</v>
      </c>
      <c r="BK136" s="199">
        <f>SUM(BK137:BK139)</f>
        <v>2543.42</v>
      </c>
    </row>
    <row r="137" spans="2:65" s="1" customFormat="1" ht="22.5" customHeight="1">
      <c r="B137" s="40"/>
      <c r="C137" s="203" t="s">
        <v>10</v>
      </c>
      <c r="D137" s="203" t="s">
        <v>147</v>
      </c>
      <c r="E137" s="204" t="s">
        <v>307</v>
      </c>
      <c r="F137" s="205" t="s">
        <v>308</v>
      </c>
      <c r="G137" s="206" t="s">
        <v>211</v>
      </c>
      <c r="H137" s="207">
        <v>2.876</v>
      </c>
      <c r="I137" s="208">
        <v>884.36</v>
      </c>
      <c r="J137" s="209">
        <f>ROUND(I137*H137,2)</f>
        <v>2543.42</v>
      </c>
      <c r="K137" s="205" t="s">
        <v>151</v>
      </c>
      <c r="L137" s="60"/>
      <c r="M137" s="210" t="s">
        <v>21</v>
      </c>
      <c r="N137" s="211" t="s">
        <v>39</v>
      </c>
      <c r="O137" s="41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4" t="s">
        <v>152</v>
      </c>
      <c r="AT137" s="24" t="s">
        <v>147</v>
      </c>
      <c r="AU137" s="24" t="s">
        <v>77</v>
      </c>
      <c r="AY137" s="24" t="s">
        <v>145</v>
      </c>
      <c r="BE137" s="214">
        <f>IF(N137="základní",J137,0)</f>
        <v>2543.42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4" t="s">
        <v>75</v>
      </c>
      <c r="BK137" s="214">
        <f>ROUND(I137*H137,2)</f>
        <v>2543.42</v>
      </c>
      <c r="BL137" s="24" t="s">
        <v>152</v>
      </c>
      <c r="BM137" s="24" t="s">
        <v>481</v>
      </c>
    </row>
    <row r="138" spans="2:47" s="1" customFormat="1" ht="13.5">
      <c r="B138" s="40"/>
      <c r="C138" s="62"/>
      <c r="D138" s="215" t="s">
        <v>154</v>
      </c>
      <c r="E138" s="62"/>
      <c r="F138" s="216" t="s">
        <v>310</v>
      </c>
      <c r="G138" s="62"/>
      <c r="H138" s="62"/>
      <c r="I138" s="171"/>
      <c r="J138" s="62"/>
      <c r="K138" s="62"/>
      <c r="L138" s="60"/>
      <c r="M138" s="217"/>
      <c r="N138" s="41"/>
      <c r="O138" s="41"/>
      <c r="P138" s="41"/>
      <c r="Q138" s="41"/>
      <c r="R138" s="41"/>
      <c r="S138" s="41"/>
      <c r="T138" s="77"/>
      <c r="AT138" s="24" t="s">
        <v>154</v>
      </c>
      <c r="AU138" s="24" t="s">
        <v>77</v>
      </c>
    </row>
    <row r="139" spans="2:51" s="13" customFormat="1" ht="13.5">
      <c r="B139" s="229"/>
      <c r="C139" s="230"/>
      <c r="D139" s="215" t="s">
        <v>156</v>
      </c>
      <c r="E139" s="241" t="s">
        <v>21</v>
      </c>
      <c r="F139" s="242" t="s">
        <v>482</v>
      </c>
      <c r="G139" s="230"/>
      <c r="H139" s="243">
        <v>2.876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156</v>
      </c>
      <c r="AU139" s="240" t="s">
        <v>77</v>
      </c>
      <c r="AV139" s="13" t="s">
        <v>77</v>
      </c>
      <c r="AW139" s="13" t="s">
        <v>32</v>
      </c>
      <c r="AX139" s="13" t="s">
        <v>75</v>
      </c>
      <c r="AY139" s="240" t="s">
        <v>145</v>
      </c>
    </row>
    <row r="140" spans="2:63" s="11" customFormat="1" ht="29.25" customHeight="1">
      <c r="B140" s="186"/>
      <c r="C140" s="187"/>
      <c r="D140" s="200" t="s">
        <v>67</v>
      </c>
      <c r="E140" s="201" t="s">
        <v>178</v>
      </c>
      <c r="F140" s="201" t="s">
        <v>312</v>
      </c>
      <c r="G140" s="187"/>
      <c r="H140" s="187"/>
      <c r="I140" s="190"/>
      <c r="J140" s="202">
        <f>BK140</f>
        <v>10435.57</v>
      </c>
      <c r="K140" s="187"/>
      <c r="L140" s="192"/>
      <c r="M140" s="193"/>
      <c r="N140" s="194"/>
      <c r="O140" s="194"/>
      <c r="P140" s="195">
        <f>SUM(P141:P145)</f>
        <v>0</v>
      </c>
      <c r="Q140" s="194"/>
      <c r="R140" s="195">
        <f>SUM(R141:R145)</f>
        <v>2.9801112</v>
      </c>
      <c r="S140" s="194"/>
      <c r="T140" s="196">
        <f>SUM(T141:T145)</f>
        <v>0</v>
      </c>
      <c r="AR140" s="197" t="s">
        <v>75</v>
      </c>
      <c r="AT140" s="198" t="s">
        <v>67</v>
      </c>
      <c r="AU140" s="198" t="s">
        <v>75</v>
      </c>
      <c r="AY140" s="197" t="s">
        <v>145</v>
      </c>
      <c r="BK140" s="199">
        <f>SUM(BK141:BK145)</f>
        <v>10435.57</v>
      </c>
    </row>
    <row r="141" spans="2:65" s="1" customFormat="1" ht="22.5" customHeight="1">
      <c r="B141" s="40"/>
      <c r="C141" s="203" t="s">
        <v>257</v>
      </c>
      <c r="D141" s="203" t="s">
        <v>147</v>
      </c>
      <c r="E141" s="204" t="s">
        <v>314</v>
      </c>
      <c r="F141" s="205" t="s">
        <v>315</v>
      </c>
      <c r="G141" s="206" t="s">
        <v>150</v>
      </c>
      <c r="H141" s="207">
        <v>28.76</v>
      </c>
      <c r="I141" s="208">
        <v>152.64</v>
      </c>
      <c r="J141" s="209">
        <f>ROUND(I141*H141,2)</f>
        <v>4389.93</v>
      </c>
      <c r="K141" s="205" t="s">
        <v>151</v>
      </c>
      <c r="L141" s="60"/>
      <c r="M141" s="210" t="s">
        <v>21</v>
      </c>
      <c r="N141" s="211" t="s">
        <v>39</v>
      </c>
      <c r="O141" s="41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24" t="s">
        <v>152</v>
      </c>
      <c r="AT141" s="24" t="s">
        <v>147</v>
      </c>
      <c r="AU141" s="24" t="s">
        <v>77</v>
      </c>
      <c r="AY141" s="24" t="s">
        <v>145</v>
      </c>
      <c r="BE141" s="214">
        <f>IF(N141="základní",J141,0)</f>
        <v>4389.93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4" t="s">
        <v>75</v>
      </c>
      <c r="BK141" s="214">
        <f>ROUND(I141*H141,2)</f>
        <v>4389.93</v>
      </c>
      <c r="BL141" s="24" t="s">
        <v>152</v>
      </c>
      <c r="BM141" s="24" t="s">
        <v>483</v>
      </c>
    </row>
    <row r="142" spans="2:47" s="1" customFormat="1" ht="13.5">
      <c r="B142" s="40"/>
      <c r="C142" s="62"/>
      <c r="D142" s="215" t="s">
        <v>154</v>
      </c>
      <c r="E142" s="62"/>
      <c r="F142" s="216" t="s">
        <v>317</v>
      </c>
      <c r="G142" s="62"/>
      <c r="H142" s="62"/>
      <c r="I142" s="171"/>
      <c r="J142" s="62"/>
      <c r="K142" s="62"/>
      <c r="L142" s="60"/>
      <c r="M142" s="217"/>
      <c r="N142" s="41"/>
      <c r="O142" s="41"/>
      <c r="P142" s="41"/>
      <c r="Q142" s="41"/>
      <c r="R142" s="41"/>
      <c r="S142" s="41"/>
      <c r="T142" s="77"/>
      <c r="AT142" s="24" t="s">
        <v>154</v>
      </c>
      <c r="AU142" s="24" t="s">
        <v>77</v>
      </c>
    </row>
    <row r="143" spans="2:51" s="13" customFormat="1" ht="13.5">
      <c r="B143" s="229"/>
      <c r="C143" s="230"/>
      <c r="D143" s="231" t="s">
        <v>156</v>
      </c>
      <c r="E143" s="232" t="s">
        <v>21</v>
      </c>
      <c r="F143" s="233" t="s">
        <v>484</v>
      </c>
      <c r="G143" s="230"/>
      <c r="H143" s="234">
        <v>28.76</v>
      </c>
      <c r="I143" s="235"/>
      <c r="J143" s="230"/>
      <c r="K143" s="230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156</v>
      </c>
      <c r="AU143" s="240" t="s">
        <v>77</v>
      </c>
      <c r="AV143" s="13" t="s">
        <v>77</v>
      </c>
      <c r="AW143" s="13" t="s">
        <v>32</v>
      </c>
      <c r="AX143" s="13" t="s">
        <v>75</v>
      </c>
      <c r="AY143" s="240" t="s">
        <v>145</v>
      </c>
    </row>
    <row r="144" spans="2:65" s="1" customFormat="1" ht="22.5" customHeight="1">
      <c r="B144" s="40"/>
      <c r="C144" s="203" t="s">
        <v>264</v>
      </c>
      <c r="D144" s="203" t="s">
        <v>147</v>
      </c>
      <c r="E144" s="204" t="s">
        <v>331</v>
      </c>
      <c r="F144" s="205" t="s">
        <v>332</v>
      </c>
      <c r="G144" s="206" t="s">
        <v>150</v>
      </c>
      <c r="H144" s="207">
        <v>28.76</v>
      </c>
      <c r="I144" s="208">
        <v>210.21</v>
      </c>
      <c r="J144" s="209">
        <f>ROUND(I144*H144,2)</f>
        <v>6045.64</v>
      </c>
      <c r="K144" s="205" t="s">
        <v>151</v>
      </c>
      <c r="L144" s="60"/>
      <c r="M144" s="210" t="s">
        <v>21</v>
      </c>
      <c r="N144" s="211" t="s">
        <v>39</v>
      </c>
      <c r="O144" s="41"/>
      <c r="P144" s="212">
        <f>O144*H144</f>
        <v>0</v>
      </c>
      <c r="Q144" s="212">
        <v>0.10362</v>
      </c>
      <c r="R144" s="212">
        <f>Q144*H144</f>
        <v>2.9801112</v>
      </c>
      <c r="S144" s="212">
        <v>0</v>
      </c>
      <c r="T144" s="213">
        <f>S144*H144</f>
        <v>0</v>
      </c>
      <c r="AR144" s="24" t="s">
        <v>152</v>
      </c>
      <c r="AT144" s="24" t="s">
        <v>147</v>
      </c>
      <c r="AU144" s="24" t="s">
        <v>77</v>
      </c>
      <c r="AY144" s="24" t="s">
        <v>145</v>
      </c>
      <c r="BE144" s="214">
        <f>IF(N144="základní",J144,0)</f>
        <v>6045.64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4" t="s">
        <v>75</v>
      </c>
      <c r="BK144" s="214">
        <f>ROUND(I144*H144,2)</f>
        <v>6045.64</v>
      </c>
      <c r="BL144" s="24" t="s">
        <v>152</v>
      </c>
      <c r="BM144" s="24" t="s">
        <v>485</v>
      </c>
    </row>
    <row r="145" spans="2:47" s="1" customFormat="1" ht="40.5">
      <c r="B145" s="40"/>
      <c r="C145" s="62"/>
      <c r="D145" s="215" t="s">
        <v>154</v>
      </c>
      <c r="E145" s="62"/>
      <c r="F145" s="216" t="s">
        <v>334</v>
      </c>
      <c r="G145" s="62"/>
      <c r="H145" s="62"/>
      <c r="I145" s="171"/>
      <c r="J145" s="62"/>
      <c r="K145" s="62"/>
      <c r="L145" s="60"/>
      <c r="M145" s="217"/>
      <c r="N145" s="41"/>
      <c r="O145" s="41"/>
      <c r="P145" s="41"/>
      <c r="Q145" s="41"/>
      <c r="R145" s="41"/>
      <c r="S145" s="41"/>
      <c r="T145" s="77"/>
      <c r="AT145" s="24" t="s">
        <v>154</v>
      </c>
      <c r="AU145" s="24" t="s">
        <v>77</v>
      </c>
    </row>
    <row r="146" spans="2:63" s="11" customFormat="1" ht="29.25" customHeight="1">
      <c r="B146" s="186"/>
      <c r="C146" s="187"/>
      <c r="D146" s="200" t="s">
        <v>67</v>
      </c>
      <c r="E146" s="201" t="s">
        <v>202</v>
      </c>
      <c r="F146" s="201" t="s">
        <v>336</v>
      </c>
      <c r="G146" s="187"/>
      <c r="H146" s="187"/>
      <c r="I146" s="190"/>
      <c r="J146" s="202">
        <f>BK146</f>
        <v>72291.40999999999</v>
      </c>
      <c r="K146" s="187"/>
      <c r="L146" s="192"/>
      <c r="M146" s="193"/>
      <c r="N146" s="194"/>
      <c r="O146" s="194"/>
      <c r="P146" s="195">
        <f>SUM(P147:P180)</f>
        <v>0</v>
      </c>
      <c r="Q146" s="194"/>
      <c r="R146" s="195">
        <f>SUM(R147:R180)</f>
        <v>0.6142434</v>
      </c>
      <c r="S146" s="194"/>
      <c r="T146" s="196">
        <f>SUM(T147:T180)</f>
        <v>0</v>
      </c>
      <c r="AR146" s="197" t="s">
        <v>75</v>
      </c>
      <c r="AT146" s="198" t="s">
        <v>67</v>
      </c>
      <c r="AU146" s="198" t="s">
        <v>75</v>
      </c>
      <c r="AY146" s="197" t="s">
        <v>145</v>
      </c>
      <c r="BK146" s="199">
        <f>SUM(BK147:BK180)</f>
        <v>72291.40999999999</v>
      </c>
    </row>
    <row r="147" spans="2:65" s="1" customFormat="1" ht="22.5" customHeight="1">
      <c r="B147" s="40"/>
      <c r="C147" s="203" t="s">
        <v>270</v>
      </c>
      <c r="D147" s="203" t="s">
        <v>147</v>
      </c>
      <c r="E147" s="204" t="s">
        <v>486</v>
      </c>
      <c r="F147" s="205" t="s">
        <v>487</v>
      </c>
      <c r="G147" s="206" t="s">
        <v>190</v>
      </c>
      <c r="H147" s="207">
        <v>28.76</v>
      </c>
      <c r="I147" s="208">
        <v>112.39</v>
      </c>
      <c r="J147" s="209">
        <f>ROUND(I147*H147,2)</f>
        <v>3232.34</v>
      </c>
      <c r="K147" s="205" t="s">
        <v>151</v>
      </c>
      <c r="L147" s="60"/>
      <c r="M147" s="210" t="s">
        <v>21</v>
      </c>
      <c r="N147" s="211" t="s">
        <v>39</v>
      </c>
      <c r="O147" s="41"/>
      <c r="P147" s="212">
        <f>O147*H147</f>
        <v>0</v>
      </c>
      <c r="Q147" s="212">
        <v>1E-05</v>
      </c>
      <c r="R147" s="212">
        <f>Q147*H147</f>
        <v>0.00028760000000000005</v>
      </c>
      <c r="S147" s="212">
        <v>0</v>
      </c>
      <c r="T147" s="213">
        <f>S147*H147</f>
        <v>0</v>
      </c>
      <c r="AR147" s="24" t="s">
        <v>152</v>
      </c>
      <c r="AT147" s="24" t="s">
        <v>147</v>
      </c>
      <c r="AU147" s="24" t="s">
        <v>77</v>
      </c>
      <c r="AY147" s="24" t="s">
        <v>145</v>
      </c>
      <c r="BE147" s="214">
        <f>IF(N147="základní",J147,0)</f>
        <v>3232.34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4" t="s">
        <v>75</v>
      </c>
      <c r="BK147" s="214">
        <f>ROUND(I147*H147,2)</f>
        <v>3232.34</v>
      </c>
      <c r="BL147" s="24" t="s">
        <v>152</v>
      </c>
      <c r="BM147" s="24" t="s">
        <v>488</v>
      </c>
    </row>
    <row r="148" spans="2:47" s="1" customFormat="1" ht="13.5">
      <c r="B148" s="40"/>
      <c r="C148" s="62"/>
      <c r="D148" s="215" t="s">
        <v>154</v>
      </c>
      <c r="E148" s="62"/>
      <c r="F148" s="216" t="s">
        <v>489</v>
      </c>
      <c r="G148" s="62"/>
      <c r="H148" s="62"/>
      <c r="I148" s="171"/>
      <c r="J148" s="62"/>
      <c r="K148" s="62"/>
      <c r="L148" s="60"/>
      <c r="M148" s="217"/>
      <c r="N148" s="41"/>
      <c r="O148" s="41"/>
      <c r="P148" s="41"/>
      <c r="Q148" s="41"/>
      <c r="R148" s="41"/>
      <c r="S148" s="41"/>
      <c r="T148" s="77"/>
      <c r="AT148" s="24" t="s">
        <v>154</v>
      </c>
      <c r="AU148" s="24" t="s">
        <v>77</v>
      </c>
    </row>
    <row r="149" spans="2:51" s="12" customFormat="1" ht="13.5">
      <c r="B149" s="218"/>
      <c r="C149" s="219"/>
      <c r="D149" s="215" t="s">
        <v>156</v>
      </c>
      <c r="E149" s="220" t="s">
        <v>21</v>
      </c>
      <c r="F149" s="221" t="s">
        <v>157</v>
      </c>
      <c r="G149" s="219"/>
      <c r="H149" s="222" t="s">
        <v>21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156</v>
      </c>
      <c r="AU149" s="228" t="s">
        <v>77</v>
      </c>
      <c r="AV149" s="12" t="s">
        <v>75</v>
      </c>
      <c r="AW149" s="12" t="s">
        <v>32</v>
      </c>
      <c r="AX149" s="12" t="s">
        <v>68</v>
      </c>
      <c r="AY149" s="228" t="s">
        <v>145</v>
      </c>
    </row>
    <row r="150" spans="2:51" s="13" customFormat="1" ht="13.5">
      <c r="B150" s="229"/>
      <c r="C150" s="230"/>
      <c r="D150" s="215" t="s">
        <v>156</v>
      </c>
      <c r="E150" s="241" t="s">
        <v>21</v>
      </c>
      <c r="F150" s="242" t="s">
        <v>490</v>
      </c>
      <c r="G150" s="230"/>
      <c r="H150" s="243">
        <v>4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156</v>
      </c>
      <c r="AU150" s="240" t="s">
        <v>77</v>
      </c>
      <c r="AV150" s="13" t="s">
        <v>77</v>
      </c>
      <c r="AW150" s="13" t="s">
        <v>32</v>
      </c>
      <c r="AX150" s="13" t="s">
        <v>68</v>
      </c>
      <c r="AY150" s="240" t="s">
        <v>145</v>
      </c>
    </row>
    <row r="151" spans="2:51" s="13" customFormat="1" ht="13.5">
      <c r="B151" s="229"/>
      <c r="C151" s="230"/>
      <c r="D151" s="215" t="s">
        <v>156</v>
      </c>
      <c r="E151" s="241" t="s">
        <v>21</v>
      </c>
      <c r="F151" s="242" t="s">
        <v>491</v>
      </c>
      <c r="G151" s="230"/>
      <c r="H151" s="243">
        <v>4.7</v>
      </c>
      <c r="I151" s="235"/>
      <c r="J151" s="230"/>
      <c r="K151" s="230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156</v>
      </c>
      <c r="AU151" s="240" t="s">
        <v>77</v>
      </c>
      <c r="AV151" s="13" t="s">
        <v>77</v>
      </c>
      <c r="AW151" s="13" t="s">
        <v>32</v>
      </c>
      <c r="AX151" s="13" t="s">
        <v>68</v>
      </c>
      <c r="AY151" s="240" t="s">
        <v>145</v>
      </c>
    </row>
    <row r="152" spans="2:51" s="13" customFormat="1" ht="13.5">
      <c r="B152" s="229"/>
      <c r="C152" s="230"/>
      <c r="D152" s="215" t="s">
        <v>156</v>
      </c>
      <c r="E152" s="241" t="s">
        <v>21</v>
      </c>
      <c r="F152" s="242" t="s">
        <v>492</v>
      </c>
      <c r="G152" s="230"/>
      <c r="H152" s="243">
        <v>4.2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156</v>
      </c>
      <c r="AU152" s="240" t="s">
        <v>77</v>
      </c>
      <c r="AV152" s="13" t="s">
        <v>77</v>
      </c>
      <c r="AW152" s="13" t="s">
        <v>32</v>
      </c>
      <c r="AX152" s="13" t="s">
        <v>68</v>
      </c>
      <c r="AY152" s="240" t="s">
        <v>145</v>
      </c>
    </row>
    <row r="153" spans="2:51" s="13" customFormat="1" ht="13.5">
      <c r="B153" s="229"/>
      <c r="C153" s="230"/>
      <c r="D153" s="215" t="s">
        <v>156</v>
      </c>
      <c r="E153" s="241" t="s">
        <v>21</v>
      </c>
      <c r="F153" s="242" t="s">
        <v>493</v>
      </c>
      <c r="G153" s="230"/>
      <c r="H153" s="243">
        <v>5.36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156</v>
      </c>
      <c r="AU153" s="240" t="s">
        <v>77</v>
      </c>
      <c r="AV153" s="13" t="s">
        <v>77</v>
      </c>
      <c r="AW153" s="13" t="s">
        <v>32</v>
      </c>
      <c r="AX153" s="13" t="s">
        <v>68</v>
      </c>
      <c r="AY153" s="240" t="s">
        <v>145</v>
      </c>
    </row>
    <row r="154" spans="2:51" s="13" customFormat="1" ht="13.5">
      <c r="B154" s="229"/>
      <c r="C154" s="230"/>
      <c r="D154" s="215" t="s">
        <v>156</v>
      </c>
      <c r="E154" s="241" t="s">
        <v>21</v>
      </c>
      <c r="F154" s="242" t="s">
        <v>494</v>
      </c>
      <c r="G154" s="230"/>
      <c r="H154" s="243">
        <v>10.5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156</v>
      </c>
      <c r="AU154" s="240" t="s">
        <v>77</v>
      </c>
      <c r="AV154" s="13" t="s">
        <v>77</v>
      </c>
      <c r="AW154" s="13" t="s">
        <v>32</v>
      </c>
      <c r="AX154" s="13" t="s">
        <v>68</v>
      </c>
      <c r="AY154" s="240" t="s">
        <v>145</v>
      </c>
    </row>
    <row r="155" spans="2:51" s="14" customFormat="1" ht="13.5">
      <c r="B155" s="244"/>
      <c r="C155" s="245"/>
      <c r="D155" s="231" t="s">
        <v>156</v>
      </c>
      <c r="E155" s="246" t="s">
        <v>21</v>
      </c>
      <c r="F155" s="247" t="s">
        <v>173</v>
      </c>
      <c r="G155" s="245"/>
      <c r="H155" s="248">
        <v>28.76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156</v>
      </c>
      <c r="AU155" s="254" t="s">
        <v>77</v>
      </c>
      <c r="AV155" s="14" t="s">
        <v>152</v>
      </c>
      <c r="AW155" s="14" t="s">
        <v>32</v>
      </c>
      <c r="AX155" s="14" t="s">
        <v>75</v>
      </c>
      <c r="AY155" s="254" t="s">
        <v>145</v>
      </c>
    </row>
    <row r="156" spans="2:65" s="1" customFormat="1" ht="22.5" customHeight="1">
      <c r="B156" s="40"/>
      <c r="C156" s="256" t="s">
        <v>278</v>
      </c>
      <c r="D156" s="256" t="s">
        <v>279</v>
      </c>
      <c r="E156" s="257" t="s">
        <v>495</v>
      </c>
      <c r="F156" s="258" t="s">
        <v>496</v>
      </c>
      <c r="G156" s="259" t="s">
        <v>345</v>
      </c>
      <c r="H156" s="260">
        <v>9.587</v>
      </c>
      <c r="I156" s="261">
        <v>2575.6</v>
      </c>
      <c r="J156" s="262">
        <f>ROUND(I156*H156,2)</f>
        <v>24692.28</v>
      </c>
      <c r="K156" s="258" t="s">
        <v>151</v>
      </c>
      <c r="L156" s="263"/>
      <c r="M156" s="264" t="s">
        <v>21</v>
      </c>
      <c r="N156" s="265" t="s">
        <v>39</v>
      </c>
      <c r="O156" s="41"/>
      <c r="P156" s="212">
        <f>O156*H156</f>
        <v>0</v>
      </c>
      <c r="Q156" s="212">
        <v>0.0138</v>
      </c>
      <c r="R156" s="212">
        <f>Q156*H156</f>
        <v>0.1323006</v>
      </c>
      <c r="S156" s="212">
        <v>0</v>
      </c>
      <c r="T156" s="213">
        <f>S156*H156</f>
        <v>0</v>
      </c>
      <c r="AR156" s="24" t="s">
        <v>202</v>
      </c>
      <c r="AT156" s="24" t="s">
        <v>279</v>
      </c>
      <c r="AU156" s="24" t="s">
        <v>77</v>
      </c>
      <c r="AY156" s="24" t="s">
        <v>145</v>
      </c>
      <c r="BE156" s="214">
        <f>IF(N156="základní",J156,0)</f>
        <v>24692.28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4" t="s">
        <v>75</v>
      </c>
      <c r="BK156" s="214">
        <f>ROUND(I156*H156,2)</f>
        <v>24692.28</v>
      </c>
      <c r="BL156" s="24" t="s">
        <v>152</v>
      </c>
      <c r="BM156" s="24" t="s">
        <v>497</v>
      </c>
    </row>
    <row r="157" spans="2:47" s="1" customFormat="1" ht="13.5">
      <c r="B157" s="40"/>
      <c r="C157" s="62"/>
      <c r="D157" s="215" t="s">
        <v>154</v>
      </c>
      <c r="E157" s="62"/>
      <c r="F157" s="216" t="s">
        <v>498</v>
      </c>
      <c r="G157" s="62"/>
      <c r="H157" s="62"/>
      <c r="I157" s="171"/>
      <c r="J157" s="62"/>
      <c r="K157" s="62"/>
      <c r="L157" s="60"/>
      <c r="M157" s="217"/>
      <c r="N157" s="41"/>
      <c r="O157" s="41"/>
      <c r="P157" s="41"/>
      <c r="Q157" s="41"/>
      <c r="R157" s="41"/>
      <c r="S157" s="41"/>
      <c r="T157" s="77"/>
      <c r="AT157" s="24" t="s">
        <v>154</v>
      </c>
      <c r="AU157" s="24" t="s">
        <v>77</v>
      </c>
    </row>
    <row r="158" spans="2:51" s="13" customFormat="1" ht="13.5">
      <c r="B158" s="229"/>
      <c r="C158" s="230"/>
      <c r="D158" s="231" t="s">
        <v>156</v>
      </c>
      <c r="E158" s="232" t="s">
        <v>21</v>
      </c>
      <c r="F158" s="233" t="s">
        <v>499</v>
      </c>
      <c r="G158" s="230"/>
      <c r="H158" s="234">
        <v>9.587</v>
      </c>
      <c r="I158" s="235"/>
      <c r="J158" s="230"/>
      <c r="K158" s="230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156</v>
      </c>
      <c r="AU158" s="240" t="s">
        <v>77</v>
      </c>
      <c r="AV158" s="13" t="s">
        <v>77</v>
      </c>
      <c r="AW158" s="13" t="s">
        <v>32</v>
      </c>
      <c r="AX158" s="13" t="s">
        <v>75</v>
      </c>
      <c r="AY158" s="240" t="s">
        <v>145</v>
      </c>
    </row>
    <row r="159" spans="2:65" s="1" customFormat="1" ht="31.5" customHeight="1">
      <c r="B159" s="40"/>
      <c r="C159" s="203" t="s">
        <v>286</v>
      </c>
      <c r="D159" s="203" t="s">
        <v>147</v>
      </c>
      <c r="E159" s="204" t="s">
        <v>500</v>
      </c>
      <c r="F159" s="205" t="s">
        <v>501</v>
      </c>
      <c r="G159" s="206" t="s">
        <v>345</v>
      </c>
      <c r="H159" s="207">
        <v>5</v>
      </c>
      <c r="I159" s="208">
        <v>209.56</v>
      </c>
      <c r="J159" s="209">
        <f>ROUND(I159*H159,2)</f>
        <v>1047.8</v>
      </c>
      <c r="K159" s="205" t="s">
        <v>21</v>
      </c>
      <c r="L159" s="60"/>
      <c r="M159" s="210" t="s">
        <v>21</v>
      </c>
      <c r="N159" s="211" t="s">
        <v>39</v>
      </c>
      <c r="O159" s="41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24" t="s">
        <v>152</v>
      </c>
      <c r="AT159" s="24" t="s">
        <v>147</v>
      </c>
      <c r="AU159" s="24" t="s">
        <v>77</v>
      </c>
      <c r="AY159" s="24" t="s">
        <v>145</v>
      </c>
      <c r="BE159" s="214">
        <f>IF(N159="základní",J159,0)</f>
        <v>1047.8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4" t="s">
        <v>75</v>
      </c>
      <c r="BK159" s="214">
        <f>ROUND(I159*H159,2)</f>
        <v>1047.8</v>
      </c>
      <c r="BL159" s="24" t="s">
        <v>152</v>
      </c>
      <c r="BM159" s="24" t="s">
        <v>502</v>
      </c>
    </row>
    <row r="160" spans="2:47" s="1" customFormat="1" ht="13.5">
      <c r="B160" s="40"/>
      <c r="C160" s="62"/>
      <c r="D160" s="231" t="s">
        <v>154</v>
      </c>
      <c r="E160" s="62"/>
      <c r="F160" s="255" t="s">
        <v>501</v>
      </c>
      <c r="G160" s="62"/>
      <c r="H160" s="62"/>
      <c r="I160" s="171"/>
      <c r="J160" s="62"/>
      <c r="K160" s="62"/>
      <c r="L160" s="60"/>
      <c r="M160" s="217"/>
      <c r="N160" s="41"/>
      <c r="O160" s="41"/>
      <c r="P160" s="41"/>
      <c r="Q160" s="41"/>
      <c r="R160" s="41"/>
      <c r="S160" s="41"/>
      <c r="T160" s="77"/>
      <c r="AT160" s="24" t="s">
        <v>154</v>
      </c>
      <c r="AU160" s="24" t="s">
        <v>77</v>
      </c>
    </row>
    <row r="161" spans="2:65" s="1" customFormat="1" ht="22.5" customHeight="1">
      <c r="B161" s="40"/>
      <c r="C161" s="256" t="s">
        <v>9</v>
      </c>
      <c r="D161" s="256" t="s">
        <v>279</v>
      </c>
      <c r="E161" s="257" t="s">
        <v>503</v>
      </c>
      <c r="F161" s="258" t="s">
        <v>504</v>
      </c>
      <c r="G161" s="259" t="s">
        <v>345</v>
      </c>
      <c r="H161" s="260">
        <v>5</v>
      </c>
      <c r="I161" s="261">
        <v>635.24</v>
      </c>
      <c r="J161" s="262">
        <f>ROUND(I161*H161,2)</f>
        <v>3176.2</v>
      </c>
      <c r="K161" s="258" t="s">
        <v>21</v>
      </c>
      <c r="L161" s="263"/>
      <c r="M161" s="264" t="s">
        <v>21</v>
      </c>
      <c r="N161" s="265" t="s">
        <v>39</v>
      </c>
      <c r="O161" s="41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24" t="s">
        <v>202</v>
      </c>
      <c r="AT161" s="24" t="s">
        <v>279</v>
      </c>
      <c r="AU161" s="24" t="s">
        <v>77</v>
      </c>
      <c r="AY161" s="24" t="s">
        <v>145</v>
      </c>
      <c r="BE161" s="214">
        <f>IF(N161="základní",J161,0)</f>
        <v>3176.2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4" t="s">
        <v>75</v>
      </c>
      <c r="BK161" s="214">
        <f>ROUND(I161*H161,2)</f>
        <v>3176.2</v>
      </c>
      <c r="BL161" s="24" t="s">
        <v>152</v>
      </c>
      <c r="BM161" s="24" t="s">
        <v>505</v>
      </c>
    </row>
    <row r="162" spans="2:47" s="1" customFormat="1" ht="13.5">
      <c r="B162" s="40"/>
      <c r="C162" s="62"/>
      <c r="D162" s="231" t="s">
        <v>154</v>
      </c>
      <c r="E162" s="62"/>
      <c r="F162" s="255" t="s">
        <v>504</v>
      </c>
      <c r="G162" s="62"/>
      <c r="H162" s="62"/>
      <c r="I162" s="171"/>
      <c r="J162" s="62"/>
      <c r="K162" s="62"/>
      <c r="L162" s="60"/>
      <c r="M162" s="217"/>
      <c r="N162" s="41"/>
      <c r="O162" s="41"/>
      <c r="P162" s="41"/>
      <c r="Q162" s="41"/>
      <c r="R162" s="41"/>
      <c r="S162" s="41"/>
      <c r="T162" s="77"/>
      <c r="AT162" s="24" t="s">
        <v>154</v>
      </c>
      <c r="AU162" s="24" t="s">
        <v>77</v>
      </c>
    </row>
    <row r="163" spans="2:65" s="1" customFormat="1" ht="22.5" customHeight="1">
      <c r="B163" s="40"/>
      <c r="C163" s="256" t="s">
        <v>299</v>
      </c>
      <c r="D163" s="256" t="s">
        <v>279</v>
      </c>
      <c r="E163" s="257" t="s">
        <v>506</v>
      </c>
      <c r="F163" s="258" t="s">
        <v>507</v>
      </c>
      <c r="G163" s="259" t="s">
        <v>345</v>
      </c>
      <c r="H163" s="260">
        <v>5</v>
      </c>
      <c r="I163" s="261">
        <v>125.9</v>
      </c>
      <c r="J163" s="262">
        <f>ROUND(I163*H163,2)</f>
        <v>629.5</v>
      </c>
      <c r="K163" s="258" t="s">
        <v>151</v>
      </c>
      <c r="L163" s="263"/>
      <c r="M163" s="264" t="s">
        <v>21</v>
      </c>
      <c r="N163" s="265" t="s">
        <v>39</v>
      </c>
      <c r="O163" s="41"/>
      <c r="P163" s="212">
        <f>O163*H163</f>
        <v>0</v>
      </c>
      <c r="Q163" s="212">
        <v>0.00121</v>
      </c>
      <c r="R163" s="212">
        <f>Q163*H163</f>
        <v>0.00605</v>
      </c>
      <c r="S163" s="212">
        <v>0</v>
      </c>
      <c r="T163" s="213">
        <f>S163*H163</f>
        <v>0</v>
      </c>
      <c r="AR163" s="24" t="s">
        <v>202</v>
      </c>
      <c r="AT163" s="24" t="s">
        <v>279</v>
      </c>
      <c r="AU163" s="24" t="s">
        <v>77</v>
      </c>
      <c r="AY163" s="24" t="s">
        <v>145</v>
      </c>
      <c r="BE163" s="214">
        <f>IF(N163="základní",J163,0)</f>
        <v>629.5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24" t="s">
        <v>75</v>
      </c>
      <c r="BK163" s="214">
        <f>ROUND(I163*H163,2)</f>
        <v>629.5</v>
      </c>
      <c r="BL163" s="24" t="s">
        <v>152</v>
      </c>
      <c r="BM163" s="24" t="s">
        <v>508</v>
      </c>
    </row>
    <row r="164" spans="2:47" s="1" customFormat="1" ht="13.5">
      <c r="B164" s="40"/>
      <c r="C164" s="62"/>
      <c r="D164" s="231" t="s">
        <v>154</v>
      </c>
      <c r="E164" s="62"/>
      <c r="F164" s="255" t="s">
        <v>509</v>
      </c>
      <c r="G164" s="62"/>
      <c r="H164" s="62"/>
      <c r="I164" s="171"/>
      <c r="J164" s="62"/>
      <c r="K164" s="62"/>
      <c r="L164" s="60"/>
      <c r="M164" s="217"/>
      <c r="N164" s="41"/>
      <c r="O164" s="41"/>
      <c r="P164" s="41"/>
      <c r="Q164" s="41"/>
      <c r="R164" s="41"/>
      <c r="S164" s="41"/>
      <c r="T164" s="77"/>
      <c r="AT164" s="24" t="s">
        <v>154</v>
      </c>
      <c r="AU164" s="24" t="s">
        <v>77</v>
      </c>
    </row>
    <row r="165" spans="2:65" s="1" customFormat="1" ht="31.5" customHeight="1">
      <c r="B165" s="40"/>
      <c r="C165" s="203" t="s">
        <v>306</v>
      </c>
      <c r="D165" s="203" t="s">
        <v>147</v>
      </c>
      <c r="E165" s="204" t="s">
        <v>510</v>
      </c>
      <c r="F165" s="205" t="s">
        <v>511</v>
      </c>
      <c r="G165" s="206" t="s">
        <v>345</v>
      </c>
      <c r="H165" s="207">
        <v>5</v>
      </c>
      <c r="I165" s="208">
        <v>374.05</v>
      </c>
      <c r="J165" s="209">
        <f>ROUND(I165*H165,2)</f>
        <v>1870.25</v>
      </c>
      <c r="K165" s="205" t="s">
        <v>151</v>
      </c>
      <c r="L165" s="60"/>
      <c r="M165" s="210" t="s">
        <v>21</v>
      </c>
      <c r="N165" s="211" t="s">
        <v>39</v>
      </c>
      <c r="O165" s="41"/>
      <c r="P165" s="212">
        <f>O165*H165</f>
        <v>0</v>
      </c>
      <c r="Q165" s="212">
        <v>1E-05</v>
      </c>
      <c r="R165" s="212">
        <f>Q165*H165</f>
        <v>5E-05</v>
      </c>
      <c r="S165" s="212">
        <v>0</v>
      </c>
      <c r="T165" s="213">
        <f>S165*H165</f>
        <v>0</v>
      </c>
      <c r="AR165" s="24" t="s">
        <v>152</v>
      </c>
      <c r="AT165" s="24" t="s">
        <v>147</v>
      </c>
      <c r="AU165" s="24" t="s">
        <v>77</v>
      </c>
      <c r="AY165" s="24" t="s">
        <v>145</v>
      </c>
      <c r="BE165" s="214">
        <f>IF(N165="základní",J165,0)</f>
        <v>1870.25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4" t="s">
        <v>75</v>
      </c>
      <c r="BK165" s="214">
        <f>ROUND(I165*H165,2)</f>
        <v>1870.25</v>
      </c>
      <c r="BL165" s="24" t="s">
        <v>152</v>
      </c>
      <c r="BM165" s="24" t="s">
        <v>512</v>
      </c>
    </row>
    <row r="166" spans="2:47" s="1" customFormat="1" ht="27">
      <c r="B166" s="40"/>
      <c r="C166" s="62"/>
      <c r="D166" s="231" t="s">
        <v>154</v>
      </c>
      <c r="E166" s="62"/>
      <c r="F166" s="255" t="s">
        <v>513</v>
      </c>
      <c r="G166" s="62"/>
      <c r="H166" s="62"/>
      <c r="I166" s="171"/>
      <c r="J166" s="62"/>
      <c r="K166" s="62"/>
      <c r="L166" s="60"/>
      <c r="M166" s="217"/>
      <c r="N166" s="41"/>
      <c r="O166" s="41"/>
      <c r="P166" s="41"/>
      <c r="Q166" s="41"/>
      <c r="R166" s="41"/>
      <c r="S166" s="41"/>
      <c r="T166" s="77"/>
      <c r="AT166" s="24" t="s">
        <v>154</v>
      </c>
      <c r="AU166" s="24" t="s">
        <v>77</v>
      </c>
    </row>
    <row r="167" spans="2:65" s="1" customFormat="1" ht="22.5" customHeight="1">
      <c r="B167" s="40"/>
      <c r="C167" s="256" t="s">
        <v>318</v>
      </c>
      <c r="D167" s="256" t="s">
        <v>279</v>
      </c>
      <c r="E167" s="257" t="s">
        <v>514</v>
      </c>
      <c r="F167" s="258" t="s">
        <v>515</v>
      </c>
      <c r="G167" s="259" t="s">
        <v>345</v>
      </c>
      <c r="H167" s="260">
        <v>5</v>
      </c>
      <c r="I167" s="261">
        <v>254.09</v>
      </c>
      <c r="J167" s="262">
        <f>ROUND(I167*H167,2)</f>
        <v>1270.45</v>
      </c>
      <c r="K167" s="258" t="s">
        <v>21</v>
      </c>
      <c r="L167" s="263"/>
      <c r="M167" s="264" t="s">
        <v>21</v>
      </c>
      <c r="N167" s="265" t="s">
        <v>39</v>
      </c>
      <c r="O167" s="41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24" t="s">
        <v>202</v>
      </c>
      <c r="AT167" s="24" t="s">
        <v>279</v>
      </c>
      <c r="AU167" s="24" t="s">
        <v>77</v>
      </c>
      <c r="AY167" s="24" t="s">
        <v>145</v>
      </c>
      <c r="BE167" s="214">
        <f>IF(N167="základní",J167,0)</f>
        <v>1270.45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4" t="s">
        <v>75</v>
      </c>
      <c r="BK167" s="214">
        <f>ROUND(I167*H167,2)</f>
        <v>1270.45</v>
      </c>
      <c r="BL167" s="24" t="s">
        <v>152</v>
      </c>
      <c r="BM167" s="24" t="s">
        <v>516</v>
      </c>
    </row>
    <row r="168" spans="2:47" s="1" customFormat="1" ht="13.5">
      <c r="B168" s="40"/>
      <c r="C168" s="62"/>
      <c r="D168" s="231" t="s">
        <v>154</v>
      </c>
      <c r="E168" s="62"/>
      <c r="F168" s="255" t="s">
        <v>515</v>
      </c>
      <c r="G168" s="62"/>
      <c r="H168" s="62"/>
      <c r="I168" s="171"/>
      <c r="J168" s="62"/>
      <c r="K168" s="62"/>
      <c r="L168" s="60"/>
      <c r="M168" s="217"/>
      <c r="N168" s="41"/>
      <c r="O168" s="41"/>
      <c r="P168" s="41"/>
      <c r="Q168" s="41"/>
      <c r="R168" s="41"/>
      <c r="S168" s="41"/>
      <c r="T168" s="77"/>
      <c r="AT168" s="24" t="s">
        <v>154</v>
      </c>
      <c r="AU168" s="24" t="s">
        <v>77</v>
      </c>
    </row>
    <row r="169" spans="2:65" s="1" customFormat="1" ht="31.5" customHeight="1">
      <c r="B169" s="40"/>
      <c r="C169" s="203" t="s">
        <v>325</v>
      </c>
      <c r="D169" s="203" t="s">
        <v>147</v>
      </c>
      <c r="E169" s="204" t="s">
        <v>517</v>
      </c>
      <c r="F169" s="205" t="s">
        <v>518</v>
      </c>
      <c r="G169" s="206" t="s">
        <v>345</v>
      </c>
      <c r="H169" s="207">
        <v>5</v>
      </c>
      <c r="I169" s="208">
        <v>228.8</v>
      </c>
      <c r="J169" s="209">
        <f>ROUND(I169*H169,2)</f>
        <v>1144</v>
      </c>
      <c r="K169" s="205" t="s">
        <v>151</v>
      </c>
      <c r="L169" s="60"/>
      <c r="M169" s="210" t="s">
        <v>21</v>
      </c>
      <c r="N169" s="211" t="s">
        <v>39</v>
      </c>
      <c r="O169" s="41"/>
      <c r="P169" s="212">
        <f>O169*H169</f>
        <v>0</v>
      </c>
      <c r="Q169" s="212">
        <v>1E-05</v>
      </c>
      <c r="R169" s="212">
        <f>Q169*H169</f>
        <v>5E-05</v>
      </c>
      <c r="S169" s="212">
        <v>0</v>
      </c>
      <c r="T169" s="213">
        <f>S169*H169</f>
        <v>0</v>
      </c>
      <c r="AR169" s="24" t="s">
        <v>152</v>
      </c>
      <c r="AT169" s="24" t="s">
        <v>147</v>
      </c>
      <c r="AU169" s="24" t="s">
        <v>77</v>
      </c>
      <c r="AY169" s="24" t="s">
        <v>145</v>
      </c>
      <c r="BE169" s="214">
        <f>IF(N169="základní",J169,0)</f>
        <v>1144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4" t="s">
        <v>75</v>
      </c>
      <c r="BK169" s="214">
        <f>ROUND(I169*H169,2)</f>
        <v>1144</v>
      </c>
      <c r="BL169" s="24" t="s">
        <v>152</v>
      </c>
      <c r="BM169" s="24" t="s">
        <v>519</v>
      </c>
    </row>
    <row r="170" spans="2:47" s="1" customFormat="1" ht="27">
      <c r="B170" s="40"/>
      <c r="C170" s="62"/>
      <c r="D170" s="231" t="s">
        <v>154</v>
      </c>
      <c r="E170" s="62"/>
      <c r="F170" s="255" t="s">
        <v>520</v>
      </c>
      <c r="G170" s="62"/>
      <c r="H170" s="62"/>
      <c r="I170" s="171"/>
      <c r="J170" s="62"/>
      <c r="K170" s="62"/>
      <c r="L170" s="60"/>
      <c r="M170" s="217"/>
      <c r="N170" s="41"/>
      <c r="O170" s="41"/>
      <c r="P170" s="41"/>
      <c r="Q170" s="41"/>
      <c r="R170" s="41"/>
      <c r="S170" s="41"/>
      <c r="T170" s="77"/>
      <c r="AT170" s="24" t="s">
        <v>154</v>
      </c>
      <c r="AU170" s="24" t="s">
        <v>77</v>
      </c>
    </row>
    <row r="171" spans="2:65" s="1" customFormat="1" ht="22.5" customHeight="1">
      <c r="B171" s="40"/>
      <c r="C171" s="203" t="s">
        <v>521</v>
      </c>
      <c r="D171" s="203" t="s">
        <v>147</v>
      </c>
      <c r="E171" s="204" t="s">
        <v>522</v>
      </c>
      <c r="F171" s="205" t="s">
        <v>523</v>
      </c>
      <c r="G171" s="206" t="s">
        <v>345</v>
      </c>
      <c r="H171" s="207">
        <v>2</v>
      </c>
      <c r="I171" s="208">
        <v>6523.64</v>
      </c>
      <c r="J171" s="209">
        <f>ROUND(I171*H171,2)</f>
        <v>13047.28</v>
      </c>
      <c r="K171" s="205" t="s">
        <v>151</v>
      </c>
      <c r="L171" s="60"/>
      <c r="M171" s="210" t="s">
        <v>21</v>
      </c>
      <c r="N171" s="211" t="s">
        <v>39</v>
      </c>
      <c r="O171" s="41"/>
      <c r="P171" s="212">
        <f>O171*H171</f>
        <v>0</v>
      </c>
      <c r="Q171" s="212">
        <v>0.10762</v>
      </c>
      <c r="R171" s="212">
        <f>Q171*H171</f>
        <v>0.21524</v>
      </c>
      <c r="S171" s="212">
        <v>0</v>
      </c>
      <c r="T171" s="213">
        <f>S171*H171</f>
        <v>0</v>
      </c>
      <c r="AR171" s="24" t="s">
        <v>152</v>
      </c>
      <c r="AT171" s="24" t="s">
        <v>147</v>
      </c>
      <c r="AU171" s="24" t="s">
        <v>77</v>
      </c>
      <c r="AY171" s="24" t="s">
        <v>145</v>
      </c>
      <c r="BE171" s="214">
        <f>IF(N171="základní",J171,0)</f>
        <v>13047.28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24" t="s">
        <v>75</v>
      </c>
      <c r="BK171" s="214">
        <f>ROUND(I171*H171,2)</f>
        <v>13047.28</v>
      </c>
      <c r="BL171" s="24" t="s">
        <v>152</v>
      </c>
      <c r="BM171" s="24" t="s">
        <v>524</v>
      </c>
    </row>
    <row r="172" spans="2:47" s="1" customFormat="1" ht="27">
      <c r="B172" s="40"/>
      <c r="C172" s="62"/>
      <c r="D172" s="231" t="s">
        <v>154</v>
      </c>
      <c r="E172" s="62"/>
      <c r="F172" s="255" t="s">
        <v>525</v>
      </c>
      <c r="G172" s="62"/>
      <c r="H172" s="62"/>
      <c r="I172" s="171"/>
      <c r="J172" s="62"/>
      <c r="K172" s="62"/>
      <c r="L172" s="60"/>
      <c r="M172" s="217"/>
      <c r="N172" s="41"/>
      <c r="O172" s="41"/>
      <c r="P172" s="41"/>
      <c r="Q172" s="41"/>
      <c r="R172" s="41"/>
      <c r="S172" s="41"/>
      <c r="T172" s="77"/>
      <c r="AT172" s="24" t="s">
        <v>154</v>
      </c>
      <c r="AU172" s="24" t="s">
        <v>77</v>
      </c>
    </row>
    <row r="173" spans="2:65" s="1" customFormat="1" ht="22.5" customHeight="1">
      <c r="B173" s="40"/>
      <c r="C173" s="203" t="s">
        <v>526</v>
      </c>
      <c r="D173" s="203" t="s">
        <v>147</v>
      </c>
      <c r="E173" s="204" t="s">
        <v>527</v>
      </c>
      <c r="F173" s="205" t="s">
        <v>528</v>
      </c>
      <c r="G173" s="206" t="s">
        <v>345</v>
      </c>
      <c r="H173" s="207">
        <v>2</v>
      </c>
      <c r="I173" s="208">
        <v>2125.16</v>
      </c>
      <c r="J173" s="209">
        <f>ROUND(I173*H173,2)</f>
        <v>4250.32</v>
      </c>
      <c r="K173" s="205" t="s">
        <v>151</v>
      </c>
      <c r="L173" s="60"/>
      <c r="M173" s="210" t="s">
        <v>21</v>
      </c>
      <c r="N173" s="211" t="s">
        <v>39</v>
      </c>
      <c r="O173" s="41"/>
      <c r="P173" s="212">
        <f>O173*H173</f>
        <v>0</v>
      </c>
      <c r="Q173" s="212">
        <v>0.01212</v>
      </c>
      <c r="R173" s="212">
        <f>Q173*H173</f>
        <v>0.02424</v>
      </c>
      <c r="S173" s="212">
        <v>0</v>
      </c>
      <c r="T173" s="213">
        <f>S173*H173</f>
        <v>0</v>
      </c>
      <c r="AR173" s="24" t="s">
        <v>152</v>
      </c>
      <c r="AT173" s="24" t="s">
        <v>147</v>
      </c>
      <c r="AU173" s="24" t="s">
        <v>77</v>
      </c>
      <c r="AY173" s="24" t="s">
        <v>145</v>
      </c>
      <c r="BE173" s="214">
        <f>IF(N173="základní",J173,0)</f>
        <v>4250.32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4" t="s">
        <v>75</v>
      </c>
      <c r="BK173" s="214">
        <f>ROUND(I173*H173,2)</f>
        <v>4250.32</v>
      </c>
      <c r="BL173" s="24" t="s">
        <v>152</v>
      </c>
      <c r="BM173" s="24" t="s">
        <v>529</v>
      </c>
    </row>
    <row r="174" spans="2:47" s="1" customFormat="1" ht="27">
      <c r="B174" s="40"/>
      <c r="C174" s="62"/>
      <c r="D174" s="231" t="s">
        <v>154</v>
      </c>
      <c r="E174" s="62"/>
      <c r="F174" s="255" t="s">
        <v>530</v>
      </c>
      <c r="G174" s="62"/>
      <c r="H174" s="62"/>
      <c r="I174" s="171"/>
      <c r="J174" s="62"/>
      <c r="K174" s="62"/>
      <c r="L174" s="60"/>
      <c r="M174" s="217"/>
      <c r="N174" s="41"/>
      <c r="O174" s="41"/>
      <c r="P174" s="41"/>
      <c r="Q174" s="41"/>
      <c r="R174" s="41"/>
      <c r="S174" s="41"/>
      <c r="T174" s="77"/>
      <c r="AT174" s="24" t="s">
        <v>154</v>
      </c>
      <c r="AU174" s="24" t="s">
        <v>77</v>
      </c>
    </row>
    <row r="175" spans="2:65" s="1" customFormat="1" ht="22.5" customHeight="1">
      <c r="B175" s="40"/>
      <c r="C175" s="203" t="s">
        <v>531</v>
      </c>
      <c r="D175" s="203" t="s">
        <v>147</v>
      </c>
      <c r="E175" s="204" t="s">
        <v>532</v>
      </c>
      <c r="F175" s="205" t="s">
        <v>533</v>
      </c>
      <c r="G175" s="206" t="s">
        <v>345</v>
      </c>
      <c r="H175" s="207">
        <v>2</v>
      </c>
      <c r="I175" s="208">
        <v>8093.35</v>
      </c>
      <c r="J175" s="209">
        <f>ROUND(I175*H175,2)</f>
        <v>16186.7</v>
      </c>
      <c r="K175" s="205" t="s">
        <v>151</v>
      </c>
      <c r="L175" s="60"/>
      <c r="M175" s="210" t="s">
        <v>21</v>
      </c>
      <c r="N175" s="211" t="s">
        <v>39</v>
      </c>
      <c r="O175" s="41"/>
      <c r="P175" s="212">
        <f>O175*H175</f>
        <v>0</v>
      </c>
      <c r="Q175" s="212">
        <v>0.11413</v>
      </c>
      <c r="R175" s="212">
        <f>Q175*H175</f>
        <v>0.22826</v>
      </c>
      <c r="S175" s="212">
        <v>0</v>
      </c>
      <c r="T175" s="213">
        <f>S175*H175</f>
        <v>0</v>
      </c>
      <c r="AR175" s="24" t="s">
        <v>152</v>
      </c>
      <c r="AT175" s="24" t="s">
        <v>147</v>
      </c>
      <c r="AU175" s="24" t="s">
        <v>77</v>
      </c>
      <c r="AY175" s="24" t="s">
        <v>145</v>
      </c>
      <c r="BE175" s="214">
        <f>IF(N175="základní",J175,0)</f>
        <v>16186.7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24" t="s">
        <v>75</v>
      </c>
      <c r="BK175" s="214">
        <f>ROUND(I175*H175,2)</f>
        <v>16186.7</v>
      </c>
      <c r="BL175" s="24" t="s">
        <v>152</v>
      </c>
      <c r="BM175" s="24" t="s">
        <v>534</v>
      </c>
    </row>
    <row r="176" spans="2:47" s="1" customFormat="1" ht="27">
      <c r="B176" s="40"/>
      <c r="C176" s="62"/>
      <c r="D176" s="231" t="s">
        <v>154</v>
      </c>
      <c r="E176" s="62"/>
      <c r="F176" s="255" t="s">
        <v>535</v>
      </c>
      <c r="G176" s="62"/>
      <c r="H176" s="62"/>
      <c r="I176" s="171"/>
      <c r="J176" s="62"/>
      <c r="K176" s="62"/>
      <c r="L176" s="60"/>
      <c r="M176" s="217"/>
      <c r="N176" s="41"/>
      <c r="O176" s="41"/>
      <c r="P176" s="41"/>
      <c r="Q176" s="41"/>
      <c r="R176" s="41"/>
      <c r="S176" s="41"/>
      <c r="T176" s="77"/>
      <c r="AT176" s="24" t="s">
        <v>154</v>
      </c>
      <c r="AU176" s="24" t="s">
        <v>77</v>
      </c>
    </row>
    <row r="177" spans="2:65" s="1" customFormat="1" ht="22.5" customHeight="1">
      <c r="B177" s="40"/>
      <c r="C177" s="203" t="s">
        <v>536</v>
      </c>
      <c r="D177" s="203" t="s">
        <v>147</v>
      </c>
      <c r="E177" s="204" t="s">
        <v>537</v>
      </c>
      <c r="F177" s="205" t="s">
        <v>538</v>
      </c>
      <c r="G177" s="206" t="s">
        <v>190</v>
      </c>
      <c r="H177" s="207">
        <v>28.76</v>
      </c>
      <c r="I177" s="208">
        <v>48.03</v>
      </c>
      <c r="J177" s="209">
        <f>ROUND(I177*H177,2)</f>
        <v>1381.34</v>
      </c>
      <c r="K177" s="205" t="s">
        <v>151</v>
      </c>
      <c r="L177" s="60"/>
      <c r="M177" s="210" t="s">
        <v>21</v>
      </c>
      <c r="N177" s="211" t="s">
        <v>39</v>
      </c>
      <c r="O177" s="41"/>
      <c r="P177" s="212">
        <f>O177*H177</f>
        <v>0</v>
      </c>
      <c r="Q177" s="212">
        <v>0.0002</v>
      </c>
      <c r="R177" s="212">
        <f>Q177*H177</f>
        <v>0.005752</v>
      </c>
      <c r="S177" s="212">
        <v>0</v>
      </c>
      <c r="T177" s="213">
        <f>S177*H177</f>
        <v>0</v>
      </c>
      <c r="AR177" s="24" t="s">
        <v>152</v>
      </c>
      <c r="AT177" s="24" t="s">
        <v>147</v>
      </c>
      <c r="AU177" s="24" t="s">
        <v>77</v>
      </c>
      <c r="AY177" s="24" t="s">
        <v>145</v>
      </c>
      <c r="BE177" s="214">
        <f>IF(N177="základní",J177,0)</f>
        <v>1381.34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4" t="s">
        <v>75</v>
      </c>
      <c r="BK177" s="214">
        <f>ROUND(I177*H177,2)</f>
        <v>1381.34</v>
      </c>
      <c r="BL177" s="24" t="s">
        <v>152</v>
      </c>
      <c r="BM177" s="24" t="s">
        <v>539</v>
      </c>
    </row>
    <row r="178" spans="2:47" s="1" customFormat="1" ht="13.5">
      <c r="B178" s="40"/>
      <c r="C178" s="62"/>
      <c r="D178" s="231" t="s">
        <v>154</v>
      </c>
      <c r="E178" s="62"/>
      <c r="F178" s="255" t="s">
        <v>540</v>
      </c>
      <c r="G178" s="62"/>
      <c r="H178" s="62"/>
      <c r="I178" s="171"/>
      <c r="J178" s="62"/>
      <c r="K178" s="62"/>
      <c r="L178" s="60"/>
      <c r="M178" s="217"/>
      <c r="N178" s="41"/>
      <c r="O178" s="41"/>
      <c r="P178" s="41"/>
      <c r="Q178" s="41"/>
      <c r="R178" s="41"/>
      <c r="S178" s="41"/>
      <c r="T178" s="77"/>
      <c r="AT178" s="24" t="s">
        <v>154</v>
      </c>
      <c r="AU178" s="24" t="s">
        <v>77</v>
      </c>
    </row>
    <row r="179" spans="2:65" s="1" customFormat="1" ht="22.5" customHeight="1">
      <c r="B179" s="40"/>
      <c r="C179" s="203" t="s">
        <v>330</v>
      </c>
      <c r="D179" s="203" t="s">
        <v>147</v>
      </c>
      <c r="E179" s="204" t="s">
        <v>541</v>
      </c>
      <c r="F179" s="205" t="s">
        <v>542</v>
      </c>
      <c r="G179" s="206" t="s">
        <v>190</v>
      </c>
      <c r="H179" s="207">
        <v>28.76</v>
      </c>
      <c r="I179" s="208">
        <v>12.62</v>
      </c>
      <c r="J179" s="209">
        <f>ROUND(I179*H179,2)</f>
        <v>362.95</v>
      </c>
      <c r="K179" s="205" t="s">
        <v>151</v>
      </c>
      <c r="L179" s="60"/>
      <c r="M179" s="210" t="s">
        <v>21</v>
      </c>
      <c r="N179" s="211" t="s">
        <v>39</v>
      </c>
      <c r="O179" s="41"/>
      <c r="P179" s="212">
        <f>O179*H179</f>
        <v>0</v>
      </c>
      <c r="Q179" s="212">
        <v>7E-05</v>
      </c>
      <c r="R179" s="212">
        <f>Q179*H179</f>
        <v>0.0020132</v>
      </c>
      <c r="S179" s="212">
        <v>0</v>
      </c>
      <c r="T179" s="213">
        <f>S179*H179</f>
        <v>0</v>
      </c>
      <c r="AR179" s="24" t="s">
        <v>152</v>
      </c>
      <c r="AT179" s="24" t="s">
        <v>147</v>
      </c>
      <c r="AU179" s="24" t="s">
        <v>77</v>
      </c>
      <c r="AY179" s="24" t="s">
        <v>145</v>
      </c>
      <c r="BE179" s="214">
        <f>IF(N179="základní",J179,0)</f>
        <v>362.95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24" t="s">
        <v>75</v>
      </c>
      <c r="BK179" s="214">
        <f>ROUND(I179*H179,2)</f>
        <v>362.95</v>
      </c>
      <c r="BL179" s="24" t="s">
        <v>152</v>
      </c>
      <c r="BM179" s="24" t="s">
        <v>543</v>
      </c>
    </row>
    <row r="180" spans="2:47" s="1" customFormat="1" ht="13.5">
      <c r="B180" s="40"/>
      <c r="C180" s="62"/>
      <c r="D180" s="215" t="s">
        <v>154</v>
      </c>
      <c r="E180" s="62"/>
      <c r="F180" s="216" t="s">
        <v>544</v>
      </c>
      <c r="G180" s="62"/>
      <c r="H180" s="62"/>
      <c r="I180" s="171"/>
      <c r="J180" s="62"/>
      <c r="K180" s="62"/>
      <c r="L180" s="60"/>
      <c r="M180" s="217"/>
      <c r="N180" s="41"/>
      <c r="O180" s="41"/>
      <c r="P180" s="41"/>
      <c r="Q180" s="41"/>
      <c r="R180" s="41"/>
      <c r="S180" s="41"/>
      <c r="T180" s="77"/>
      <c r="AT180" s="24" t="s">
        <v>154</v>
      </c>
      <c r="AU180" s="24" t="s">
        <v>77</v>
      </c>
    </row>
    <row r="181" spans="2:63" s="11" customFormat="1" ht="29.25" customHeight="1">
      <c r="B181" s="186"/>
      <c r="C181" s="187"/>
      <c r="D181" s="200" t="s">
        <v>67</v>
      </c>
      <c r="E181" s="201" t="s">
        <v>396</v>
      </c>
      <c r="F181" s="201" t="s">
        <v>397</v>
      </c>
      <c r="G181" s="187"/>
      <c r="H181" s="187"/>
      <c r="I181" s="190"/>
      <c r="J181" s="202">
        <f>BK181</f>
        <v>3646.08</v>
      </c>
      <c r="K181" s="187"/>
      <c r="L181" s="192"/>
      <c r="M181" s="193"/>
      <c r="N181" s="194"/>
      <c r="O181" s="194"/>
      <c r="P181" s="195">
        <f>SUM(P182:P189)</f>
        <v>0</v>
      </c>
      <c r="Q181" s="194"/>
      <c r="R181" s="195">
        <f>SUM(R182:R189)</f>
        <v>0</v>
      </c>
      <c r="S181" s="194"/>
      <c r="T181" s="196">
        <f>SUM(T182:T189)</f>
        <v>0</v>
      </c>
      <c r="AR181" s="197" t="s">
        <v>75</v>
      </c>
      <c r="AT181" s="198" t="s">
        <v>67</v>
      </c>
      <c r="AU181" s="198" t="s">
        <v>75</v>
      </c>
      <c r="AY181" s="197" t="s">
        <v>145</v>
      </c>
      <c r="BK181" s="199">
        <f>SUM(BK182:BK189)</f>
        <v>3646.08</v>
      </c>
    </row>
    <row r="182" spans="2:65" s="1" customFormat="1" ht="22.5" customHeight="1">
      <c r="B182" s="40"/>
      <c r="C182" s="203" t="s">
        <v>337</v>
      </c>
      <c r="D182" s="203" t="s">
        <v>147</v>
      </c>
      <c r="E182" s="204" t="s">
        <v>399</v>
      </c>
      <c r="F182" s="205" t="s">
        <v>400</v>
      </c>
      <c r="G182" s="206" t="s">
        <v>260</v>
      </c>
      <c r="H182" s="207">
        <v>8.34</v>
      </c>
      <c r="I182" s="208">
        <v>45.04</v>
      </c>
      <c r="J182" s="209">
        <f>ROUND(I182*H182,2)</f>
        <v>375.63</v>
      </c>
      <c r="K182" s="205" t="s">
        <v>21</v>
      </c>
      <c r="L182" s="60"/>
      <c r="M182" s="210" t="s">
        <v>21</v>
      </c>
      <c r="N182" s="211" t="s">
        <v>39</v>
      </c>
      <c r="O182" s="41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24" t="s">
        <v>152</v>
      </c>
      <c r="AT182" s="24" t="s">
        <v>147</v>
      </c>
      <c r="AU182" s="24" t="s">
        <v>77</v>
      </c>
      <c r="AY182" s="24" t="s">
        <v>145</v>
      </c>
      <c r="BE182" s="214">
        <f>IF(N182="základní",J182,0)</f>
        <v>375.63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4" t="s">
        <v>75</v>
      </c>
      <c r="BK182" s="214">
        <f>ROUND(I182*H182,2)</f>
        <v>375.63</v>
      </c>
      <c r="BL182" s="24" t="s">
        <v>152</v>
      </c>
      <c r="BM182" s="24" t="s">
        <v>545</v>
      </c>
    </row>
    <row r="183" spans="2:47" s="1" customFormat="1" ht="13.5">
      <c r="B183" s="40"/>
      <c r="C183" s="62"/>
      <c r="D183" s="231" t="s">
        <v>154</v>
      </c>
      <c r="E183" s="62"/>
      <c r="F183" s="255" t="s">
        <v>402</v>
      </c>
      <c r="G183" s="62"/>
      <c r="H183" s="62"/>
      <c r="I183" s="171"/>
      <c r="J183" s="62"/>
      <c r="K183" s="62"/>
      <c r="L183" s="60"/>
      <c r="M183" s="217"/>
      <c r="N183" s="41"/>
      <c r="O183" s="41"/>
      <c r="P183" s="41"/>
      <c r="Q183" s="41"/>
      <c r="R183" s="41"/>
      <c r="S183" s="41"/>
      <c r="T183" s="77"/>
      <c r="AT183" s="24" t="s">
        <v>154</v>
      </c>
      <c r="AU183" s="24" t="s">
        <v>77</v>
      </c>
    </row>
    <row r="184" spans="2:65" s="1" customFormat="1" ht="22.5" customHeight="1">
      <c r="B184" s="40"/>
      <c r="C184" s="203" t="s">
        <v>342</v>
      </c>
      <c r="D184" s="203" t="s">
        <v>147</v>
      </c>
      <c r="E184" s="204" t="s">
        <v>404</v>
      </c>
      <c r="F184" s="205" t="s">
        <v>405</v>
      </c>
      <c r="G184" s="206" t="s">
        <v>260</v>
      </c>
      <c r="H184" s="207">
        <v>83.4</v>
      </c>
      <c r="I184" s="208">
        <v>6.99</v>
      </c>
      <c r="J184" s="209">
        <f>ROUND(I184*H184,2)</f>
        <v>582.97</v>
      </c>
      <c r="K184" s="205" t="s">
        <v>406</v>
      </c>
      <c r="L184" s="60"/>
      <c r="M184" s="210" t="s">
        <v>21</v>
      </c>
      <c r="N184" s="211" t="s">
        <v>39</v>
      </c>
      <c r="O184" s="41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AR184" s="24" t="s">
        <v>152</v>
      </c>
      <c r="AT184" s="24" t="s">
        <v>147</v>
      </c>
      <c r="AU184" s="24" t="s">
        <v>77</v>
      </c>
      <c r="AY184" s="24" t="s">
        <v>145</v>
      </c>
      <c r="BE184" s="214">
        <f>IF(N184="základní",J184,0)</f>
        <v>582.97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4" t="s">
        <v>75</v>
      </c>
      <c r="BK184" s="214">
        <f>ROUND(I184*H184,2)</f>
        <v>582.97</v>
      </c>
      <c r="BL184" s="24" t="s">
        <v>152</v>
      </c>
      <c r="BM184" s="24" t="s">
        <v>546</v>
      </c>
    </row>
    <row r="185" spans="2:47" s="1" customFormat="1" ht="27">
      <c r="B185" s="40"/>
      <c r="C185" s="62"/>
      <c r="D185" s="215" t="s">
        <v>154</v>
      </c>
      <c r="E185" s="62"/>
      <c r="F185" s="216" t="s">
        <v>408</v>
      </c>
      <c r="G185" s="62"/>
      <c r="H185" s="62"/>
      <c r="I185" s="171"/>
      <c r="J185" s="62"/>
      <c r="K185" s="62"/>
      <c r="L185" s="60"/>
      <c r="M185" s="217"/>
      <c r="N185" s="41"/>
      <c r="O185" s="41"/>
      <c r="P185" s="41"/>
      <c r="Q185" s="41"/>
      <c r="R185" s="41"/>
      <c r="S185" s="41"/>
      <c r="T185" s="77"/>
      <c r="AT185" s="24" t="s">
        <v>154</v>
      </c>
      <c r="AU185" s="24" t="s">
        <v>77</v>
      </c>
    </row>
    <row r="186" spans="2:51" s="13" customFormat="1" ht="13.5">
      <c r="B186" s="229"/>
      <c r="C186" s="230"/>
      <c r="D186" s="231" t="s">
        <v>156</v>
      </c>
      <c r="E186" s="230"/>
      <c r="F186" s="233" t="s">
        <v>547</v>
      </c>
      <c r="G186" s="230"/>
      <c r="H186" s="234">
        <v>83.4</v>
      </c>
      <c r="I186" s="235"/>
      <c r="J186" s="230"/>
      <c r="K186" s="230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156</v>
      </c>
      <c r="AU186" s="240" t="s">
        <v>77</v>
      </c>
      <c r="AV186" s="13" t="s">
        <v>77</v>
      </c>
      <c r="AW186" s="13" t="s">
        <v>6</v>
      </c>
      <c r="AX186" s="13" t="s">
        <v>75</v>
      </c>
      <c r="AY186" s="240" t="s">
        <v>145</v>
      </c>
    </row>
    <row r="187" spans="2:65" s="1" customFormat="1" ht="22.5" customHeight="1">
      <c r="B187" s="40"/>
      <c r="C187" s="203" t="s">
        <v>349</v>
      </c>
      <c r="D187" s="203" t="s">
        <v>147</v>
      </c>
      <c r="E187" s="204" t="s">
        <v>423</v>
      </c>
      <c r="F187" s="205" t="s">
        <v>424</v>
      </c>
      <c r="G187" s="206" t="s">
        <v>260</v>
      </c>
      <c r="H187" s="207">
        <v>8.34</v>
      </c>
      <c r="I187" s="208">
        <v>322.24</v>
      </c>
      <c r="J187" s="209">
        <f>ROUND(I187*H187,2)</f>
        <v>2687.48</v>
      </c>
      <c r="K187" s="205" t="s">
        <v>151</v>
      </c>
      <c r="L187" s="60"/>
      <c r="M187" s="210" t="s">
        <v>21</v>
      </c>
      <c r="N187" s="211" t="s">
        <v>39</v>
      </c>
      <c r="O187" s="41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24" t="s">
        <v>152</v>
      </c>
      <c r="AT187" s="24" t="s">
        <v>147</v>
      </c>
      <c r="AU187" s="24" t="s">
        <v>77</v>
      </c>
      <c r="AY187" s="24" t="s">
        <v>145</v>
      </c>
      <c r="BE187" s="214">
        <f>IF(N187="základní",J187,0)</f>
        <v>2687.48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4" t="s">
        <v>75</v>
      </c>
      <c r="BK187" s="214">
        <f>ROUND(I187*H187,2)</f>
        <v>2687.48</v>
      </c>
      <c r="BL187" s="24" t="s">
        <v>152</v>
      </c>
      <c r="BM187" s="24" t="s">
        <v>548</v>
      </c>
    </row>
    <row r="188" spans="2:47" s="1" customFormat="1" ht="13.5">
      <c r="B188" s="40"/>
      <c r="C188" s="62"/>
      <c r="D188" s="215" t="s">
        <v>154</v>
      </c>
      <c r="E188" s="62"/>
      <c r="F188" s="216" t="s">
        <v>426</v>
      </c>
      <c r="G188" s="62"/>
      <c r="H188" s="62"/>
      <c r="I188" s="171"/>
      <c r="J188" s="62"/>
      <c r="K188" s="62"/>
      <c r="L188" s="60"/>
      <c r="M188" s="217"/>
      <c r="N188" s="41"/>
      <c r="O188" s="41"/>
      <c r="P188" s="41"/>
      <c r="Q188" s="41"/>
      <c r="R188" s="41"/>
      <c r="S188" s="41"/>
      <c r="T188" s="77"/>
      <c r="AT188" s="24" t="s">
        <v>154</v>
      </c>
      <c r="AU188" s="24" t="s">
        <v>77</v>
      </c>
    </row>
    <row r="189" spans="2:51" s="13" customFormat="1" ht="13.5">
      <c r="B189" s="229"/>
      <c r="C189" s="230"/>
      <c r="D189" s="215" t="s">
        <v>156</v>
      </c>
      <c r="E189" s="241" t="s">
        <v>21</v>
      </c>
      <c r="F189" s="242" t="s">
        <v>549</v>
      </c>
      <c r="G189" s="230"/>
      <c r="H189" s="243">
        <v>8.34</v>
      </c>
      <c r="I189" s="235"/>
      <c r="J189" s="230"/>
      <c r="K189" s="230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156</v>
      </c>
      <c r="AU189" s="240" t="s">
        <v>77</v>
      </c>
      <c r="AV189" s="13" t="s">
        <v>77</v>
      </c>
      <c r="AW189" s="13" t="s">
        <v>32</v>
      </c>
      <c r="AX189" s="13" t="s">
        <v>75</v>
      </c>
      <c r="AY189" s="240" t="s">
        <v>145</v>
      </c>
    </row>
    <row r="190" spans="2:63" s="11" customFormat="1" ht="29.25" customHeight="1">
      <c r="B190" s="186"/>
      <c r="C190" s="187"/>
      <c r="D190" s="200" t="s">
        <v>67</v>
      </c>
      <c r="E190" s="201" t="s">
        <v>428</v>
      </c>
      <c r="F190" s="201" t="s">
        <v>429</v>
      </c>
      <c r="G190" s="187"/>
      <c r="H190" s="187"/>
      <c r="I190" s="190"/>
      <c r="J190" s="202">
        <f>BK190</f>
        <v>9053.86</v>
      </c>
      <c r="K190" s="187"/>
      <c r="L190" s="192"/>
      <c r="M190" s="193"/>
      <c r="N190" s="194"/>
      <c r="O190" s="194"/>
      <c r="P190" s="195">
        <f>SUM(P191:P192)</f>
        <v>0</v>
      </c>
      <c r="Q190" s="194"/>
      <c r="R190" s="195">
        <f>SUM(R191:R192)</f>
        <v>0</v>
      </c>
      <c r="S190" s="194"/>
      <c r="T190" s="196">
        <f>SUM(T191:T192)</f>
        <v>0</v>
      </c>
      <c r="AR190" s="197" t="s">
        <v>75</v>
      </c>
      <c r="AT190" s="198" t="s">
        <v>67</v>
      </c>
      <c r="AU190" s="198" t="s">
        <v>75</v>
      </c>
      <c r="AY190" s="197" t="s">
        <v>145</v>
      </c>
      <c r="BK190" s="199">
        <f>SUM(BK191:BK192)</f>
        <v>9053.86</v>
      </c>
    </row>
    <row r="191" spans="2:65" s="1" customFormat="1" ht="22.5" customHeight="1">
      <c r="B191" s="40"/>
      <c r="C191" s="203" t="s">
        <v>354</v>
      </c>
      <c r="D191" s="203" t="s">
        <v>147</v>
      </c>
      <c r="E191" s="204" t="s">
        <v>431</v>
      </c>
      <c r="F191" s="205" t="s">
        <v>432</v>
      </c>
      <c r="G191" s="206" t="s">
        <v>260</v>
      </c>
      <c r="H191" s="207">
        <v>65.899</v>
      </c>
      <c r="I191" s="208">
        <v>137.39</v>
      </c>
      <c r="J191" s="209">
        <f>ROUND(I191*H191,2)</f>
        <v>9053.86</v>
      </c>
      <c r="K191" s="205" t="s">
        <v>151</v>
      </c>
      <c r="L191" s="60"/>
      <c r="M191" s="210" t="s">
        <v>21</v>
      </c>
      <c r="N191" s="211" t="s">
        <v>39</v>
      </c>
      <c r="O191" s="41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24" t="s">
        <v>152</v>
      </c>
      <c r="AT191" s="24" t="s">
        <v>147</v>
      </c>
      <c r="AU191" s="24" t="s">
        <v>77</v>
      </c>
      <c r="AY191" s="24" t="s">
        <v>145</v>
      </c>
      <c r="BE191" s="214">
        <f>IF(N191="základní",J191,0)</f>
        <v>9053.86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24" t="s">
        <v>75</v>
      </c>
      <c r="BK191" s="214">
        <f>ROUND(I191*H191,2)</f>
        <v>9053.86</v>
      </c>
      <c r="BL191" s="24" t="s">
        <v>152</v>
      </c>
      <c r="BM191" s="24" t="s">
        <v>550</v>
      </c>
    </row>
    <row r="192" spans="2:47" s="1" customFormat="1" ht="27">
      <c r="B192" s="40"/>
      <c r="C192" s="62"/>
      <c r="D192" s="215" t="s">
        <v>154</v>
      </c>
      <c r="E192" s="62"/>
      <c r="F192" s="216" t="s">
        <v>434</v>
      </c>
      <c r="G192" s="62"/>
      <c r="H192" s="62"/>
      <c r="I192" s="171"/>
      <c r="J192" s="62"/>
      <c r="K192" s="62"/>
      <c r="L192" s="60"/>
      <c r="M192" s="267"/>
      <c r="N192" s="268"/>
      <c r="O192" s="268"/>
      <c r="P192" s="268"/>
      <c r="Q192" s="268"/>
      <c r="R192" s="268"/>
      <c r="S192" s="268"/>
      <c r="T192" s="269"/>
      <c r="AT192" s="24" t="s">
        <v>154</v>
      </c>
      <c r="AU192" s="24" t="s">
        <v>77</v>
      </c>
    </row>
    <row r="193" spans="2:12" s="1" customFormat="1" ht="6.75" customHeight="1">
      <c r="B193" s="55"/>
      <c r="C193" s="56"/>
      <c r="D193" s="56"/>
      <c r="E193" s="56"/>
      <c r="F193" s="56"/>
      <c r="G193" s="56"/>
      <c r="H193" s="56"/>
      <c r="I193" s="147"/>
      <c r="J193" s="56"/>
      <c r="K193" s="56"/>
      <c r="L193" s="60"/>
    </row>
  </sheetData>
  <sheetProtection password="CC35" sheet="1" objects="1" scenarios="1" formatCells="0" formatColumns="0" formatRows="0" sort="0" autoFilter="0"/>
  <autoFilter ref="C88:K192"/>
  <mergeCells count="12">
    <mergeCell ref="E81:H8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7:H77"/>
    <mergeCell ref="E79:H79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zoomScalePageLayoutView="0" workbookViewId="0" topLeftCell="A1">
      <pane ySplit="1" topLeftCell="A133" activePane="bottomLeft" state="frozen"/>
      <selection pane="topLeft" activeCell="A1" sqref="A1"/>
      <selection pane="bottomLeft" activeCell="I138" sqref="I1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104</v>
      </c>
      <c r="G1" s="396" t="s">
        <v>105</v>
      </c>
      <c r="H1" s="396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88</v>
      </c>
    </row>
    <row r="3" spans="2:46" ht="6.7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77</v>
      </c>
    </row>
    <row r="4" spans="2:46" ht="36.75" customHeight="1">
      <c r="B4" s="28"/>
      <c r="C4" s="29"/>
      <c r="D4" s="30" t="s">
        <v>109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397" t="str">
        <f>'Rekapitulace stavby'!K6</f>
        <v>Holoubkov - rekonstrukce kanalizace Chejlavy - I.etapa</v>
      </c>
      <c r="F7" s="403"/>
      <c r="G7" s="403"/>
      <c r="H7" s="403"/>
      <c r="I7" s="125"/>
      <c r="J7" s="29"/>
      <c r="K7" s="31"/>
    </row>
    <row r="8" spans="2:11" ht="15">
      <c r="B8" s="28"/>
      <c r="C8" s="29"/>
      <c r="D8" s="37" t="s">
        <v>110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0"/>
      <c r="C9" s="41"/>
      <c r="D9" s="41"/>
      <c r="E9" s="397" t="s">
        <v>111</v>
      </c>
      <c r="F9" s="398"/>
      <c r="G9" s="398"/>
      <c r="H9" s="398"/>
      <c r="I9" s="126"/>
      <c r="J9" s="41"/>
      <c r="K9" s="44"/>
    </row>
    <row r="10" spans="2:11" s="1" customFormat="1" ht="15">
      <c r="B10" s="40"/>
      <c r="C10" s="41"/>
      <c r="D10" s="37" t="s">
        <v>112</v>
      </c>
      <c r="E10" s="41"/>
      <c r="F10" s="41"/>
      <c r="G10" s="41"/>
      <c r="H10" s="41"/>
      <c r="I10" s="126"/>
      <c r="J10" s="41"/>
      <c r="K10" s="44"/>
    </row>
    <row r="11" spans="2:11" s="1" customFormat="1" ht="36.75" customHeight="1">
      <c r="B11" s="40"/>
      <c r="C11" s="41"/>
      <c r="D11" s="41"/>
      <c r="E11" s="399" t="s">
        <v>551</v>
      </c>
      <c r="F11" s="398"/>
      <c r="G11" s="398"/>
      <c r="H11" s="398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2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2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 t="str">
        <f>'Rekapitulace stavby'!AN8</f>
        <v>17. 2. 2018</v>
      </c>
      <c r="K14" s="44"/>
    </row>
    <row r="15" spans="2:11" s="1" customFormat="1" ht="10.5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25" customHeight="1">
      <c r="B16" s="40"/>
      <c r="C16" s="41"/>
      <c r="D16" s="37" t="s">
        <v>27</v>
      </c>
      <c r="E16" s="41"/>
      <c r="F16" s="41"/>
      <c r="G16" s="41"/>
      <c r="H16" s="41"/>
      <c r="I16" s="127" t="s">
        <v>28</v>
      </c>
      <c r="J16" s="35">
        <f>IF('Rekapitulace stavby'!AN10="","",'Rekapitulace stavby'!AN10)</f>
      </c>
      <c r="K16" s="44"/>
    </row>
    <row r="17" spans="2:11" s="1" customFormat="1" ht="18" customHeight="1">
      <c r="B17" s="40"/>
      <c r="C17" s="41"/>
      <c r="D17" s="41"/>
      <c r="E17" s="35" t="str">
        <f>IF('Rekapitulace stavby'!E11="","",'Rekapitulace stavby'!E11)</f>
        <v> </v>
      </c>
      <c r="F17" s="41"/>
      <c r="G17" s="41"/>
      <c r="H17" s="41"/>
      <c r="I17" s="127" t="s">
        <v>29</v>
      </c>
      <c r="J17" s="35">
        <f>IF('Rekapitulace stavby'!AN11="","",'Rekapitulace stavby'!AN11)</f>
      </c>
      <c r="K17" s="44"/>
    </row>
    <row r="18" spans="2:11" s="1" customFormat="1" ht="6.7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25" customHeight="1">
      <c r="B19" s="40"/>
      <c r="C19" s="41"/>
      <c r="D19" s="37" t="s">
        <v>30</v>
      </c>
      <c r="E19" s="41"/>
      <c r="F19" s="41"/>
      <c r="G19" s="41"/>
      <c r="H19" s="41"/>
      <c r="I19" s="127" t="s">
        <v>28</v>
      </c>
      <c r="J19" s="35" t="str">
        <f>IF('Rekapitulace stavby'!AN13="Vyplň údaj","",IF('Rekapitulace stavby'!AN13="","",'Rekapitulace stavby'!AN13))</f>
        <v>480 35 599</v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>Swietelsky stavební s.r.o., Odštěpný závod Dopravní stavby ZÁPAD, Zemská 259, 337 01 Ejpovice</v>
      </c>
      <c r="F20" s="41"/>
      <c r="G20" s="41"/>
      <c r="H20" s="41"/>
      <c r="I20" s="127" t="s">
        <v>29</v>
      </c>
      <c r="J20" s="35" t="str">
        <f>IF('Rekapitulace stavby'!AN14="Vyplň údaj","",IF('Rekapitulace stavby'!AN14="","",'Rekapitulace stavby'!AN14))</f>
        <v>CZ 480 35 599</v>
      </c>
      <c r="K20" s="44"/>
    </row>
    <row r="21" spans="2:11" s="1" customFormat="1" ht="6.7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25" customHeight="1">
      <c r="B22" s="40"/>
      <c r="C22" s="41"/>
      <c r="D22" s="37" t="s">
        <v>31</v>
      </c>
      <c r="E22" s="41"/>
      <c r="F22" s="41"/>
      <c r="G22" s="41"/>
      <c r="H22" s="41"/>
      <c r="I22" s="127" t="s">
        <v>28</v>
      </c>
      <c r="J22" s="35">
        <f>IF('Rekapitulace stavby'!AN16="","",'Rekapitulace stavby'!AN16)</f>
      </c>
      <c r="K22" s="44"/>
    </row>
    <row r="23" spans="2:11" s="1" customFormat="1" ht="18" customHeight="1">
      <c r="B23" s="40"/>
      <c r="C23" s="41"/>
      <c r="D23" s="41"/>
      <c r="E23" s="35" t="str">
        <f>IF('Rekapitulace stavby'!E17="","",'Rekapitulace stavby'!E17)</f>
        <v> </v>
      </c>
      <c r="F23" s="41"/>
      <c r="G23" s="41"/>
      <c r="H23" s="41"/>
      <c r="I23" s="127" t="s">
        <v>29</v>
      </c>
      <c r="J23" s="35">
        <f>IF('Rekapitulace stavby'!AN17="","",'Rekapitulace stavby'!AN17)</f>
      </c>
      <c r="K23" s="44"/>
    </row>
    <row r="24" spans="2:11" s="1" customFormat="1" ht="6.7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25" customHeight="1">
      <c r="B25" s="40"/>
      <c r="C25" s="41"/>
      <c r="D25" s="37" t="s">
        <v>33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92" t="s">
        <v>21</v>
      </c>
      <c r="F26" s="392"/>
      <c r="G26" s="392"/>
      <c r="H26" s="392"/>
      <c r="I26" s="131"/>
      <c r="J26" s="130"/>
      <c r="K26" s="132"/>
    </row>
    <row r="27" spans="2:11" s="1" customFormat="1" ht="6.7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4.75" customHeight="1">
      <c r="B29" s="40"/>
      <c r="C29" s="41"/>
      <c r="D29" s="135" t="s">
        <v>34</v>
      </c>
      <c r="E29" s="41"/>
      <c r="F29" s="41"/>
      <c r="G29" s="41"/>
      <c r="H29" s="41"/>
      <c r="I29" s="126"/>
      <c r="J29" s="136">
        <f>ROUND(J90,2)</f>
        <v>238934.09</v>
      </c>
      <c r="K29" s="44"/>
    </row>
    <row r="30" spans="2:11" s="1" customFormat="1" ht="6.7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25" customHeight="1">
      <c r="B31" s="40"/>
      <c r="C31" s="41"/>
      <c r="D31" s="41"/>
      <c r="E31" s="41"/>
      <c r="F31" s="45" t="s">
        <v>36</v>
      </c>
      <c r="G31" s="41"/>
      <c r="H31" s="41"/>
      <c r="I31" s="137" t="s">
        <v>35</v>
      </c>
      <c r="J31" s="45" t="s">
        <v>37</v>
      </c>
      <c r="K31" s="44"/>
    </row>
    <row r="32" spans="2:11" s="1" customFormat="1" ht="14.25" customHeight="1">
      <c r="B32" s="40"/>
      <c r="C32" s="41"/>
      <c r="D32" s="48" t="s">
        <v>38</v>
      </c>
      <c r="E32" s="48" t="s">
        <v>39</v>
      </c>
      <c r="F32" s="138">
        <f>ROUND(SUM(BE90:BE195),2)</f>
        <v>238934.09</v>
      </c>
      <c r="G32" s="41"/>
      <c r="H32" s="41"/>
      <c r="I32" s="139">
        <v>0.21</v>
      </c>
      <c r="J32" s="138">
        <f>ROUND(ROUND((SUM(BE90:BE195)),2)*I32,2)</f>
        <v>50176.16</v>
      </c>
      <c r="K32" s="44"/>
    </row>
    <row r="33" spans="2:11" s="1" customFormat="1" ht="14.25" customHeight="1">
      <c r="B33" s="40"/>
      <c r="C33" s="41"/>
      <c r="D33" s="41"/>
      <c r="E33" s="48" t="s">
        <v>40</v>
      </c>
      <c r="F33" s="138">
        <f>ROUND(SUM(BF90:BF195),2)</f>
        <v>0</v>
      </c>
      <c r="G33" s="41"/>
      <c r="H33" s="41"/>
      <c r="I33" s="139">
        <v>0.15</v>
      </c>
      <c r="J33" s="138">
        <f>ROUND(ROUND((SUM(BF90:BF195)),2)*I33,2)</f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41</v>
      </c>
      <c r="F34" s="138">
        <f>ROUND(SUM(BG90:BG195),2)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25" customHeight="1" hidden="1">
      <c r="B35" s="40"/>
      <c r="C35" s="41"/>
      <c r="D35" s="41"/>
      <c r="E35" s="48" t="s">
        <v>42</v>
      </c>
      <c r="F35" s="138">
        <f>ROUND(SUM(BH90:BH195),2)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25" customHeight="1" hidden="1">
      <c r="B36" s="40"/>
      <c r="C36" s="41"/>
      <c r="D36" s="41"/>
      <c r="E36" s="48" t="s">
        <v>43</v>
      </c>
      <c r="F36" s="138">
        <f>ROUND(SUM(BI90:BI195),2)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7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4.75" customHeight="1">
      <c r="B38" s="40"/>
      <c r="C38" s="140"/>
      <c r="D38" s="141" t="s">
        <v>44</v>
      </c>
      <c r="E38" s="78"/>
      <c r="F38" s="78"/>
      <c r="G38" s="142" t="s">
        <v>45</v>
      </c>
      <c r="H38" s="143" t="s">
        <v>46</v>
      </c>
      <c r="I38" s="144"/>
      <c r="J38" s="145">
        <f>SUM(J29:J36)</f>
        <v>289110.25</v>
      </c>
      <c r="K38" s="146"/>
    </row>
    <row r="39" spans="2:11" s="1" customFormat="1" ht="14.2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7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75" customHeight="1">
      <c r="B44" s="40"/>
      <c r="C44" s="30" t="s">
        <v>114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7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2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97" t="str">
        <f>E7</f>
        <v>Holoubkov - rekonstrukce kanalizace Chejlavy - I.etapa</v>
      </c>
      <c r="F47" s="403"/>
      <c r="G47" s="403"/>
      <c r="H47" s="403"/>
      <c r="I47" s="126"/>
      <c r="J47" s="41"/>
      <c r="K47" s="44"/>
    </row>
    <row r="48" spans="2:11" ht="15">
      <c r="B48" s="28"/>
      <c r="C48" s="37" t="s">
        <v>110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0"/>
      <c r="C49" s="41"/>
      <c r="D49" s="41"/>
      <c r="E49" s="397" t="s">
        <v>111</v>
      </c>
      <c r="F49" s="398"/>
      <c r="G49" s="398"/>
      <c r="H49" s="398"/>
      <c r="I49" s="126"/>
      <c r="J49" s="41"/>
      <c r="K49" s="44"/>
    </row>
    <row r="50" spans="2:11" s="1" customFormat="1" ht="14.25" customHeight="1">
      <c r="B50" s="40"/>
      <c r="C50" s="37" t="s">
        <v>112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9" t="str">
        <f>E11</f>
        <v>001.3 - Odlehčovací komora</v>
      </c>
      <c r="F51" s="398"/>
      <c r="G51" s="398"/>
      <c r="H51" s="398"/>
      <c r="I51" s="126"/>
      <c r="J51" s="41"/>
      <c r="K51" s="44"/>
    </row>
    <row r="52" spans="2:11" s="1" customFormat="1" ht="6.7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 </v>
      </c>
      <c r="G53" s="41"/>
      <c r="H53" s="41"/>
      <c r="I53" s="127" t="s">
        <v>25</v>
      </c>
      <c r="J53" s="128" t="str">
        <f>IF(J14="","",J14)</f>
        <v>17. 2. 2018</v>
      </c>
      <c r="K53" s="44"/>
    </row>
    <row r="54" spans="2:11" s="1" customFormat="1" ht="6.7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7" t="s">
        <v>27</v>
      </c>
      <c r="D55" s="41"/>
      <c r="E55" s="41"/>
      <c r="F55" s="35" t="str">
        <f>E17</f>
        <v> </v>
      </c>
      <c r="G55" s="41"/>
      <c r="H55" s="41"/>
      <c r="I55" s="127" t="s">
        <v>31</v>
      </c>
      <c r="J55" s="35" t="str">
        <f>E23</f>
        <v> </v>
      </c>
      <c r="K55" s="44"/>
    </row>
    <row r="56" spans="2:11" s="1" customFormat="1" ht="14.25" customHeight="1">
      <c r="B56" s="40"/>
      <c r="C56" s="37" t="s">
        <v>30</v>
      </c>
      <c r="D56" s="41"/>
      <c r="E56" s="41"/>
      <c r="F56" s="35" t="str">
        <f>IF(E20="","",E20)</f>
        <v>Swietelsky stavební s.r.o., Odštěpný závod Dopravní stavby ZÁPAD, Zemská 259, 337 01 Ejpovice</v>
      </c>
      <c r="G56" s="41"/>
      <c r="H56" s="41"/>
      <c r="I56" s="126"/>
      <c r="J56" s="41"/>
      <c r="K56" s="44"/>
    </row>
    <row r="57" spans="2:11" s="1" customFormat="1" ht="9.7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115</v>
      </c>
      <c r="D58" s="140"/>
      <c r="E58" s="140"/>
      <c r="F58" s="140"/>
      <c r="G58" s="140"/>
      <c r="H58" s="140"/>
      <c r="I58" s="153"/>
      <c r="J58" s="154" t="s">
        <v>116</v>
      </c>
      <c r="K58" s="155"/>
    </row>
    <row r="59" spans="2:11" s="1" customFormat="1" ht="9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117</v>
      </c>
      <c r="D60" s="41"/>
      <c r="E60" s="41"/>
      <c r="F60" s="41"/>
      <c r="G60" s="41"/>
      <c r="H60" s="41"/>
      <c r="I60" s="126"/>
      <c r="J60" s="136">
        <f>J90</f>
        <v>238934.08999999997</v>
      </c>
      <c r="K60" s="44"/>
      <c r="AU60" s="24" t="s">
        <v>118</v>
      </c>
    </row>
    <row r="61" spans="2:11" s="8" customFormat="1" ht="24.75" customHeight="1">
      <c r="B61" s="157"/>
      <c r="C61" s="158"/>
      <c r="D61" s="159" t="s">
        <v>119</v>
      </c>
      <c r="E61" s="160"/>
      <c r="F61" s="160"/>
      <c r="G61" s="160"/>
      <c r="H61" s="160"/>
      <c r="I61" s="161"/>
      <c r="J61" s="162">
        <f>J91</f>
        <v>230563.69999999998</v>
      </c>
      <c r="K61" s="163"/>
    </row>
    <row r="62" spans="2:11" s="9" customFormat="1" ht="19.5" customHeight="1">
      <c r="B62" s="164"/>
      <c r="C62" s="165"/>
      <c r="D62" s="166" t="s">
        <v>120</v>
      </c>
      <c r="E62" s="167"/>
      <c r="F62" s="167"/>
      <c r="G62" s="167"/>
      <c r="H62" s="167"/>
      <c r="I62" s="168"/>
      <c r="J62" s="169">
        <f>J92</f>
        <v>45502.11</v>
      </c>
      <c r="K62" s="170"/>
    </row>
    <row r="63" spans="2:11" s="9" customFormat="1" ht="19.5" customHeight="1">
      <c r="B63" s="164"/>
      <c r="C63" s="165"/>
      <c r="D63" s="166" t="s">
        <v>122</v>
      </c>
      <c r="E63" s="167"/>
      <c r="F63" s="167"/>
      <c r="G63" s="167"/>
      <c r="H63" s="167"/>
      <c r="I63" s="168"/>
      <c r="J63" s="169">
        <f>J114</f>
        <v>2994.2299999999996</v>
      </c>
      <c r="K63" s="170"/>
    </row>
    <row r="64" spans="2:11" s="9" customFormat="1" ht="19.5" customHeight="1">
      <c r="B64" s="164"/>
      <c r="C64" s="165"/>
      <c r="D64" s="166" t="s">
        <v>123</v>
      </c>
      <c r="E64" s="167"/>
      <c r="F64" s="167"/>
      <c r="G64" s="167"/>
      <c r="H64" s="167"/>
      <c r="I64" s="168"/>
      <c r="J64" s="169">
        <f>J121</f>
        <v>9872.29</v>
      </c>
      <c r="K64" s="170"/>
    </row>
    <row r="65" spans="2:11" s="9" customFormat="1" ht="19.5" customHeight="1">
      <c r="B65" s="164"/>
      <c r="C65" s="165"/>
      <c r="D65" s="166" t="s">
        <v>125</v>
      </c>
      <c r="E65" s="167"/>
      <c r="F65" s="167"/>
      <c r="G65" s="167"/>
      <c r="H65" s="167"/>
      <c r="I65" s="168"/>
      <c r="J65" s="169">
        <f>J132</f>
        <v>165949.25999999998</v>
      </c>
      <c r="K65" s="170"/>
    </row>
    <row r="66" spans="2:11" s="9" customFormat="1" ht="19.5" customHeight="1">
      <c r="B66" s="164"/>
      <c r="C66" s="165"/>
      <c r="D66" s="166" t="s">
        <v>128</v>
      </c>
      <c r="E66" s="167"/>
      <c r="F66" s="167"/>
      <c r="G66" s="167"/>
      <c r="H66" s="167"/>
      <c r="I66" s="168"/>
      <c r="J66" s="169">
        <f>J181</f>
        <v>6245.81</v>
      </c>
      <c r="K66" s="170"/>
    </row>
    <row r="67" spans="2:11" s="8" customFormat="1" ht="24.75" customHeight="1">
      <c r="B67" s="157"/>
      <c r="C67" s="158"/>
      <c r="D67" s="159" t="s">
        <v>552</v>
      </c>
      <c r="E67" s="160"/>
      <c r="F67" s="160"/>
      <c r="G67" s="160"/>
      <c r="H67" s="160"/>
      <c r="I67" s="161"/>
      <c r="J67" s="162">
        <f>J184</f>
        <v>8370.39</v>
      </c>
      <c r="K67" s="163"/>
    </row>
    <row r="68" spans="2:11" s="9" customFormat="1" ht="19.5" customHeight="1">
      <c r="B68" s="164"/>
      <c r="C68" s="165"/>
      <c r="D68" s="166" t="s">
        <v>553</v>
      </c>
      <c r="E68" s="167"/>
      <c r="F68" s="167"/>
      <c r="G68" s="167"/>
      <c r="H68" s="167"/>
      <c r="I68" s="168"/>
      <c r="J68" s="169">
        <f>J185</f>
        <v>8370.39</v>
      </c>
      <c r="K68" s="170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26"/>
      <c r="J69" s="41"/>
      <c r="K69" s="44"/>
    </row>
    <row r="70" spans="2:11" s="1" customFormat="1" ht="6.75" customHeight="1">
      <c r="B70" s="55"/>
      <c r="C70" s="56"/>
      <c r="D70" s="56"/>
      <c r="E70" s="56"/>
      <c r="F70" s="56"/>
      <c r="G70" s="56"/>
      <c r="H70" s="56"/>
      <c r="I70" s="147"/>
      <c r="J70" s="56"/>
      <c r="K70" s="57"/>
    </row>
    <row r="74" spans="2:12" s="1" customFormat="1" ht="6.75" customHeight="1">
      <c r="B74" s="58"/>
      <c r="C74" s="59"/>
      <c r="D74" s="59"/>
      <c r="E74" s="59"/>
      <c r="F74" s="59"/>
      <c r="G74" s="59"/>
      <c r="H74" s="59"/>
      <c r="I74" s="150"/>
      <c r="J74" s="59"/>
      <c r="K74" s="59"/>
      <c r="L74" s="60"/>
    </row>
    <row r="75" spans="2:12" s="1" customFormat="1" ht="36.75" customHeight="1">
      <c r="B75" s="40"/>
      <c r="C75" s="61" t="s">
        <v>129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6.75" customHeight="1">
      <c r="B76" s="40"/>
      <c r="C76" s="62"/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14.25" customHeight="1">
      <c r="B77" s="40"/>
      <c r="C77" s="64" t="s">
        <v>18</v>
      </c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22.5" customHeight="1">
      <c r="B78" s="40"/>
      <c r="C78" s="62"/>
      <c r="D78" s="62"/>
      <c r="E78" s="400" t="str">
        <f>E7</f>
        <v>Holoubkov - rekonstrukce kanalizace Chejlavy - I.etapa</v>
      </c>
      <c r="F78" s="401"/>
      <c r="G78" s="401"/>
      <c r="H78" s="401"/>
      <c r="I78" s="171"/>
      <c r="J78" s="62"/>
      <c r="K78" s="62"/>
      <c r="L78" s="60"/>
    </row>
    <row r="79" spans="2:12" ht="15">
      <c r="B79" s="28"/>
      <c r="C79" s="64" t="s">
        <v>110</v>
      </c>
      <c r="D79" s="172"/>
      <c r="E79" s="172"/>
      <c r="F79" s="172"/>
      <c r="G79" s="172"/>
      <c r="H79" s="172"/>
      <c r="J79" s="172"/>
      <c r="K79" s="172"/>
      <c r="L79" s="173"/>
    </row>
    <row r="80" spans="2:12" s="1" customFormat="1" ht="22.5" customHeight="1">
      <c r="B80" s="40"/>
      <c r="C80" s="62"/>
      <c r="D80" s="62"/>
      <c r="E80" s="400" t="s">
        <v>111</v>
      </c>
      <c r="F80" s="402"/>
      <c r="G80" s="402"/>
      <c r="H80" s="402"/>
      <c r="I80" s="171"/>
      <c r="J80" s="62"/>
      <c r="K80" s="62"/>
      <c r="L80" s="60"/>
    </row>
    <row r="81" spans="2:12" s="1" customFormat="1" ht="14.25" customHeight="1">
      <c r="B81" s="40"/>
      <c r="C81" s="64" t="s">
        <v>112</v>
      </c>
      <c r="D81" s="62"/>
      <c r="E81" s="62"/>
      <c r="F81" s="62"/>
      <c r="G81" s="62"/>
      <c r="H81" s="62"/>
      <c r="I81" s="171"/>
      <c r="J81" s="62"/>
      <c r="K81" s="62"/>
      <c r="L81" s="60"/>
    </row>
    <row r="82" spans="2:12" s="1" customFormat="1" ht="23.25" customHeight="1">
      <c r="B82" s="40"/>
      <c r="C82" s="62"/>
      <c r="D82" s="62"/>
      <c r="E82" s="372" t="str">
        <f>E11</f>
        <v>001.3 - Odlehčovací komora</v>
      </c>
      <c r="F82" s="402"/>
      <c r="G82" s="402"/>
      <c r="H82" s="402"/>
      <c r="I82" s="171"/>
      <c r="J82" s="62"/>
      <c r="K82" s="62"/>
      <c r="L82" s="60"/>
    </row>
    <row r="83" spans="2:12" s="1" customFormat="1" ht="6.75" customHeight="1">
      <c r="B83" s="40"/>
      <c r="C83" s="62"/>
      <c r="D83" s="62"/>
      <c r="E83" s="62"/>
      <c r="F83" s="62"/>
      <c r="G83" s="62"/>
      <c r="H83" s="62"/>
      <c r="I83" s="171"/>
      <c r="J83" s="62"/>
      <c r="K83" s="62"/>
      <c r="L83" s="60"/>
    </row>
    <row r="84" spans="2:12" s="1" customFormat="1" ht="18" customHeight="1">
      <c r="B84" s="40"/>
      <c r="C84" s="64" t="s">
        <v>23</v>
      </c>
      <c r="D84" s="62"/>
      <c r="E84" s="62"/>
      <c r="F84" s="174" t="str">
        <f>F14</f>
        <v> </v>
      </c>
      <c r="G84" s="62"/>
      <c r="H84" s="62"/>
      <c r="I84" s="175" t="s">
        <v>25</v>
      </c>
      <c r="J84" s="72" t="str">
        <f>IF(J14="","",J14)</f>
        <v>17. 2. 2018</v>
      </c>
      <c r="K84" s="62"/>
      <c r="L84" s="60"/>
    </row>
    <row r="85" spans="2:12" s="1" customFormat="1" ht="6.75" customHeight="1">
      <c r="B85" s="40"/>
      <c r="C85" s="62"/>
      <c r="D85" s="62"/>
      <c r="E85" s="62"/>
      <c r="F85" s="62"/>
      <c r="G85" s="62"/>
      <c r="H85" s="62"/>
      <c r="I85" s="171"/>
      <c r="J85" s="62"/>
      <c r="K85" s="62"/>
      <c r="L85" s="60"/>
    </row>
    <row r="86" spans="2:12" s="1" customFormat="1" ht="15">
      <c r="B86" s="40"/>
      <c r="C86" s="64" t="s">
        <v>27</v>
      </c>
      <c r="D86" s="62"/>
      <c r="E86" s="62"/>
      <c r="F86" s="174" t="str">
        <f>E17</f>
        <v> </v>
      </c>
      <c r="G86" s="62"/>
      <c r="H86" s="62"/>
      <c r="I86" s="175" t="s">
        <v>31</v>
      </c>
      <c r="J86" s="174" t="str">
        <f>E23</f>
        <v> </v>
      </c>
      <c r="K86" s="62"/>
      <c r="L86" s="60"/>
    </row>
    <row r="87" spans="2:12" s="1" customFormat="1" ht="14.25" customHeight="1">
      <c r="B87" s="40"/>
      <c r="C87" s="64" t="s">
        <v>30</v>
      </c>
      <c r="D87" s="62"/>
      <c r="E87" s="62"/>
      <c r="F87" s="174" t="str">
        <f>IF(E20="","",E20)</f>
        <v>Swietelsky stavební s.r.o., Odštěpný závod Dopravní stavby ZÁPAD, Zemská 259, 337 01 Ejpovice</v>
      </c>
      <c r="G87" s="62"/>
      <c r="H87" s="62"/>
      <c r="I87" s="171"/>
      <c r="J87" s="62"/>
      <c r="K87" s="62"/>
      <c r="L87" s="60"/>
    </row>
    <row r="88" spans="2:12" s="1" customFormat="1" ht="9.75" customHeight="1">
      <c r="B88" s="40"/>
      <c r="C88" s="62"/>
      <c r="D88" s="62"/>
      <c r="E88" s="62"/>
      <c r="F88" s="62"/>
      <c r="G88" s="62"/>
      <c r="H88" s="62"/>
      <c r="I88" s="171"/>
      <c r="J88" s="62"/>
      <c r="K88" s="62"/>
      <c r="L88" s="60"/>
    </row>
    <row r="89" spans="2:20" s="10" customFormat="1" ht="29.25" customHeight="1">
      <c r="B89" s="176"/>
      <c r="C89" s="177" t="s">
        <v>130</v>
      </c>
      <c r="D89" s="178" t="s">
        <v>53</v>
      </c>
      <c r="E89" s="178" t="s">
        <v>49</v>
      </c>
      <c r="F89" s="178" t="s">
        <v>131</v>
      </c>
      <c r="G89" s="178" t="s">
        <v>132</v>
      </c>
      <c r="H89" s="178" t="s">
        <v>133</v>
      </c>
      <c r="I89" s="179" t="s">
        <v>134</v>
      </c>
      <c r="J89" s="178" t="s">
        <v>116</v>
      </c>
      <c r="K89" s="180" t="s">
        <v>135</v>
      </c>
      <c r="L89" s="181"/>
      <c r="M89" s="80" t="s">
        <v>136</v>
      </c>
      <c r="N89" s="81" t="s">
        <v>38</v>
      </c>
      <c r="O89" s="81" t="s">
        <v>137</v>
      </c>
      <c r="P89" s="81" t="s">
        <v>138</v>
      </c>
      <c r="Q89" s="81" t="s">
        <v>139</v>
      </c>
      <c r="R89" s="81" t="s">
        <v>140</v>
      </c>
      <c r="S89" s="81" t="s">
        <v>141</v>
      </c>
      <c r="T89" s="82" t="s">
        <v>142</v>
      </c>
    </row>
    <row r="90" spans="2:63" s="1" customFormat="1" ht="29.25" customHeight="1">
      <c r="B90" s="40"/>
      <c r="C90" s="86" t="s">
        <v>117</v>
      </c>
      <c r="D90" s="62"/>
      <c r="E90" s="62"/>
      <c r="F90" s="62"/>
      <c r="G90" s="62"/>
      <c r="H90" s="62"/>
      <c r="I90" s="171"/>
      <c r="J90" s="182">
        <f>BK90</f>
        <v>238934.08999999997</v>
      </c>
      <c r="K90" s="62"/>
      <c r="L90" s="60"/>
      <c r="M90" s="83"/>
      <c r="N90" s="84"/>
      <c r="O90" s="84"/>
      <c r="P90" s="183">
        <f>P91+P184</f>
        <v>0</v>
      </c>
      <c r="Q90" s="84"/>
      <c r="R90" s="183">
        <f>R91+R184</f>
        <v>24.66893146</v>
      </c>
      <c r="S90" s="84"/>
      <c r="T90" s="184">
        <f>T91+T184</f>
        <v>0</v>
      </c>
      <c r="AT90" s="24" t="s">
        <v>67</v>
      </c>
      <c r="AU90" s="24" t="s">
        <v>118</v>
      </c>
      <c r="BK90" s="185">
        <f>BK91+BK184</f>
        <v>238934.08999999997</v>
      </c>
    </row>
    <row r="91" spans="2:63" s="11" customFormat="1" ht="36.75" customHeight="1">
      <c r="B91" s="186"/>
      <c r="C91" s="187"/>
      <c r="D91" s="188" t="s">
        <v>67</v>
      </c>
      <c r="E91" s="189" t="s">
        <v>143</v>
      </c>
      <c r="F91" s="189" t="s">
        <v>144</v>
      </c>
      <c r="G91" s="187"/>
      <c r="H91" s="187"/>
      <c r="I91" s="190"/>
      <c r="J91" s="191">
        <f>BK91</f>
        <v>230563.69999999998</v>
      </c>
      <c r="K91" s="187"/>
      <c r="L91" s="192"/>
      <c r="M91" s="193"/>
      <c r="N91" s="194"/>
      <c r="O91" s="194"/>
      <c r="P91" s="195">
        <f>P92+P114+P121+P132+P181</f>
        <v>0</v>
      </c>
      <c r="Q91" s="194"/>
      <c r="R91" s="195">
        <f>R92+R114+R121+R132+R181</f>
        <v>24.23339626</v>
      </c>
      <c r="S91" s="194"/>
      <c r="T91" s="196">
        <f>T92+T114+T121+T132+T181</f>
        <v>0</v>
      </c>
      <c r="AR91" s="197" t="s">
        <v>75</v>
      </c>
      <c r="AT91" s="198" t="s">
        <v>67</v>
      </c>
      <c r="AU91" s="198" t="s">
        <v>68</v>
      </c>
      <c r="AY91" s="197" t="s">
        <v>145</v>
      </c>
      <c r="BK91" s="199">
        <f>BK92+BK114+BK121+BK132+BK181</f>
        <v>230563.69999999998</v>
      </c>
    </row>
    <row r="92" spans="2:63" s="11" customFormat="1" ht="19.5" customHeight="1">
      <c r="B92" s="186"/>
      <c r="C92" s="187"/>
      <c r="D92" s="200" t="s">
        <v>67</v>
      </c>
      <c r="E92" s="201" t="s">
        <v>75</v>
      </c>
      <c r="F92" s="201" t="s">
        <v>146</v>
      </c>
      <c r="G92" s="187"/>
      <c r="H92" s="187"/>
      <c r="I92" s="190"/>
      <c r="J92" s="202">
        <f>BK92</f>
        <v>45502.11</v>
      </c>
      <c r="K92" s="187"/>
      <c r="L92" s="192"/>
      <c r="M92" s="193"/>
      <c r="N92" s="194"/>
      <c r="O92" s="194"/>
      <c r="P92" s="195">
        <f>SUM(P93:P113)</f>
        <v>0</v>
      </c>
      <c r="Q92" s="194"/>
      <c r="R92" s="195">
        <f>SUM(R93:R113)</f>
        <v>0</v>
      </c>
      <c r="S92" s="194"/>
      <c r="T92" s="196">
        <f>SUM(T93:T113)</f>
        <v>0</v>
      </c>
      <c r="AR92" s="197" t="s">
        <v>75</v>
      </c>
      <c r="AT92" s="198" t="s">
        <v>67</v>
      </c>
      <c r="AU92" s="198" t="s">
        <v>75</v>
      </c>
      <c r="AY92" s="197" t="s">
        <v>145</v>
      </c>
      <c r="BK92" s="199">
        <f>SUM(BK93:BK113)</f>
        <v>45502.11</v>
      </c>
    </row>
    <row r="93" spans="2:65" s="1" customFormat="1" ht="22.5" customHeight="1">
      <c r="B93" s="40"/>
      <c r="C93" s="203" t="s">
        <v>75</v>
      </c>
      <c r="D93" s="203" t="s">
        <v>147</v>
      </c>
      <c r="E93" s="204" t="s">
        <v>554</v>
      </c>
      <c r="F93" s="205" t="s">
        <v>555</v>
      </c>
      <c r="G93" s="206" t="s">
        <v>556</v>
      </c>
      <c r="H93" s="207">
        <v>100</v>
      </c>
      <c r="I93" s="208">
        <v>74.61</v>
      </c>
      <c r="J93" s="209">
        <f>ROUND(I93*H93,2)</f>
        <v>7461</v>
      </c>
      <c r="K93" s="205" t="s">
        <v>21</v>
      </c>
      <c r="L93" s="60"/>
      <c r="M93" s="210" t="s">
        <v>21</v>
      </c>
      <c r="N93" s="211" t="s">
        <v>39</v>
      </c>
      <c r="O93" s="41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4" t="s">
        <v>152</v>
      </c>
      <c r="AT93" s="24" t="s">
        <v>147</v>
      </c>
      <c r="AU93" s="24" t="s">
        <v>77</v>
      </c>
      <c r="AY93" s="24" t="s">
        <v>145</v>
      </c>
      <c r="BE93" s="214">
        <f>IF(N93="základní",J93,0)</f>
        <v>7461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4" t="s">
        <v>75</v>
      </c>
      <c r="BK93" s="214">
        <f>ROUND(I93*H93,2)</f>
        <v>7461</v>
      </c>
      <c r="BL93" s="24" t="s">
        <v>152</v>
      </c>
      <c r="BM93" s="24" t="s">
        <v>557</v>
      </c>
    </row>
    <row r="94" spans="2:47" s="1" customFormat="1" ht="13.5">
      <c r="B94" s="40"/>
      <c r="C94" s="62"/>
      <c r="D94" s="231" t="s">
        <v>154</v>
      </c>
      <c r="E94" s="62"/>
      <c r="F94" s="255" t="s">
        <v>555</v>
      </c>
      <c r="G94" s="62"/>
      <c r="H94" s="62"/>
      <c r="I94" s="171"/>
      <c r="J94" s="62"/>
      <c r="K94" s="62"/>
      <c r="L94" s="60"/>
      <c r="M94" s="217"/>
      <c r="N94" s="41"/>
      <c r="O94" s="41"/>
      <c r="P94" s="41"/>
      <c r="Q94" s="41"/>
      <c r="R94" s="41"/>
      <c r="S94" s="41"/>
      <c r="T94" s="77"/>
      <c r="AT94" s="24" t="s">
        <v>154</v>
      </c>
      <c r="AU94" s="24" t="s">
        <v>77</v>
      </c>
    </row>
    <row r="95" spans="2:65" s="1" customFormat="1" ht="22.5" customHeight="1">
      <c r="B95" s="40"/>
      <c r="C95" s="203" t="s">
        <v>77</v>
      </c>
      <c r="D95" s="203" t="s">
        <v>147</v>
      </c>
      <c r="E95" s="204" t="s">
        <v>558</v>
      </c>
      <c r="F95" s="205" t="s">
        <v>559</v>
      </c>
      <c r="G95" s="206" t="s">
        <v>560</v>
      </c>
      <c r="H95" s="207">
        <v>10</v>
      </c>
      <c r="I95" s="208">
        <v>28.47</v>
      </c>
      <c r="J95" s="209">
        <f>ROUND(I95*H95,2)</f>
        <v>284.7</v>
      </c>
      <c r="K95" s="205" t="s">
        <v>21</v>
      </c>
      <c r="L95" s="60"/>
      <c r="M95" s="210" t="s">
        <v>21</v>
      </c>
      <c r="N95" s="211" t="s">
        <v>39</v>
      </c>
      <c r="O95" s="41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4" t="s">
        <v>152</v>
      </c>
      <c r="AT95" s="24" t="s">
        <v>147</v>
      </c>
      <c r="AU95" s="24" t="s">
        <v>77</v>
      </c>
      <c r="AY95" s="24" t="s">
        <v>145</v>
      </c>
      <c r="BE95" s="214">
        <f>IF(N95="základní",J95,0)</f>
        <v>284.7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4" t="s">
        <v>75</v>
      </c>
      <c r="BK95" s="214">
        <f>ROUND(I95*H95,2)</f>
        <v>284.7</v>
      </c>
      <c r="BL95" s="24" t="s">
        <v>152</v>
      </c>
      <c r="BM95" s="24" t="s">
        <v>561</v>
      </c>
    </row>
    <row r="96" spans="2:47" s="1" customFormat="1" ht="13.5">
      <c r="B96" s="40"/>
      <c r="C96" s="62"/>
      <c r="D96" s="231" t="s">
        <v>154</v>
      </c>
      <c r="E96" s="62"/>
      <c r="F96" s="255" t="s">
        <v>559</v>
      </c>
      <c r="G96" s="62"/>
      <c r="H96" s="62"/>
      <c r="I96" s="171"/>
      <c r="J96" s="62"/>
      <c r="K96" s="62"/>
      <c r="L96" s="60"/>
      <c r="M96" s="217"/>
      <c r="N96" s="41"/>
      <c r="O96" s="41"/>
      <c r="P96" s="41"/>
      <c r="Q96" s="41"/>
      <c r="R96" s="41"/>
      <c r="S96" s="41"/>
      <c r="T96" s="77"/>
      <c r="AT96" s="24" t="s">
        <v>154</v>
      </c>
      <c r="AU96" s="24" t="s">
        <v>77</v>
      </c>
    </row>
    <row r="97" spans="2:65" s="1" customFormat="1" ht="22.5" customHeight="1">
      <c r="B97" s="40"/>
      <c r="C97" s="203" t="s">
        <v>164</v>
      </c>
      <c r="D97" s="203" t="s">
        <v>147</v>
      </c>
      <c r="E97" s="204" t="s">
        <v>562</v>
      </c>
      <c r="F97" s="205" t="s">
        <v>563</v>
      </c>
      <c r="G97" s="206" t="s">
        <v>211</v>
      </c>
      <c r="H97" s="207">
        <v>66.674</v>
      </c>
      <c r="I97" s="208">
        <v>227.39</v>
      </c>
      <c r="J97" s="209">
        <f>ROUND(I97*H97,2)</f>
        <v>15161</v>
      </c>
      <c r="K97" s="205" t="s">
        <v>151</v>
      </c>
      <c r="L97" s="60"/>
      <c r="M97" s="210" t="s">
        <v>21</v>
      </c>
      <c r="N97" s="211" t="s">
        <v>39</v>
      </c>
      <c r="O97" s="41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4" t="s">
        <v>152</v>
      </c>
      <c r="AT97" s="24" t="s">
        <v>147</v>
      </c>
      <c r="AU97" s="24" t="s">
        <v>77</v>
      </c>
      <c r="AY97" s="24" t="s">
        <v>145</v>
      </c>
      <c r="BE97" s="214">
        <f>IF(N97="základní",J97,0)</f>
        <v>15161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4" t="s">
        <v>75</v>
      </c>
      <c r="BK97" s="214">
        <f>ROUND(I97*H97,2)</f>
        <v>15161</v>
      </c>
      <c r="BL97" s="24" t="s">
        <v>152</v>
      </c>
      <c r="BM97" s="24" t="s">
        <v>564</v>
      </c>
    </row>
    <row r="98" spans="2:47" s="1" customFormat="1" ht="27">
      <c r="B98" s="40"/>
      <c r="C98" s="62"/>
      <c r="D98" s="215" t="s">
        <v>154</v>
      </c>
      <c r="E98" s="62"/>
      <c r="F98" s="216" t="s">
        <v>565</v>
      </c>
      <c r="G98" s="62"/>
      <c r="H98" s="62"/>
      <c r="I98" s="171"/>
      <c r="J98" s="62"/>
      <c r="K98" s="62"/>
      <c r="L98" s="60"/>
      <c r="M98" s="217"/>
      <c r="N98" s="41"/>
      <c r="O98" s="41"/>
      <c r="P98" s="41"/>
      <c r="Q98" s="41"/>
      <c r="R98" s="41"/>
      <c r="S98" s="41"/>
      <c r="T98" s="77"/>
      <c r="AT98" s="24" t="s">
        <v>154</v>
      </c>
      <c r="AU98" s="24" t="s">
        <v>77</v>
      </c>
    </row>
    <row r="99" spans="2:51" s="13" customFormat="1" ht="13.5">
      <c r="B99" s="229"/>
      <c r="C99" s="230"/>
      <c r="D99" s="231" t="s">
        <v>156</v>
      </c>
      <c r="E99" s="232" t="s">
        <v>21</v>
      </c>
      <c r="F99" s="233" t="s">
        <v>566</v>
      </c>
      <c r="G99" s="230"/>
      <c r="H99" s="234">
        <v>66.674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156</v>
      </c>
      <c r="AU99" s="240" t="s">
        <v>77</v>
      </c>
      <c r="AV99" s="13" t="s">
        <v>77</v>
      </c>
      <c r="AW99" s="13" t="s">
        <v>32</v>
      </c>
      <c r="AX99" s="13" t="s">
        <v>75</v>
      </c>
      <c r="AY99" s="240" t="s">
        <v>145</v>
      </c>
    </row>
    <row r="100" spans="2:65" s="1" customFormat="1" ht="22.5" customHeight="1">
      <c r="B100" s="40"/>
      <c r="C100" s="203" t="s">
        <v>152</v>
      </c>
      <c r="D100" s="203" t="s">
        <v>147</v>
      </c>
      <c r="E100" s="204" t="s">
        <v>567</v>
      </c>
      <c r="F100" s="205" t="s">
        <v>568</v>
      </c>
      <c r="G100" s="206" t="s">
        <v>211</v>
      </c>
      <c r="H100" s="207">
        <v>20.002</v>
      </c>
      <c r="I100" s="208">
        <v>30.6</v>
      </c>
      <c r="J100" s="209">
        <f>ROUND(I100*H100,2)</f>
        <v>612.06</v>
      </c>
      <c r="K100" s="205" t="s">
        <v>151</v>
      </c>
      <c r="L100" s="60"/>
      <c r="M100" s="210" t="s">
        <v>21</v>
      </c>
      <c r="N100" s="211" t="s">
        <v>39</v>
      </c>
      <c r="O100" s="41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4" t="s">
        <v>152</v>
      </c>
      <c r="AT100" s="24" t="s">
        <v>147</v>
      </c>
      <c r="AU100" s="24" t="s">
        <v>77</v>
      </c>
      <c r="AY100" s="24" t="s">
        <v>145</v>
      </c>
      <c r="BE100" s="214">
        <f>IF(N100="základní",J100,0)</f>
        <v>612.06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4" t="s">
        <v>75</v>
      </c>
      <c r="BK100" s="214">
        <f>ROUND(I100*H100,2)</f>
        <v>612.06</v>
      </c>
      <c r="BL100" s="24" t="s">
        <v>152</v>
      </c>
      <c r="BM100" s="24" t="s">
        <v>569</v>
      </c>
    </row>
    <row r="101" spans="2:47" s="1" customFormat="1" ht="27">
      <c r="B101" s="40"/>
      <c r="C101" s="62"/>
      <c r="D101" s="215" t="s">
        <v>154</v>
      </c>
      <c r="E101" s="62"/>
      <c r="F101" s="216" t="s">
        <v>570</v>
      </c>
      <c r="G101" s="62"/>
      <c r="H101" s="62"/>
      <c r="I101" s="171"/>
      <c r="J101" s="62"/>
      <c r="K101" s="62"/>
      <c r="L101" s="60"/>
      <c r="M101" s="217"/>
      <c r="N101" s="41"/>
      <c r="O101" s="41"/>
      <c r="P101" s="41"/>
      <c r="Q101" s="41"/>
      <c r="R101" s="41"/>
      <c r="S101" s="41"/>
      <c r="T101" s="77"/>
      <c r="AT101" s="24" t="s">
        <v>154</v>
      </c>
      <c r="AU101" s="24" t="s">
        <v>77</v>
      </c>
    </row>
    <row r="102" spans="2:51" s="13" customFormat="1" ht="13.5">
      <c r="B102" s="229"/>
      <c r="C102" s="230"/>
      <c r="D102" s="231" t="s">
        <v>156</v>
      </c>
      <c r="E102" s="230"/>
      <c r="F102" s="233" t="s">
        <v>571</v>
      </c>
      <c r="G102" s="230"/>
      <c r="H102" s="234">
        <v>20.002</v>
      </c>
      <c r="I102" s="235"/>
      <c r="J102" s="230"/>
      <c r="K102" s="230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156</v>
      </c>
      <c r="AU102" s="240" t="s">
        <v>77</v>
      </c>
      <c r="AV102" s="13" t="s">
        <v>77</v>
      </c>
      <c r="AW102" s="13" t="s">
        <v>6</v>
      </c>
      <c r="AX102" s="13" t="s">
        <v>75</v>
      </c>
      <c r="AY102" s="240" t="s">
        <v>145</v>
      </c>
    </row>
    <row r="103" spans="2:65" s="1" customFormat="1" ht="22.5" customHeight="1">
      <c r="B103" s="40"/>
      <c r="C103" s="203" t="s">
        <v>178</v>
      </c>
      <c r="D103" s="203" t="s">
        <v>147</v>
      </c>
      <c r="E103" s="204" t="s">
        <v>247</v>
      </c>
      <c r="F103" s="205" t="s">
        <v>248</v>
      </c>
      <c r="G103" s="206" t="s">
        <v>211</v>
      </c>
      <c r="H103" s="207">
        <v>66.674</v>
      </c>
      <c r="I103" s="208">
        <v>166.96</v>
      </c>
      <c r="J103" s="209">
        <f>ROUND(I103*H103,2)</f>
        <v>11131.89</v>
      </c>
      <c r="K103" s="205" t="s">
        <v>151</v>
      </c>
      <c r="L103" s="60"/>
      <c r="M103" s="210" t="s">
        <v>21</v>
      </c>
      <c r="N103" s="211" t="s">
        <v>39</v>
      </c>
      <c r="O103" s="41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4" t="s">
        <v>152</v>
      </c>
      <c r="AT103" s="24" t="s">
        <v>147</v>
      </c>
      <c r="AU103" s="24" t="s">
        <v>77</v>
      </c>
      <c r="AY103" s="24" t="s">
        <v>145</v>
      </c>
      <c r="BE103" s="214">
        <f>IF(N103="základní",J103,0)</f>
        <v>11131.89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4" t="s">
        <v>75</v>
      </c>
      <c r="BK103" s="214">
        <f>ROUND(I103*H103,2)</f>
        <v>11131.89</v>
      </c>
      <c r="BL103" s="24" t="s">
        <v>152</v>
      </c>
      <c r="BM103" s="24" t="s">
        <v>572</v>
      </c>
    </row>
    <row r="104" spans="2:47" s="1" customFormat="1" ht="40.5">
      <c r="B104" s="40"/>
      <c r="C104" s="62"/>
      <c r="D104" s="231" t="s">
        <v>154</v>
      </c>
      <c r="E104" s="62"/>
      <c r="F104" s="255" t="s">
        <v>250</v>
      </c>
      <c r="G104" s="62"/>
      <c r="H104" s="62"/>
      <c r="I104" s="171"/>
      <c r="J104" s="62"/>
      <c r="K104" s="62"/>
      <c r="L104" s="60"/>
      <c r="M104" s="217"/>
      <c r="N104" s="41"/>
      <c r="O104" s="41"/>
      <c r="P104" s="41"/>
      <c r="Q104" s="41"/>
      <c r="R104" s="41"/>
      <c r="S104" s="41"/>
      <c r="T104" s="77"/>
      <c r="AT104" s="24" t="s">
        <v>154</v>
      </c>
      <c r="AU104" s="24" t="s">
        <v>77</v>
      </c>
    </row>
    <row r="105" spans="2:65" s="1" customFormat="1" ht="22.5" customHeight="1">
      <c r="B105" s="40"/>
      <c r="C105" s="203" t="s">
        <v>187</v>
      </c>
      <c r="D105" s="203" t="s">
        <v>147</v>
      </c>
      <c r="E105" s="204" t="s">
        <v>252</v>
      </c>
      <c r="F105" s="205" t="s">
        <v>253</v>
      </c>
      <c r="G105" s="206" t="s">
        <v>211</v>
      </c>
      <c r="H105" s="207">
        <v>20.064</v>
      </c>
      <c r="I105" s="208">
        <v>99.1</v>
      </c>
      <c r="J105" s="209">
        <f>ROUND(I105*H105,2)</f>
        <v>1988.34</v>
      </c>
      <c r="K105" s="205" t="s">
        <v>151</v>
      </c>
      <c r="L105" s="60"/>
      <c r="M105" s="210" t="s">
        <v>21</v>
      </c>
      <c r="N105" s="211" t="s">
        <v>39</v>
      </c>
      <c r="O105" s="41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4" t="s">
        <v>152</v>
      </c>
      <c r="AT105" s="24" t="s">
        <v>147</v>
      </c>
      <c r="AU105" s="24" t="s">
        <v>77</v>
      </c>
      <c r="AY105" s="24" t="s">
        <v>145</v>
      </c>
      <c r="BE105" s="214">
        <f>IF(N105="základní",J105,0)</f>
        <v>1988.34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4" t="s">
        <v>75</v>
      </c>
      <c r="BK105" s="214">
        <f>ROUND(I105*H105,2)</f>
        <v>1988.34</v>
      </c>
      <c r="BL105" s="24" t="s">
        <v>152</v>
      </c>
      <c r="BM105" s="24" t="s">
        <v>573</v>
      </c>
    </row>
    <row r="106" spans="2:47" s="1" customFormat="1" ht="40.5">
      <c r="B106" s="40"/>
      <c r="C106" s="62"/>
      <c r="D106" s="215" t="s">
        <v>154</v>
      </c>
      <c r="E106" s="62"/>
      <c r="F106" s="216" t="s">
        <v>255</v>
      </c>
      <c r="G106" s="62"/>
      <c r="H106" s="62"/>
      <c r="I106" s="171"/>
      <c r="J106" s="62"/>
      <c r="K106" s="62"/>
      <c r="L106" s="60"/>
      <c r="M106" s="217"/>
      <c r="N106" s="41"/>
      <c r="O106" s="41"/>
      <c r="P106" s="41"/>
      <c r="Q106" s="41"/>
      <c r="R106" s="41"/>
      <c r="S106" s="41"/>
      <c r="T106" s="77"/>
      <c r="AT106" s="24" t="s">
        <v>154</v>
      </c>
      <c r="AU106" s="24" t="s">
        <v>77</v>
      </c>
    </row>
    <row r="107" spans="2:51" s="13" customFormat="1" ht="13.5">
      <c r="B107" s="229"/>
      <c r="C107" s="230"/>
      <c r="D107" s="231" t="s">
        <v>156</v>
      </c>
      <c r="E107" s="232" t="s">
        <v>21</v>
      </c>
      <c r="F107" s="233" t="s">
        <v>574</v>
      </c>
      <c r="G107" s="230"/>
      <c r="H107" s="234">
        <v>20.064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156</v>
      </c>
      <c r="AU107" s="240" t="s">
        <v>77</v>
      </c>
      <c r="AV107" s="13" t="s">
        <v>77</v>
      </c>
      <c r="AW107" s="13" t="s">
        <v>32</v>
      </c>
      <c r="AX107" s="13" t="s">
        <v>75</v>
      </c>
      <c r="AY107" s="240" t="s">
        <v>145</v>
      </c>
    </row>
    <row r="108" spans="2:65" s="1" customFormat="1" ht="22.5" customHeight="1">
      <c r="B108" s="40"/>
      <c r="C108" s="203" t="s">
        <v>195</v>
      </c>
      <c r="D108" s="203" t="s">
        <v>147</v>
      </c>
      <c r="E108" s="204" t="s">
        <v>258</v>
      </c>
      <c r="F108" s="205" t="s">
        <v>259</v>
      </c>
      <c r="G108" s="206" t="s">
        <v>260</v>
      </c>
      <c r="H108" s="207">
        <v>36.115</v>
      </c>
      <c r="I108" s="208">
        <v>109.72</v>
      </c>
      <c r="J108" s="209">
        <f>ROUND(I108*H108,2)</f>
        <v>3962.54</v>
      </c>
      <c r="K108" s="205" t="s">
        <v>151</v>
      </c>
      <c r="L108" s="60"/>
      <c r="M108" s="210" t="s">
        <v>21</v>
      </c>
      <c r="N108" s="211" t="s">
        <v>39</v>
      </c>
      <c r="O108" s="41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4" t="s">
        <v>152</v>
      </c>
      <c r="AT108" s="24" t="s">
        <v>147</v>
      </c>
      <c r="AU108" s="24" t="s">
        <v>77</v>
      </c>
      <c r="AY108" s="24" t="s">
        <v>145</v>
      </c>
      <c r="BE108" s="214">
        <f>IF(N108="základní",J108,0)</f>
        <v>3962.54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4" t="s">
        <v>75</v>
      </c>
      <c r="BK108" s="214">
        <f>ROUND(I108*H108,2)</f>
        <v>3962.54</v>
      </c>
      <c r="BL108" s="24" t="s">
        <v>152</v>
      </c>
      <c r="BM108" s="24" t="s">
        <v>575</v>
      </c>
    </row>
    <row r="109" spans="2:47" s="1" customFormat="1" ht="13.5">
      <c r="B109" s="40"/>
      <c r="C109" s="62"/>
      <c r="D109" s="215" t="s">
        <v>154</v>
      </c>
      <c r="E109" s="62"/>
      <c r="F109" s="216" t="s">
        <v>262</v>
      </c>
      <c r="G109" s="62"/>
      <c r="H109" s="62"/>
      <c r="I109" s="171"/>
      <c r="J109" s="62"/>
      <c r="K109" s="62"/>
      <c r="L109" s="60"/>
      <c r="M109" s="217"/>
      <c r="N109" s="41"/>
      <c r="O109" s="41"/>
      <c r="P109" s="41"/>
      <c r="Q109" s="41"/>
      <c r="R109" s="41"/>
      <c r="S109" s="41"/>
      <c r="T109" s="77"/>
      <c r="AT109" s="24" t="s">
        <v>154</v>
      </c>
      <c r="AU109" s="24" t="s">
        <v>77</v>
      </c>
    </row>
    <row r="110" spans="2:51" s="13" customFormat="1" ht="13.5">
      <c r="B110" s="229"/>
      <c r="C110" s="230"/>
      <c r="D110" s="231" t="s">
        <v>156</v>
      </c>
      <c r="E110" s="230"/>
      <c r="F110" s="233" t="s">
        <v>576</v>
      </c>
      <c r="G110" s="230"/>
      <c r="H110" s="234">
        <v>36.115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156</v>
      </c>
      <c r="AU110" s="240" t="s">
        <v>77</v>
      </c>
      <c r="AV110" s="13" t="s">
        <v>77</v>
      </c>
      <c r="AW110" s="13" t="s">
        <v>6</v>
      </c>
      <c r="AX110" s="13" t="s">
        <v>75</v>
      </c>
      <c r="AY110" s="240" t="s">
        <v>145</v>
      </c>
    </row>
    <row r="111" spans="2:65" s="1" customFormat="1" ht="22.5" customHeight="1">
      <c r="B111" s="40"/>
      <c r="C111" s="203" t="s">
        <v>202</v>
      </c>
      <c r="D111" s="203" t="s">
        <v>147</v>
      </c>
      <c r="E111" s="204" t="s">
        <v>265</v>
      </c>
      <c r="F111" s="205" t="s">
        <v>266</v>
      </c>
      <c r="G111" s="206" t="s">
        <v>211</v>
      </c>
      <c r="H111" s="207">
        <v>46.61</v>
      </c>
      <c r="I111" s="208">
        <v>105.14</v>
      </c>
      <c r="J111" s="209">
        <f>ROUND(I111*H111,2)</f>
        <v>4900.58</v>
      </c>
      <c r="K111" s="205" t="s">
        <v>151</v>
      </c>
      <c r="L111" s="60"/>
      <c r="M111" s="210" t="s">
        <v>21</v>
      </c>
      <c r="N111" s="211" t="s">
        <v>39</v>
      </c>
      <c r="O111" s="41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4" t="s">
        <v>152</v>
      </c>
      <c r="AT111" s="24" t="s">
        <v>147</v>
      </c>
      <c r="AU111" s="24" t="s">
        <v>77</v>
      </c>
      <c r="AY111" s="24" t="s">
        <v>145</v>
      </c>
      <c r="BE111" s="214">
        <f>IF(N111="základní",J111,0)</f>
        <v>4900.58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4" t="s">
        <v>75</v>
      </c>
      <c r="BK111" s="214">
        <f>ROUND(I111*H111,2)</f>
        <v>4900.58</v>
      </c>
      <c r="BL111" s="24" t="s">
        <v>152</v>
      </c>
      <c r="BM111" s="24" t="s">
        <v>577</v>
      </c>
    </row>
    <row r="112" spans="2:47" s="1" customFormat="1" ht="27">
      <c r="B112" s="40"/>
      <c r="C112" s="62"/>
      <c r="D112" s="215" t="s">
        <v>154</v>
      </c>
      <c r="E112" s="62"/>
      <c r="F112" s="216" t="s">
        <v>268</v>
      </c>
      <c r="G112" s="62"/>
      <c r="H112" s="62"/>
      <c r="I112" s="171"/>
      <c r="J112" s="62"/>
      <c r="K112" s="62"/>
      <c r="L112" s="60"/>
      <c r="M112" s="217"/>
      <c r="N112" s="41"/>
      <c r="O112" s="41"/>
      <c r="P112" s="41"/>
      <c r="Q112" s="41"/>
      <c r="R112" s="41"/>
      <c r="S112" s="41"/>
      <c r="T112" s="77"/>
      <c r="AT112" s="24" t="s">
        <v>154</v>
      </c>
      <c r="AU112" s="24" t="s">
        <v>77</v>
      </c>
    </row>
    <row r="113" spans="2:51" s="13" customFormat="1" ht="13.5">
      <c r="B113" s="229"/>
      <c r="C113" s="230"/>
      <c r="D113" s="215" t="s">
        <v>156</v>
      </c>
      <c r="E113" s="241" t="s">
        <v>21</v>
      </c>
      <c r="F113" s="242" t="s">
        <v>578</v>
      </c>
      <c r="G113" s="230"/>
      <c r="H113" s="243">
        <v>46.61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156</v>
      </c>
      <c r="AU113" s="240" t="s">
        <v>77</v>
      </c>
      <c r="AV113" s="13" t="s">
        <v>77</v>
      </c>
      <c r="AW113" s="13" t="s">
        <v>32</v>
      </c>
      <c r="AX113" s="13" t="s">
        <v>75</v>
      </c>
      <c r="AY113" s="240" t="s">
        <v>145</v>
      </c>
    </row>
    <row r="114" spans="2:63" s="11" customFormat="1" ht="29.25" customHeight="1">
      <c r="B114" s="186"/>
      <c r="C114" s="187"/>
      <c r="D114" s="200" t="s">
        <v>67</v>
      </c>
      <c r="E114" s="201" t="s">
        <v>164</v>
      </c>
      <c r="F114" s="201" t="s">
        <v>292</v>
      </c>
      <c r="G114" s="187"/>
      <c r="H114" s="187"/>
      <c r="I114" s="190"/>
      <c r="J114" s="202">
        <f>BK114</f>
        <v>2994.2299999999996</v>
      </c>
      <c r="K114" s="187"/>
      <c r="L114" s="192"/>
      <c r="M114" s="193"/>
      <c r="N114" s="194"/>
      <c r="O114" s="194"/>
      <c r="P114" s="195">
        <f>SUM(P115:P120)</f>
        <v>0</v>
      </c>
      <c r="Q114" s="194"/>
      <c r="R114" s="195">
        <f>SUM(R115:R120)</f>
        <v>0.11</v>
      </c>
      <c r="S114" s="194"/>
      <c r="T114" s="196">
        <f>SUM(T115:T120)</f>
        <v>0</v>
      </c>
      <c r="AR114" s="197" t="s">
        <v>75</v>
      </c>
      <c r="AT114" s="198" t="s">
        <v>67</v>
      </c>
      <c r="AU114" s="198" t="s">
        <v>75</v>
      </c>
      <c r="AY114" s="197" t="s">
        <v>145</v>
      </c>
      <c r="BK114" s="199">
        <f>SUM(BK115:BK120)</f>
        <v>2994.2299999999996</v>
      </c>
    </row>
    <row r="115" spans="2:65" s="1" customFormat="1" ht="31.5" customHeight="1">
      <c r="B115" s="40"/>
      <c r="C115" s="203" t="s">
        <v>208</v>
      </c>
      <c r="D115" s="203" t="s">
        <v>147</v>
      </c>
      <c r="E115" s="204" t="s">
        <v>579</v>
      </c>
      <c r="F115" s="205" t="s">
        <v>580</v>
      </c>
      <c r="G115" s="206" t="s">
        <v>190</v>
      </c>
      <c r="H115" s="207">
        <v>0.6</v>
      </c>
      <c r="I115" s="208">
        <v>489.72</v>
      </c>
      <c r="J115" s="209">
        <f>ROUND(I115*H115,2)</f>
        <v>293.83</v>
      </c>
      <c r="K115" s="205" t="s">
        <v>151</v>
      </c>
      <c r="L115" s="60"/>
      <c r="M115" s="210" t="s">
        <v>21</v>
      </c>
      <c r="N115" s="211" t="s">
        <v>39</v>
      </c>
      <c r="O115" s="41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4" t="s">
        <v>152</v>
      </c>
      <c r="AT115" s="24" t="s">
        <v>147</v>
      </c>
      <c r="AU115" s="24" t="s">
        <v>77</v>
      </c>
      <c r="AY115" s="24" t="s">
        <v>145</v>
      </c>
      <c r="BE115" s="214">
        <f>IF(N115="základní",J115,0)</f>
        <v>293.83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4" t="s">
        <v>75</v>
      </c>
      <c r="BK115" s="214">
        <f>ROUND(I115*H115,2)</f>
        <v>293.83</v>
      </c>
      <c r="BL115" s="24" t="s">
        <v>152</v>
      </c>
      <c r="BM115" s="24" t="s">
        <v>581</v>
      </c>
    </row>
    <row r="116" spans="2:47" s="1" customFormat="1" ht="54">
      <c r="B116" s="40"/>
      <c r="C116" s="62"/>
      <c r="D116" s="231" t="s">
        <v>154</v>
      </c>
      <c r="E116" s="62"/>
      <c r="F116" s="255" t="s">
        <v>582</v>
      </c>
      <c r="G116" s="62"/>
      <c r="H116" s="62"/>
      <c r="I116" s="171"/>
      <c r="J116" s="62"/>
      <c r="K116" s="62"/>
      <c r="L116" s="60"/>
      <c r="M116" s="217"/>
      <c r="N116" s="41"/>
      <c r="O116" s="41"/>
      <c r="P116" s="41"/>
      <c r="Q116" s="41"/>
      <c r="R116" s="41"/>
      <c r="S116" s="41"/>
      <c r="T116" s="77"/>
      <c r="AT116" s="24" t="s">
        <v>154</v>
      </c>
      <c r="AU116" s="24" t="s">
        <v>77</v>
      </c>
    </row>
    <row r="117" spans="2:65" s="1" customFormat="1" ht="22.5" customHeight="1">
      <c r="B117" s="40"/>
      <c r="C117" s="256" t="s">
        <v>215</v>
      </c>
      <c r="D117" s="256" t="s">
        <v>279</v>
      </c>
      <c r="E117" s="257" t="s">
        <v>583</v>
      </c>
      <c r="F117" s="258" t="s">
        <v>584</v>
      </c>
      <c r="G117" s="259" t="s">
        <v>345</v>
      </c>
      <c r="H117" s="260">
        <v>1</v>
      </c>
      <c r="I117" s="261">
        <v>2084.93</v>
      </c>
      <c r="J117" s="262">
        <f>ROUND(I117*H117,2)</f>
        <v>2084.93</v>
      </c>
      <c r="K117" s="258" t="s">
        <v>21</v>
      </c>
      <c r="L117" s="263"/>
      <c r="M117" s="264" t="s">
        <v>21</v>
      </c>
      <c r="N117" s="265" t="s">
        <v>39</v>
      </c>
      <c r="O117" s="41"/>
      <c r="P117" s="212">
        <f>O117*H117</f>
        <v>0</v>
      </c>
      <c r="Q117" s="212">
        <v>0.055</v>
      </c>
      <c r="R117" s="212">
        <f>Q117*H117</f>
        <v>0.055</v>
      </c>
      <c r="S117" s="212">
        <v>0</v>
      </c>
      <c r="T117" s="213">
        <f>S117*H117</f>
        <v>0</v>
      </c>
      <c r="AR117" s="24" t="s">
        <v>202</v>
      </c>
      <c r="AT117" s="24" t="s">
        <v>279</v>
      </c>
      <c r="AU117" s="24" t="s">
        <v>77</v>
      </c>
      <c r="AY117" s="24" t="s">
        <v>145</v>
      </c>
      <c r="BE117" s="214">
        <f>IF(N117="základní",J117,0)</f>
        <v>2084.93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4" t="s">
        <v>75</v>
      </c>
      <c r="BK117" s="214">
        <f>ROUND(I117*H117,2)</f>
        <v>2084.93</v>
      </c>
      <c r="BL117" s="24" t="s">
        <v>152</v>
      </c>
      <c r="BM117" s="24" t="s">
        <v>585</v>
      </c>
    </row>
    <row r="118" spans="2:47" s="1" customFormat="1" ht="13.5">
      <c r="B118" s="40"/>
      <c r="C118" s="62"/>
      <c r="D118" s="231" t="s">
        <v>154</v>
      </c>
      <c r="E118" s="62"/>
      <c r="F118" s="255" t="s">
        <v>584</v>
      </c>
      <c r="G118" s="62"/>
      <c r="H118" s="62"/>
      <c r="I118" s="171"/>
      <c r="J118" s="62"/>
      <c r="K118" s="62"/>
      <c r="L118" s="60"/>
      <c r="M118" s="217"/>
      <c r="N118" s="41"/>
      <c r="O118" s="41"/>
      <c r="P118" s="41"/>
      <c r="Q118" s="41"/>
      <c r="R118" s="41"/>
      <c r="S118" s="41"/>
      <c r="T118" s="77"/>
      <c r="AT118" s="24" t="s">
        <v>154</v>
      </c>
      <c r="AU118" s="24" t="s">
        <v>77</v>
      </c>
    </row>
    <row r="119" spans="2:65" s="1" customFormat="1" ht="22.5" customHeight="1">
      <c r="B119" s="40"/>
      <c r="C119" s="256" t="s">
        <v>221</v>
      </c>
      <c r="D119" s="256" t="s">
        <v>279</v>
      </c>
      <c r="E119" s="257" t="s">
        <v>586</v>
      </c>
      <c r="F119" s="258" t="s">
        <v>587</v>
      </c>
      <c r="G119" s="259" t="s">
        <v>345</v>
      </c>
      <c r="H119" s="260">
        <v>1</v>
      </c>
      <c r="I119" s="261">
        <v>615.47</v>
      </c>
      <c r="J119" s="262">
        <f>ROUND(I119*H119,2)</f>
        <v>615.47</v>
      </c>
      <c r="K119" s="258" t="s">
        <v>21</v>
      </c>
      <c r="L119" s="263"/>
      <c r="M119" s="264" t="s">
        <v>21</v>
      </c>
      <c r="N119" s="265" t="s">
        <v>39</v>
      </c>
      <c r="O119" s="41"/>
      <c r="P119" s="212">
        <f>O119*H119</f>
        <v>0</v>
      </c>
      <c r="Q119" s="212">
        <v>0.055</v>
      </c>
      <c r="R119" s="212">
        <f>Q119*H119</f>
        <v>0.055</v>
      </c>
      <c r="S119" s="212">
        <v>0</v>
      </c>
      <c r="T119" s="213">
        <f>S119*H119</f>
        <v>0</v>
      </c>
      <c r="AR119" s="24" t="s">
        <v>202</v>
      </c>
      <c r="AT119" s="24" t="s">
        <v>279</v>
      </c>
      <c r="AU119" s="24" t="s">
        <v>77</v>
      </c>
      <c r="AY119" s="24" t="s">
        <v>145</v>
      </c>
      <c r="BE119" s="214">
        <f>IF(N119="základní",J119,0)</f>
        <v>615.47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4" t="s">
        <v>75</v>
      </c>
      <c r="BK119" s="214">
        <f>ROUND(I119*H119,2)</f>
        <v>615.47</v>
      </c>
      <c r="BL119" s="24" t="s">
        <v>152</v>
      </c>
      <c r="BM119" s="24" t="s">
        <v>588</v>
      </c>
    </row>
    <row r="120" spans="2:47" s="1" customFormat="1" ht="13.5">
      <c r="B120" s="40"/>
      <c r="C120" s="62"/>
      <c r="D120" s="215" t="s">
        <v>154</v>
      </c>
      <c r="E120" s="62"/>
      <c r="F120" s="216" t="s">
        <v>587</v>
      </c>
      <c r="G120" s="62"/>
      <c r="H120" s="62"/>
      <c r="I120" s="171"/>
      <c r="J120" s="62"/>
      <c r="K120" s="62"/>
      <c r="L120" s="60"/>
      <c r="M120" s="217"/>
      <c r="N120" s="41"/>
      <c r="O120" s="41"/>
      <c r="P120" s="41"/>
      <c r="Q120" s="41"/>
      <c r="R120" s="41"/>
      <c r="S120" s="41"/>
      <c r="T120" s="77"/>
      <c r="AT120" s="24" t="s">
        <v>154</v>
      </c>
      <c r="AU120" s="24" t="s">
        <v>77</v>
      </c>
    </row>
    <row r="121" spans="2:63" s="11" customFormat="1" ht="29.25" customHeight="1">
      <c r="B121" s="186"/>
      <c r="C121" s="187"/>
      <c r="D121" s="200" t="s">
        <v>67</v>
      </c>
      <c r="E121" s="201" t="s">
        <v>152</v>
      </c>
      <c r="F121" s="201" t="s">
        <v>305</v>
      </c>
      <c r="G121" s="187"/>
      <c r="H121" s="187"/>
      <c r="I121" s="190"/>
      <c r="J121" s="202">
        <f>BK121</f>
        <v>9872.29</v>
      </c>
      <c r="K121" s="187"/>
      <c r="L121" s="192"/>
      <c r="M121" s="193"/>
      <c r="N121" s="194"/>
      <c r="O121" s="194"/>
      <c r="P121" s="195">
        <f>SUM(P122:P131)</f>
        <v>0</v>
      </c>
      <c r="Q121" s="194"/>
      <c r="R121" s="195">
        <f>SUM(R122:R131)</f>
        <v>0.017696</v>
      </c>
      <c r="S121" s="194"/>
      <c r="T121" s="196">
        <f>SUM(T122:T131)</f>
        <v>0</v>
      </c>
      <c r="AR121" s="197" t="s">
        <v>75</v>
      </c>
      <c r="AT121" s="198" t="s">
        <v>67</v>
      </c>
      <c r="AU121" s="198" t="s">
        <v>75</v>
      </c>
      <c r="AY121" s="197" t="s">
        <v>145</v>
      </c>
      <c r="BK121" s="199">
        <f>SUM(BK122:BK131)</f>
        <v>9872.29</v>
      </c>
    </row>
    <row r="122" spans="2:65" s="1" customFormat="1" ht="22.5" customHeight="1">
      <c r="B122" s="40"/>
      <c r="C122" s="203" t="s">
        <v>232</v>
      </c>
      <c r="D122" s="203" t="s">
        <v>147</v>
      </c>
      <c r="E122" s="204" t="s">
        <v>589</v>
      </c>
      <c r="F122" s="205" t="s">
        <v>590</v>
      </c>
      <c r="G122" s="206" t="s">
        <v>211</v>
      </c>
      <c r="H122" s="207">
        <v>2.322</v>
      </c>
      <c r="I122" s="208">
        <v>884.38</v>
      </c>
      <c r="J122" s="209">
        <f>ROUND(I122*H122,2)</f>
        <v>2053.53</v>
      </c>
      <c r="K122" s="205" t="s">
        <v>151</v>
      </c>
      <c r="L122" s="60"/>
      <c r="M122" s="210" t="s">
        <v>21</v>
      </c>
      <c r="N122" s="211" t="s">
        <v>39</v>
      </c>
      <c r="O122" s="41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4" t="s">
        <v>152</v>
      </c>
      <c r="AT122" s="24" t="s">
        <v>147</v>
      </c>
      <c r="AU122" s="24" t="s">
        <v>77</v>
      </c>
      <c r="AY122" s="24" t="s">
        <v>145</v>
      </c>
      <c r="BE122" s="214">
        <f>IF(N122="základní",J122,0)</f>
        <v>2053.53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4" t="s">
        <v>75</v>
      </c>
      <c r="BK122" s="214">
        <f>ROUND(I122*H122,2)</f>
        <v>2053.53</v>
      </c>
      <c r="BL122" s="24" t="s">
        <v>152</v>
      </c>
      <c r="BM122" s="24" t="s">
        <v>591</v>
      </c>
    </row>
    <row r="123" spans="2:47" s="1" customFormat="1" ht="13.5">
      <c r="B123" s="40"/>
      <c r="C123" s="62"/>
      <c r="D123" s="215" t="s">
        <v>154</v>
      </c>
      <c r="E123" s="62"/>
      <c r="F123" s="216" t="s">
        <v>592</v>
      </c>
      <c r="G123" s="62"/>
      <c r="H123" s="62"/>
      <c r="I123" s="171"/>
      <c r="J123" s="62"/>
      <c r="K123" s="62"/>
      <c r="L123" s="60"/>
      <c r="M123" s="217"/>
      <c r="N123" s="41"/>
      <c r="O123" s="41"/>
      <c r="P123" s="41"/>
      <c r="Q123" s="41"/>
      <c r="R123" s="41"/>
      <c r="S123" s="41"/>
      <c r="T123" s="77"/>
      <c r="AT123" s="24" t="s">
        <v>154</v>
      </c>
      <c r="AU123" s="24" t="s">
        <v>77</v>
      </c>
    </row>
    <row r="124" spans="2:51" s="13" customFormat="1" ht="13.5">
      <c r="B124" s="229"/>
      <c r="C124" s="230"/>
      <c r="D124" s="231" t="s">
        <v>156</v>
      </c>
      <c r="E124" s="232" t="s">
        <v>21</v>
      </c>
      <c r="F124" s="233" t="s">
        <v>593</v>
      </c>
      <c r="G124" s="230"/>
      <c r="H124" s="234">
        <v>2.322</v>
      </c>
      <c r="I124" s="235"/>
      <c r="J124" s="230"/>
      <c r="K124" s="230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156</v>
      </c>
      <c r="AU124" s="240" t="s">
        <v>77</v>
      </c>
      <c r="AV124" s="13" t="s">
        <v>77</v>
      </c>
      <c r="AW124" s="13" t="s">
        <v>32</v>
      </c>
      <c r="AX124" s="13" t="s">
        <v>75</v>
      </c>
      <c r="AY124" s="240" t="s">
        <v>145</v>
      </c>
    </row>
    <row r="125" spans="2:65" s="1" customFormat="1" ht="22.5" customHeight="1">
      <c r="B125" s="40"/>
      <c r="C125" s="203" t="s">
        <v>238</v>
      </c>
      <c r="D125" s="203" t="s">
        <v>147</v>
      </c>
      <c r="E125" s="204" t="s">
        <v>594</v>
      </c>
      <c r="F125" s="205" t="s">
        <v>595</v>
      </c>
      <c r="G125" s="206" t="s">
        <v>211</v>
      </c>
      <c r="H125" s="207">
        <v>2.322</v>
      </c>
      <c r="I125" s="208">
        <v>2940.03</v>
      </c>
      <c r="J125" s="209">
        <f>ROUND(I125*H125,2)</f>
        <v>6826.75</v>
      </c>
      <c r="K125" s="205" t="s">
        <v>151</v>
      </c>
      <c r="L125" s="60"/>
      <c r="M125" s="210" t="s">
        <v>21</v>
      </c>
      <c r="N125" s="211" t="s">
        <v>39</v>
      </c>
      <c r="O125" s="41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4" t="s">
        <v>152</v>
      </c>
      <c r="AT125" s="24" t="s">
        <v>147</v>
      </c>
      <c r="AU125" s="24" t="s">
        <v>77</v>
      </c>
      <c r="AY125" s="24" t="s">
        <v>145</v>
      </c>
      <c r="BE125" s="214">
        <f>IF(N125="základní",J125,0)</f>
        <v>6826.75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4" t="s">
        <v>75</v>
      </c>
      <c r="BK125" s="214">
        <f>ROUND(I125*H125,2)</f>
        <v>6826.75</v>
      </c>
      <c r="BL125" s="24" t="s">
        <v>152</v>
      </c>
      <c r="BM125" s="24" t="s">
        <v>596</v>
      </c>
    </row>
    <row r="126" spans="2:47" s="1" customFormat="1" ht="27">
      <c r="B126" s="40"/>
      <c r="C126" s="62"/>
      <c r="D126" s="215" t="s">
        <v>154</v>
      </c>
      <c r="E126" s="62"/>
      <c r="F126" s="216" t="s">
        <v>597</v>
      </c>
      <c r="G126" s="62"/>
      <c r="H126" s="62"/>
      <c r="I126" s="171"/>
      <c r="J126" s="62"/>
      <c r="K126" s="62"/>
      <c r="L126" s="60"/>
      <c r="M126" s="217"/>
      <c r="N126" s="41"/>
      <c r="O126" s="41"/>
      <c r="P126" s="41"/>
      <c r="Q126" s="41"/>
      <c r="R126" s="41"/>
      <c r="S126" s="41"/>
      <c r="T126" s="77"/>
      <c r="AT126" s="24" t="s">
        <v>154</v>
      </c>
      <c r="AU126" s="24" t="s">
        <v>77</v>
      </c>
    </row>
    <row r="127" spans="2:51" s="12" customFormat="1" ht="13.5">
      <c r="B127" s="218"/>
      <c r="C127" s="219"/>
      <c r="D127" s="215" t="s">
        <v>156</v>
      </c>
      <c r="E127" s="220" t="s">
        <v>21</v>
      </c>
      <c r="F127" s="221" t="s">
        <v>598</v>
      </c>
      <c r="G127" s="219"/>
      <c r="H127" s="222" t="s">
        <v>21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156</v>
      </c>
      <c r="AU127" s="228" t="s">
        <v>77</v>
      </c>
      <c r="AV127" s="12" t="s">
        <v>75</v>
      </c>
      <c r="AW127" s="12" t="s">
        <v>32</v>
      </c>
      <c r="AX127" s="12" t="s">
        <v>68</v>
      </c>
      <c r="AY127" s="228" t="s">
        <v>145</v>
      </c>
    </row>
    <row r="128" spans="2:51" s="13" customFormat="1" ht="13.5">
      <c r="B128" s="229"/>
      <c r="C128" s="230"/>
      <c r="D128" s="231" t="s">
        <v>156</v>
      </c>
      <c r="E128" s="232" t="s">
        <v>21</v>
      </c>
      <c r="F128" s="233" t="s">
        <v>599</v>
      </c>
      <c r="G128" s="230"/>
      <c r="H128" s="234">
        <v>2.322</v>
      </c>
      <c r="I128" s="235"/>
      <c r="J128" s="230"/>
      <c r="K128" s="230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156</v>
      </c>
      <c r="AU128" s="240" t="s">
        <v>77</v>
      </c>
      <c r="AV128" s="13" t="s">
        <v>77</v>
      </c>
      <c r="AW128" s="13" t="s">
        <v>32</v>
      </c>
      <c r="AX128" s="13" t="s">
        <v>75</v>
      </c>
      <c r="AY128" s="240" t="s">
        <v>145</v>
      </c>
    </row>
    <row r="129" spans="2:65" s="1" customFormat="1" ht="22.5" customHeight="1">
      <c r="B129" s="40"/>
      <c r="C129" s="203" t="s">
        <v>246</v>
      </c>
      <c r="D129" s="203" t="s">
        <v>147</v>
      </c>
      <c r="E129" s="204" t="s">
        <v>600</v>
      </c>
      <c r="F129" s="205" t="s">
        <v>601</v>
      </c>
      <c r="G129" s="206" t="s">
        <v>150</v>
      </c>
      <c r="H129" s="207">
        <v>2.8</v>
      </c>
      <c r="I129" s="208">
        <v>354.29</v>
      </c>
      <c r="J129" s="209">
        <f>ROUND(I129*H129,2)</f>
        <v>992.01</v>
      </c>
      <c r="K129" s="205" t="s">
        <v>151</v>
      </c>
      <c r="L129" s="60"/>
      <c r="M129" s="210" t="s">
        <v>21</v>
      </c>
      <c r="N129" s="211" t="s">
        <v>39</v>
      </c>
      <c r="O129" s="41"/>
      <c r="P129" s="212">
        <f>O129*H129</f>
        <v>0</v>
      </c>
      <c r="Q129" s="212">
        <v>0.00632</v>
      </c>
      <c r="R129" s="212">
        <f>Q129*H129</f>
        <v>0.017696</v>
      </c>
      <c r="S129" s="212">
        <v>0</v>
      </c>
      <c r="T129" s="213">
        <f>S129*H129</f>
        <v>0</v>
      </c>
      <c r="AR129" s="24" t="s">
        <v>152</v>
      </c>
      <c r="AT129" s="24" t="s">
        <v>147</v>
      </c>
      <c r="AU129" s="24" t="s">
        <v>77</v>
      </c>
      <c r="AY129" s="24" t="s">
        <v>145</v>
      </c>
      <c r="BE129" s="214">
        <f>IF(N129="základní",J129,0)</f>
        <v>992.01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4" t="s">
        <v>75</v>
      </c>
      <c r="BK129" s="214">
        <f>ROUND(I129*H129,2)</f>
        <v>992.01</v>
      </c>
      <c r="BL129" s="24" t="s">
        <v>152</v>
      </c>
      <c r="BM129" s="24" t="s">
        <v>602</v>
      </c>
    </row>
    <row r="130" spans="2:47" s="1" customFormat="1" ht="27">
      <c r="B130" s="40"/>
      <c r="C130" s="62"/>
      <c r="D130" s="215" t="s">
        <v>154</v>
      </c>
      <c r="E130" s="62"/>
      <c r="F130" s="216" t="s">
        <v>603</v>
      </c>
      <c r="G130" s="62"/>
      <c r="H130" s="62"/>
      <c r="I130" s="171"/>
      <c r="J130" s="62"/>
      <c r="K130" s="62"/>
      <c r="L130" s="60"/>
      <c r="M130" s="217"/>
      <c r="N130" s="41"/>
      <c r="O130" s="41"/>
      <c r="P130" s="41"/>
      <c r="Q130" s="41"/>
      <c r="R130" s="41"/>
      <c r="S130" s="41"/>
      <c r="T130" s="77"/>
      <c r="AT130" s="24" t="s">
        <v>154</v>
      </c>
      <c r="AU130" s="24" t="s">
        <v>77</v>
      </c>
    </row>
    <row r="131" spans="2:51" s="13" customFormat="1" ht="13.5">
      <c r="B131" s="229"/>
      <c r="C131" s="230"/>
      <c r="D131" s="215" t="s">
        <v>156</v>
      </c>
      <c r="E131" s="241" t="s">
        <v>21</v>
      </c>
      <c r="F131" s="242" t="s">
        <v>604</v>
      </c>
      <c r="G131" s="230"/>
      <c r="H131" s="243">
        <v>2.8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156</v>
      </c>
      <c r="AU131" s="240" t="s">
        <v>77</v>
      </c>
      <c r="AV131" s="13" t="s">
        <v>77</v>
      </c>
      <c r="AW131" s="13" t="s">
        <v>32</v>
      </c>
      <c r="AX131" s="13" t="s">
        <v>75</v>
      </c>
      <c r="AY131" s="240" t="s">
        <v>145</v>
      </c>
    </row>
    <row r="132" spans="2:63" s="11" customFormat="1" ht="29.25" customHeight="1">
      <c r="B132" s="186"/>
      <c r="C132" s="187"/>
      <c r="D132" s="200" t="s">
        <v>67</v>
      </c>
      <c r="E132" s="201" t="s">
        <v>202</v>
      </c>
      <c r="F132" s="201" t="s">
        <v>336</v>
      </c>
      <c r="G132" s="187"/>
      <c r="H132" s="187"/>
      <c r="I132" s="190"/>
      <c r="J132" s="202">
        <f>BK132</f>
        <v>165949.25999999998</v>
      </c>
      <c r="K132" s="187"/>
      <c r="L132" s="192"/>
      <c r="M132" s="193"/>
      <c r="N132" s="194"/>
      <c r="O132" s="194"/>
      <c r="P132" s="195">
        <f>SUM(P133:P180)</f>
        <v>0</v>
      </c>
      <c r="Q132" s="194"/>
      <c r="R132" s="195">
        <f>SUM(R133:R180)</f>
        <v>24.10570026</v>
      </c>
      <c r="S132" s="194"/>
      <c r="T132" s="196">
        <f>SUM(T133:T180)</f>
        <v>0</v>
      </c>
      <c r="AR132" s="197" t="s">
        <v>75</v>
      </c>
      <c r="AT132" s="198" t="s">
        <v>67</v>
      </c>
      <c r="AU132" s="198" t="s">
        <v>75</v>
      </c>
      <c r="AY132" s="197" t="s">
        <v>145</v>
      </c>
      <c r="BK132" s="199">
        <f>SUM(BK133:BK180)</f>
        <v>165949.25999999998</v>
      </c>
    </row>
    <row r="133" spans="2:65" s="1" customFormat="1" ht="22.5" customHeight="1">
      <c r="B133" s="40"/>
      <c r="C133" s="203" t="s">
        <v>10</v>
      </c>
      <c r="D133" s="203" t="s">
        <v>147</v>
      </c>
      <c r="E133" s="204" t="s">
        <v>605</v>
      </c>
      <c r="F133" s="205" t="s">
        <v>606</v>
      </c>
      <c r="G133" s="206" t="s">
        <v>345</v>
      </c>
      <c r="H133" s="207">
        <v>2</v>
      </c>
      <c r="I133" s="208">
        <v>2668.93</v>
      </c>
      <c r="J133" s="209">
        <f>ROUND(I133*H133,2)</f>
        <v>5337.86</v>
      </c>
      <c r="K133" s="205" t="s">
        <v>21</v>
      </c>
      <c r="L133" s="60"/>
      <c r="M133" s="210" t="s">
        <v>21</v>
      </c>
      <c r="N133" s="211" t="s">
        <v>39</v>
      </c>
      <c r="O133" s="41"/>
      <c r="P133" s="212">
        <f>O133*H133</f>
        <v>0</v>
      </c>
      <c r="Q133" s="212">
        <v>0.00052</v>
      </c>
      <c r="R133" s="212">
        <f>Q133*H133</f>
        <v>0.00104</v>
      </c>
      <c r="S133" s="212">
        <v>0</v>
      </c>
      <c r="T133" s="213">
        <f>S133*H133</f>
        <v>0</v>
      </c>
      <c r="AR133" s="24" t="s">
        <v>152</v>
      </c>
      <c r="AT133" s="24" t="s">
        <v>147</v>
      </c>
      <c r="AU133" s="24" t="s">
        <v>77</v>
      </c>
      <c r="AY133" s="24" t="s">
        <v>145</v>
      </c>
      <c r="BE133" s="214">
        <f>IF(N133="základní",J133,0)</f>
        <v>5337.86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4" t="s">
        <v>75</v>
      </c>
      <c r="BK133" s="214">
        <f>ROUND(I133*H133,2)</f>
        <v>5337.86</v>
      </c>
      <c r="BL133" s="24" t="s">
        <v>152</v>
      </c>
      <c r="BM133" s="24" t="s">
        <v>607</v>
      </c>
    </row>
    <row r="134" spans="2:47" s="1" customFormat="1" ht="13.5">
      <c r="B134" s="40"/>
      <c r="C134" s="62"/>
      <c r="D134" s="231" t="s">
        <v>154</v>
      </c>
      <c r="E134" s="62"/>
      <c r="F134" s="255" t="s">
        <v>606</v>
      </c>
      <c r="G134" s="62"/>
      <c r="H134" s="62"/>
      <c r="I134" s="171"/>
      <c r="J134" s="62"/>
      <c r="K134" s="62"/>
      <c r="L134" s="60"/>
      <c r="M134" s="217"/>
      <c r="N134" s="41"/>
      <c r="O134" s="41"/>
      <c r="P134" s="41"/>
      <c r="Q134" s="41"/>
      <c r="R134" s="41"/>
      <c r="S134" s="41"/>
      <c r="T134" s="77"/>
      <c r="AT134" s="24" t="s">
        <v>154</v>
      </c>
      <c r="AU134" s="24" t="s">
        <v>77</v>
      </c>
    </row>
    <row r="135" spans="2:65" s="1" customFormat="1" ht="22.5" customHeight="1">
      <c r="B135" s="40"/>
      <c r="C135" s="256" t="s">
        <v>257</v>
      </c>
      <c r="D135" s="256" t="s">
        <v>279</v>
      </c>
      <c r="E135" s="257" t="s">
        <v>608</v>
      </c>
      <c r="F135" s="258" t="s">
        <v>609</v>
      </c>
      <c r="G135" s="259" t="s">
        <v>345</v>
      </c>
      <c r="H135" s="260">
        <v>2</v>
      </c>
      <c r="I135" s="261">
        <v>2136.71</v>
      </c>
      <c r="J135" s="262">
        <f>ROUND(I135*H135,2)</f>
        <v>4273.42</v>
      </c>
      <c r="K135" s="258" t="s">
        <v>21</v>
      </c>
      <c r="L135" s="263"/>
      <c r="M135" s="264" t="s">
        <v>21</v>
      </c>
      <c r="N135" s="265" t="s">
        <v>39</v>
      </c>
      <c r="O135" s="41"/>
      <c r="P135" s="212">
        <f>O135*H135</f>
        <v>0</v>
      </c>
      <c r="Q135" s="212">
        <v>0.0102</v>
      </c>
      <c r="R135" s="212">
        <f>Q135*H135</f>
        <v>0.0204</v>
      </c>
      <c r="S135" s="212">
        <v>0</v>
      </c>
      <c r="T135" s="213">
        <f>S135*H135</f>
        <v>0</v>
      </c>
      <c r="AR135" s="24" t="s">
        <v>202</v>
      </c>
      <c r="AT135" s="24" t="s">
        <v>279</v>
      </c>
      <c r="AU135" s="24" t="s">
        <v>77</v>
      </c>
      <c r="AY135" s="24" t="s">
        <v>145</v>
      </c>
      <c r="BE135" s="214">
        <f>IF(N135="základní",J135,0)</f>
        <v>4273.42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4" t="s">
        <v>75</v>
      </c>
      <c r="BK135" s="214">
        <f>ROUND(I135*H135,2)</f>
        <v>4273.42</v>
      </c>
      <c r="BL135" s="24" t="s">
        <v>152</v>
      </c>
      <c r="BM135" s="24" t="s">
        <v>610</v>
      </c>
    </row>
    <row r="136" spans="2:47" s="1" customFormat="1" ht="13.5">
      <c r="B136" s="40"/>
      <c r="C136" s="62"/>
      <c r="D136" s="231" t="s">
        <v>154</v>
      </c>
      <c r="E136" s="62"/>
      <c r="F136" s="255" t="s">
        <v>609</v>
      </c>
      <c r="G136" s="62"/>
      <c r="H136" s="62"/>
      <c r="I136" s="171"/>
      <c r="J136" s="62"/>
      <c r="K136" s="62"/>
      <c r="L136" s="60"/>
      <c r="M136" s="217"/>
      <c r="N136" s="41"/>
      <c r="O136" s="41"/>
      <c r="P136" s="41"/>
      <c r="Q136" s="41"/>
      <c r="R136" s="41"/>
      <c r="S136" s="41"/>
      <c r="T136" s="77"/>
      <c r="AT136" s="24" t="s">
        <v>154</v>
      </c>
      <c r="AU136" s="24" t="s">
        <v>77</v>
      </c>
    </row>
    <row r="137" spans="2:65" s="1" customFormat="1" ht="31.5" customHeight="1">
      <c r="B137" s="40"/>
      <c r="C137" s="203" t="s">
        <v>264</v>
      </c>
      <c r="D137" s="203" t="s">
        <v>147</v>
      </c>
      <c r="E137" s="204" t="s">
        <v>611</v>
      </c>
      <c r="F137" s="205" t="s">
        <v>612</v>
      </c>
      <c r="G137" s="206" t="s">
        <v>211</v>
      </c>
      <c r="H137" s="207">
        <v>2.926</v>
      </c>
      <c r="I137" s="208">
        <v>4664.69</v>
      </c>
      <c r="J137" s="209">
        <f>ROUND(I137*H137,2)</f>
        <v>13648.88</v>
      </c>
      <c r="K137" s="205" t="s">
        <v>151</v>
      </c>
      <c r="L137" s="60"/>
      <c r="M137" s="210" t="s">
        <v>21</v>
      </c>
      <c r="N137" s="211" t="s">
        <v>39</v>
      </c>
      <c r="O137" s="41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4" t="s">
        <v>152</v>
      </c>
      <c r="AT137" s="24" t="s">
        <v>147</v>
      </c>
      <c r="AU137" s="24" t="s">
        <v>77</v>
      </c>
      <c r="AY137" s="24" t="s">
        <v>145</v>
      </c>
      <c r="BE137" s="214">
        <f>IF(N137="základní",J137,0)</f>
        <v>13648.88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4" t="s">
        <v>75</v>
      </c>
      <c r="BK137" s="214">
        <f>ROUND(I137*H137,2)</f>
        <v>13648.88</v>
      </c>
      <c r="BL137" s="24" t="s">
        <v>152</v>
      </c>
      <c r="BM137" s="24" t="s">
        <v>613</v>
      </c>
    </row>
    <row r="138" spans="2:47" s="1" customFormat="1" ht="27">
      <c r="B138" s="40"/>
      <c r="C138" s="62"/>
      <c r="D138" s="215" t="s">
        <v>154</v>
      </c>
      <c r="E138" s="62"/>
      <c r="F138" s="216" t="s">
        <v>614</v>
      </c>
      <c r="G138" s="62"/>
      <c r="H138" s="62"/>
      <c r="I138" s="171"/>
      <c r="J138" s="62"/>
      <c r="K138" s="62"/>
      <c r="L138" s="60"/>
      <c r="M138" s="217"/>
      <c r="N138" s="41"/>
      <c r="O138" s="41"/>
      <c r="P138" s="41"/>
      <c r="Q138" s="41"/>
      <c r="R138" s="41"/>
      <c r="S138" s="41"/>
      <c r="T138" s="77"/>
      <c r="AT138" s="24" t="s">
        <v>154</v>
      </c>
      <c r="AU138" s="24" t="s">
        <v>77</v>
      </c>
    </row>
    <row r="139" spans="2:51" s="12" customFormat="1" ht="13.5">
      <c r="B139" s="218"/>
      <c r="C139" s="219"/>
      <c r="D139" s="215" t="s">
        <v>156</v>
      </c>
      <c r="E139" s="220" t="s">
        <v>21</v>
      </c>
      <c r="F139" s="221" t="s">
        <v>615</v>
      </c>
      <c r="G139" s="219"/>
      <c r="H139" s="222" t="s">
        <v>21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156</v>
      </c>
      <c r="AU139" s="228" t="s">
        <v>77</v>
      </c>
      <c r="AV139" s="12" t="s">
        <v>75</v>
      </c>
      <c r="AW139" s="12" t="s">
        <v>32</v>
      </c>
      <c r="AX139" s="12" t="s">
        <v>68</v>
      </c>
      <c r="AY139" s="228" t="s">
        <v>145</v>
      </c>
    </row>
    <row r="140" spans="2:51" s="13" customFormat="1" ht="13.5">
      <c r="B140" s="229"/>
      <c r="C140" s="230"/>
      <c r="D140" s="215" t="s">
        <v>156</v>
      </c>
      <c r="E140" s="241" t="s">
        <v>21</v>
      </c>
      <c r="F140" s="242" t="s">
        <v>616</v>
      </c>
      <c r="G140" s="230"/>
      <c r="H140" s="243">
        <v>1.353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156</v>
      </c>
      <c r="AU140" s="240" t="s">
        <v>77</v>
      </c>
      <c r="AV140" s="13" t="s">
        <v>77</v>
      </c>
      <c r="AW140" s="13" t="s">
        <v>32</v>
      </c>
      <c r="AX140" s="13" t="s">
        <v>68</v>
      </c>
      <c r="AY140" s="240" t="s">
        <v>145</v>
      </c>
    </row>
    <row r="141" spans="2:51" s="13" customFormat="1" ht="13.5">
      <c r="B141" s="229"/>
      <c r="C141" s="230"/>
      <c r="D141" s="215" t="s">
        <v>156</v>
      </c>
      <c r="E141" s="241" t="s">
        <v>21</v>
      </c>
      <c r="F141" s="242" t="s">
        <v>617</v>
      </c>
      <c r="G141" s="230"/>
      <c r="H141" s="243">
        <v>0.621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156</v>
      </c>
      <c r="AU141" s="240" t="s">
        <v>77</v>
      </c>
      <c r="AV141" s="13" t="s">
        <v>77</v>
      </c>
      <c r="AW141" s="13" t="s">
        <v>32</v>
      </c>
      <c r="AX141" s="13" t="s">
        <v>68</v>
      </c>
      <c r="AY141" s="240" t="s">
        <v>145</v>
      </c>
    </row>
    <row r="142" spans="2:51" s="13" customFormat="1" ht="13.5">
      <c r="B142" s="229"/>
      <c r="C142" s="230"/>
      <c r="D142" s="215" t="s">
        <v>156</v>
      </c>
      <c r="E142" s="241" t="s">
        <v>21</v>
      </c>
      <c r="F142" s="242" t="s">
        <v>618</v>
      </c>
      <c r="G142" s="230"/>
      <c r="H142" s="243">
        <v>0.952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156</v>
      </c>
      <c r="AU142" s="240" t="s">
        <v>77</v>
      </c>
      <c r="AV142" s="13" t="s">
        <v>77</v>
      </c>
      <c r="AW142" s="13" t="s">
        <v>32</v>
      </c>
      <c r="AX142" s="13" t="s">
        <v>68</v>
      </c>
      <c r="AY142" s="240" t="s">
        <v>145</v>
      </c>
    </row>
    <row r="143" spans="2:51" s="14" customFormat="1" ht="13.5">
      <c r="B143" s="244"/>
      <c r="C143" s="245"/>
      <c r="D143" s="231" t="s">
        <v>156</v>
      </c>
      <c r="E143" s="246" t="s">
        <v>21</v>
      </c>
      <c r="F143" s="247" t="s">
        <v>173</v>
      </c>
      <c r="G143" s="245"/>
      <c r="H143" s="248">
        <v>2.926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156</v>
      </c>
      <c r="AU143" s="254" t="s">
        <v>77</v>
      </c>
      <c r="AV143" s="14" t="s">
        <v>152</v>
      </c>
      <c r="AW143" s="14" t="s">
        <v>32</v>
      </c>
      <c r="AX143" s="14" t="s">
        <v>75</v>
      </c>
      <c r="AY143" s="254" t="s">
        <v>145</v>
      </c>
    </row>
    <row r="144" spans="2:65" s="1" customFormat="1" ht="22.5" customHeight="1">
      <c r="B144" s="40"/>
      <c r="C144" s="203" t="s">
        <v>270</v>
      </c>
      <c r="D144" s="203" t="s">
        <v>147</v>
      </c>
      <c r="E144" s="204" t="s">
        <v>619</v>
      </c>
      <c r="F144" s="205" t="s">
        <v>620</v>
      </c>
      <c r="G144" s="206" t="s">
        <v>211</v>
      </c>
      <c r="H144" s="207">
        <v>6.054</v>
      </c>
      <c r="I144" s="208">
        <v>5028.03</v>
      </c>
      <c r="J144" s="209">
        <f>ROUND(I144*H144,2)</f>
        <v>30439.69</v>
      </c>
      <c r="K144" s="205" t="s">
        <v>151</v>
      </c>
      <c r="L144" s="60"/>
      <c r="M144" s="210" t="s">
        <v>21</v>
      </c>
      <c r="N144" s="211" t="s">
        <v>39</v>
      </c>
      <c r="O144" s="41"/>
      <c r="P144" s="212">
        <f>O144*H144</f>
        <v>0</v>
      </c>
      <c r="Q144" s="212">
        <v>2.47758</v>
      </c>
      <c r="R144" s="212">
        <f>Q144*H144</f>
        <v>14.999269320000002</v>
      </c>
      <c r="S144" s="212">
        <v>0</v>
      </c>
      <c r="T144" s="213">
        <f>S144*H144</f>
        <v>0</v>
      </c>
      <c r="AR144" s="24" t="s">
        <v>152</v>
      </c>
      <c r="AT144" s="24" t="s">
        <v>147</v>
      </c>
      <c r="AU144" s="24" t="s">
        <v>77</v>
      </c>
      <c r="AY144" s="24" t="s">
        <v>145</v>
      </c>
      <c r="BE144" s="214">
        <f>IF(N144="základní",J144,0)</f>
        <v>30439.69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4" t="s">
        <v>75</v>
      </c>
      <c r="BK144" s="214">
        <f>ROUND(I144*H144,2)</f>
        <v>30439.69</v>
      </c>
      <c r="BL144" s="24" t="s">
        <v>152</v>
      </c>
      <c r="BM144" s="24" t="s">
        <v>621</v>
      </c>
    </row>
    <row r="145" spans="2:47" s="1" customFormat="1" ht="27">
      <c r="B145" s="40"/>
      <c r="C145" s="62"/>
      <c r="D145" s="215" t="s">
        <v>154</v>
      </c>
      <c r="E145" s="62"/>
      <c r="F145" s="216" t="s">
        <v>622</v>
      </c>
      <c r="G145" s="62"/>
      <c r="H145" s="62"/>
      <c r="I145" s="171"/>
      <c r="J145" s="62"/>
      <c r="K145" s="62"/>
      <c r="L145" s="60"/>
      <c r="M145" s="217"/>
      <c r="N145" s="41"/>
      <c r="O145" s="41"/>
      <c r="P145" s="41"/>
      <c r="Q145" s="41"/>
      <c r="R145" s="41"/>
      <c r="S145" s="41"/>
      <c r="T145" s="77"/>
      <c r="AT145" s="24" t="s">
        <v>154</v>
      </c>
      <c r="AU145" s="24" t="s">
        <v>77</v>
      </c>
    </row>
    <row r="146" spans="2:51" s="13" customFormat="1" ht="13.5">
      <c r="B146" s="229"/>
      <c r="C146" s="230"/>
      <c r="D146" s="215" t="s">
        <v>156</v>
      </c>
      <c r="E146" s="241" t="s">
        <v>21</v>
      </c>
      <c r="F146" s="242" t="s">
        <v>623</v>
      </c>
      <c r="G146" s="230"/>
      <c r="H146" s="243">
        <v>2.772</v>
      </c>
      <c r="I146" s="235"/>
      <c r="J146" s="230"/>
      <c r="K146" s="230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156</v>
      </c>
      <c r="AU146" s="240" t="s">
        <v>77</v>
      </c>
      <c r="AV146" s="13" t="s">
        <v>77</v>
      </c>
      <c r="AW146" s="13" t="s">
        <v>32</v>
      </c>
      <c r="AX146" s="13" t="s">
        <v>68</v>
      </c>
      <c r="AY146" s="240" t="s">
        <v>145</v>
      </c>
    </row>
    <row r="147" spans="2:51" s="13" customFormat="1" ht="13.5">
      <c r="B147" s="229"/>
      <c r="C147" s="230"/>
      <c r="D147" s="215" t="s">
        <v>156</v>
      </c>
      <c r="E147" s="241" t="s">
        <v>21</v>
      </c>
      <c r="F147" s="242" t="s">
        <v>624</v>
      </c>
      <c r="G147" s="230"/>
      <c r="H147" s="243">
        <v>4.032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156</v>
      </c>
      <c r="AU147" s="240" t="s">
        <v>77</v>
      </c>
      <c r="AV147" s="13" t="s">
        <v>77</v>
      </c>
      <c r="AW147" s="13" t="s">
        <v>32</v>
      </c>
      <c r="AX147" s="13" t="s">
        <v>68</v>
      </c>
      <c r="AY147" s="240" t="s">
        <v>145</v>
      </c>
    </row>
    <row r="148" spans="2:51" s="13" customFormat="1" ht="13.5">
      <c r="B148" s="229"/>
      <c r="C148" s="230"/>
      <c r="D148" s="215" t="s">
        <v>156</v>
      </c>
      <c r="E148" s="241" t="s">
        <v>21</v>
      </c>
      <c r="F148" s="242" t="s">
        <v>625</v>
      </c>
      <c r="G148" s="230"/>
      <c r="H148" s="243">
        <v>-0.724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156</v>
      </c>
      <c r="AU148" s="240" t="s">
        <v>77</v>
      </c>
      <c r="AV148" s="13" t="s">
        <v>77</v>
      </c>
      <c r="AW148" s="13" t="s">
        <v>32</v>
      </c>
      <c r="AX148" s="13" t="s">
        <v>68</v>
      </c>
      <c r="AY148" s="240" t="s">
        <v>145</v>
      </c>
    </row>
    <row r="149" spans="2:51" s="13" customFormat="1" ht="13.5">
      <c r="B149" s="229"/>
      <c r="C149" s="230"/>
      <c r="D149" s="215" t="s">
        <v>156</v>
      </c>
      <c r="E149" s="241" t="s">
        <v>21</v>
      </c>
      <c r="F149" s="242" t="s">
        <v>626</v>
      </c>
      <c r="G149" s="230"/>
      <c r="H149" s="243">
        <v>-0.005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156</v>
      </c>
      <c r="AU149" s="240" t="s">
        <v>77</v>
      </c>
      <c r="AV149" s="13" t="s">
        <v>77</v>
      </c>
      <c r="AW149" s="13" t="s">
        <v>32</v>
      </c>
      <c r="AX149" s="13" t="s">
        <v>68</v>
      </c>
      <c r="AY149" s="240" t="s">
        <v>145</v>
      </c>
    </row>
    <row r="150" spans="2:51" s="13" customFormat="1" ht="13.5">
      <c r="B150" s="229"/>
      <c r="C150" s="230"/>
      <c r="D150" s="215" t="s">
        <v>156</v>
      </c>
      <c r="E150" s="241" t="s">
        <v>21</v>
      </c>
      <c r="F150" s="242" t="s">
        <v>627</v>
      </c>
      <c r="G150" s="230"/>
      <c r="H150" s="243">
        <v>-0.021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156</v>
      </c>
      <c r="AU150" s="240" t="s">
        <v>77</v>
      </c>
      <c r="AV150" s="13" t="s">
        <v>77</v>
      </c>
      <c r="AW150" s="13" t="s">
        <v>32</v>
      </c>
      <c r="AX150" s="13" t="s">
        <v>68</v>
      </c>
      <c r="AY150" s="240" t="s">
        <v>145</v>
      </c>
    </row>
    <row r="151" spans="2:51" s="14" customFormat="1" ht="13.5">
      <c r="B151" s="244"/>
      <c r="C151" s="245"/>
      <c r="D151" s="231" t="s">
        <v>156</v>
      </c>
      <c r="E151" s="246" t="s">
        <v>21</v>
      </c>
      <c r="F151" s="247" t="s">
        <v>173</v>
      </c>
      <c r="G151" s="245"/>
      <c r="H151" s="248">
        <v>6.054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156</v>
      </c>
      <c r="AU151" s="254" t="s">
        <v>77</v>
      </c>
      <c r="AV151" s="14" t="s">
        <v>152</v>
      </c>
      <c r="AW151" s="14" t="s">
        <v>32</v>
      </c>
      <c r="AX151" s="14" t="s">
        <v>75</v>
      </c>
      <c r="AY151" s="254" t="s">
        <v>145</v>
      </c>
    </row>
    <row r="152" spans="2:65" s="1" customFormat="1" ht="22.5" customHeight="1">
      <c r="B152" s="40"/>
      <c r="C152" s="203" t="s">
        <v>278</v>
      </c>
      <c r="D152" s="203" t="s">
        <v>147</v>
      </c>
      <c r="E152" s="204" t="s">
        <v>628</v>
      </c>
      <c r="F152" s="205" t="s">
        <v>629</v>
      </c>
      <c r="G152" s="206" t="s">
        <v>211</v>
      </c>
      <c r="H152" s="207">
        <v>3.061</v>
      </c>
      <c r="I152" s="208">
        <v>5661.7</v>
      </c>
      <c r="J152" s="209">
        <f>ROUND(I152*H152,2)</f>
        <v>17330.46</v>
      </c>
      <c r="K152" s="205" t="s">
        <v>151</v>
      </c>
      <c r="L152" s="60"/>
      <c r="M152" s="210" t="s">
        <v>21</v>
      </c>
      <c r="N152" s="211" t="s">
        <v>39</v>
      </c>
      <c r="O152" s="41"/>
      <c r="P152" s="212">
        <f>O152*H152</f>
        <v>0</v>
      </c>
      <c r="Q152" s="212">
        <v>2.47758</v>
      </c>
      <c r="R152" s="212">
        <f>Q152*H152</f>
        <v>7.58387238</v>
      </c>
      <c r="S152" s="212">
        <v>0</v>
      </c>
      <c r="T152" s="213">
        <f>S152*H152</f>
        <v>0</v>
      </c>
      <c r="AR152" s="24" t="s">
        <v>152</v>
      </c>
      <c r="AT152" s="24" t="s">
        <v>147</v>
      </c>
      <c r="AU152" s="24" t="s">
        <v>77</v>
      </c>
      <c r="AY152" s="24" t="s">
        <v>145</v>
      </c>
      <c r="BE152" s="214">
        <f>IF(N152="základní",J152,0)</f>
        <v>17330.46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24" t="s">
        <v>75</v>
      </c>
      <c r="BK152" s="214">
        <f>ROUND(I152*H152,2)</f>
        <v>17330.46</v>
      </c>
      <c r="BL152" s="24" t="s">
        <v>152</v>
      </c>
      <c r="BM152" s="24" t="s">
        <v>630</v>
      </c>
    </row>
    <row r="153" spans="2:47" s="1" customFormat="1" ht="27">
      <c r="B153" s="40"/>
      <c r="C153" s="62"/>
      <c r="D153" s="215" t="s">
        <v>154</v>
      </c>
      <c r="E153" s="62"/>
      <c r="F153" s="216" t="s">
        <v>631</v>
      </c>
      <c r="G153" s="62"/>
      <c r="H153" s="62"/>
      <c r="I153" s="171"/>
      <c r="J153" s="62"/>
      <c r="K153" s="62"/>
      <c r="L153" s="60"/>
      <c r="M153" s="217"/>
      <c r="N153" s="41"/>
      <c r="O153" s="41"/>
      <c r="P153" s="41"/>
      <c r="Q153" s="41"/>
      <c r="R153" s="41"/>
      <c r="S153" s="41"/>
      <c r="T153" s="77"/>
      <c r="AT153" s="24" t="s">
        <v>154</v>
      </c>
      <c r="AU153" s="24" t="s">
        <v>77</v>
      </c>
    </row>
    <row r="154" spans="2:51" s="13" customFormat="1" ht="13.5">
      <c r="B154" s="229"/>
      <c r="C154" s="230"/>
      <c r="D154" s="215" t="s">
        <v>156</v>
      </c>
      <c r="E154" s="241" t="s">
        <v>21</v>
      </c>
      <c r="F154" s="242" t="s">
        <v>632</v>
      </c>
      <c r="G154" s="230"/>
      <c r="H154" s="243">
        <v>2.508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156</v>
      </c>
      <c r="AU154" s="240" t="s">
        <v>77</v>
      </c>
      <c r="AV154" s="13" t="s">
        <v>77</v>
      </c>
      <c r="AW154" s="13" t="s">
        <v>32</v>
      </c>
      <c r="AX154" s="13" t="s">
        <v>68</v>
      </c>
      <c r="AY154" s="240" t="s">
        <v>145</v>
      </c>
    </row>
    <row r="155" spans="2:51" s="13" customFormat="1" ht="13.5">
      <c r="B155" s="229"/>
      <c r="C155" s="230"/>
      <c r="D155" s="215" t="s">
        <v>156</v>
      </c>
      <c r="E155" s="241" t="s">
        <v>21</v>
      </c>
      <c r="F155" s="242" t="s">
        <v>633</v>
      </c>
      <c r="G155" s="230"/>
      <c r="H155" s="243">
        <v>0.745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156</v>
      </c>
      <c r="AU155" s="240" t="s">
        <v>77</v>
      </c>
      <c r="AV155" s="13" t="s">
        <v>77</v>
      </c>
      <c r="AW155" s="13" t="s">
        <v>32</v>
      </c>
      <c r="AX155" s="13" t="s">
        <v>68</v>
      </c>
      <c r="AY155" s="240" t="s">
        <v>145</v>
      </c>
    </row>
    <row r="156" spans="2:51" s="13" customFormat="1" ht="13.5">
      <c r="B156" s="229"/>
      <c r="C156" s="230"/>
      <c r="D156" s="215" t="s">
        <v>156</v>
      </c>
      <c r="E156" s="241" t="s">
        <v>21</v>
      </c>
      <c r="F156" s="242" t="s">
        <v>634</v>
      </c>
      <c r="G156" s="230"/>
      <c r="H156" s="243">
        <v>-0.192</v>
      </c>
      <c r="I156" s="235"/>
      <c r="J156" s="230"/>
      <c r="K156" s="230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156</v>
      </c>
      <c r="AU156" s="240" t="s">
        <v>77</v>
      </c>
      <c r="AV156" s="13" t="s">
        <v>77</v>
      </c>
      <c r="AW156" s="13" t="s">
        <v>32</v>
      </c>
      <c r="AX156" s="13" t="s">
        <v>68</v>
      </c>
      <c r="AY156" s="240" t="s">
        <v>145</v>
      </c>
    </row>
    <row r="157" spans="2:51" s="14" customFormat="1" ht="13.5">
      <c r="B157" s="244"/>
      <c r="C157" s="245"/>
      <c r="D157" s="231" t="s">
        <v>156</v>
      </c>
      <c r="E157" s="246" t="s">
        <v>21</v>
      </c>
      <c r="F157" s="247" t="s">
        <v>173</v>
      </c>
      <c r="G157" s="245"/>
      <c r="H157" s="248">
        <v>3.061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156</v>
      </c>
      <c r="AU157" s="254" t="s">
        <v>77</v>
      </c>
      <c r="AV157" s="14" t="s">
        <v>152</v>
      </c>
      <c r="AW157" s="14" t="s">
        <v>32</v>
      </c>
      <c r="AX157" s="14" t="s">
        <v>75</v>
      </c>
      <c r="AY157" s="254" t="s">
        <v>145</v>
      </c>
    </row>
    <row r="158" spans="2:65" s="1" customFormat="1" ht="22.5" customHeight="1">
      <c r="B158" s="40"/>
      <c r="C158" s="203" t="s">
        <v>286</v>
      </c>
      <c r="D158" s="203" t="s">
        <v>147</v>
      </c>
      <c r="E158" s="204" t="s">
        <v>635</v>
      </c>
      <c r="F158" s="205" t="s">
        <v>636</v>
      </c>
      <c r="G158" s="206" t="s">
        <v>150</v>
      </c>
      <c r="H158" s="207">
        <v>1.12</v>
      </c>
      <c r="I158" s="208">
        <v>380.22</v>
      </c>
      <c r="J158" s="209">
        <f>ROUND(I158*H158,2)</f>
        <v>425.85</v>
      </c>
      <c r="K158" s="205" t="s">
        <v>151</v>
      </c>
      <c r="L158" s="60"/>
      <c r="M158" s="210" t="s">
        <v>21</v>
      </c>
      <c r="N158" s="211" t="s">
        <v>39</v>
      </c>
      <c r="O158" s="41"/>
      <c r="P158" s="212">
        <f>O158*H158</f>
        <v>0</v>
      </c>
      <c r="Q158" s="212">
        <v>0.00232</v>
      </c>
      <c r="R158" s="212">
        <f>Q158*H158</f>
        <v>0.0025984000000000003</v>
      </c>
      <c r="S158" s="212">
        <v>0</v>
      </c>
      <c r="T158" s="213">
        <f>S158*H158</f>
        <v>0</v>
      </c>
      <c r="AR158" s="24" t="s">
        <v>152</v>
      </c>
      <c r="AT158" s="24" t="s">
        <v>147</v>
      </c>
      <c r="AU158" s="24" t="s">
        <v>77</v>
      </c>
      <c r="AY158" s="24" t="s">
        <v>145</v>
      </c>
      <c r="BE158" s="214">
        <f>IF(N158="základní",J158,0)</f>
        <v>425.85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4" t="s">
        <v>75</v>
      </c>
      <c r="BK158" s="214">
        <f>ROUND(I158*H158,2)</f>
        <v>425.85</v>
      </c>
      <c r="BL158" s="24" t="s">
        <v>152</v>
      </c>
      <c r="BM158" s="24" t="s">
        <v>637</v>
      </c>
    </row>
    <row r="159" spans="2:47" s="1" customFormat="1" ht="27">
      <c r="B159" s="40"/>
      <c r="C159" s="62"/>
      <c r="D159" s="215" t="s">
        <v>154</v>
      </c>
      <c r="E159" s="62"/>
      <c r="F159" s="216" t="s">
        <v>638</v>
      </c>
      <c r="G159" s="62"/>
      <c r="H159" s="62"/>
      <c r="I159" s="171"/>
      <c r="J159" s="62"/>
      <c r="K159" s="62"/>
      <c r="L159" s="60"/>
      <c r="M159" s="217"/>
      <c r="N159" s="41"/>
      <c r="O159" s="41"/>
      <c r="P159" s="41"/>
      <c r="Q159" s="41"/>
      <c r="R159" s="41"/>
      <c r="S159" s="41"/>
      <c r="T159" s="77"/>
      <c r="AT159" s="24" t="s">
        <v>154</v>
      </c>
      <c r="AU159" s="24" t="s">
        <v>77</v>
      </c>
    </row>
    <row r="160" spans="2:51" s="13" customFormat="1" ht="13.5">
      <c r="B160" s="229"/>
      <c r="C160" s="230"/>
      <c r="D160" s="231" t="s">
        <v>156</v>
      </c>
      <c r="E160" s="232" t="s">
        <v>21</v>
      </c>
      <c r="F160" s="233" t="s">
        <v>639</v>
      </c>
      <c r="G160" s="230"/>
      <c r="H160" s="234">
        <v>1.12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156</v>
      </c>
      <c r="AU160" s="240" t="s">
        <v>77</v>
      </c>
      <c r="AV160" s="13" t="s">
        <v>77</v>
      </c>
      <c r="AW160" s="13" t="s">
        <v>32</v>
      </c>
      <c r="AX160" s="13" t="s">
        <v>75</v>
      </c>
      <c r="AY160" s="240" t="s">
        <v>145</v>
      </c>
    </row>
    <row r="161" spans="2:65" s="1" customFormat="1" ht="22.5" customHeight="1">
      <c r="B161" s="40"/>
      <c r="C161" s="203" t="s">
        <v>9</v>
      </c>
      <c r="D161" s="203" t="s">
        <v>147</v>
      </c>
      <c r="E161" s="204" t="s">
        <v>640</v>
      </c>
      <c r="F161" s="205" t="s">
        <v>641</v>
      </c>
      <c r="G161" s="206" t="s">
        <v>150</v>
      </c>
      <c r="H161" s="207">
        <v>45.36</v>
      </c>
      <c r="I161" s="208">
        <v>397.6</v>
      </c>
      <c r="J161" s="209">
        <f>ROUND(I161*H161,2)</f>
        <v>18035.14</v>
      </c>
      <c r="K161" s="205" t="s">
        <v>151</v>
      </c>
      <c r="L161" s="60"/>
      <c r="M161" s="210" t="s">
        <v>21</v>
      </c>
      <c r="N161" s="211" t="s">
        <v>39</v>
      </c>
      <c r="O161" s="41"/>
      <c r="P161" s="212">
        <f>O161*H161</f>
        <v>0</v>
      </c>
      <c r="Q161" s="212">
        <v>0.00465</v>
      </c>
      <c r="R161" s="212">
        <f>Q161*H161</f>
        <v>0.21092399999999997</v>
      </c>
      <c r="S161" s="212">
        <v>0</v>
      </c>
      <c r="T161" s="213">
        <f>S161*H161</f>
        <v>0</v>
      </c>
      <c r="AR161" s="24" t="s">
        <v>152</v>
      </c>
      <c r="AT161" s="24" t="s">
        <v>147</v>
      </c>
      <c r="AU161" s="24" t="s">
        <v>77</v>
      </c>
      <c r="AY161" s="24" t="s">
        <v>145</v>
      </c>
      <c r="BE161" s="214">
        <f>IF(N161="základní",J161,0)</f>
        <v>18035.14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4" t="s">
        <v>75</v>
      </c>
      <c r="BK161" s="214">
        <f>ROUND(I161*H161,2)</f>
        <v>18035.14</v>
      </c>
      <c r="BL161" s="24" t="s">
        <v>152</v>
      </c>
      <c r="BM161" s="24" t="s">
        <v>642</v>
      </c>
    </row>
    <row r="162" spans="2:47" s="1" customFormat="1" ht="27">
      <c r="B162" s="40"/>
      <c r="C162" s="62"/>
      <c r="D162" s="215" t="s">
        <v>154</v>
      </c>
      <c r="E162" s="62"/>
      <c r="F162" s="216" t="s">
        <v>643</v>
      </c>
      <c r="G162" s="62"/>
      <c r="H162" s="62"/>
      <c r="I162" s="171"/>
      <c r="J162" s="62"/>
      <c r="K162" s="62"/>
      <c r="L162" s="60"/>
      <c r="M162" s="217"/>
      <c r="N162" s="41"/>
      <c r="O162" s="41"/>
      <c r="P162" s="41"/>
      <c r="Q162" s="41"/>
      <c r="R162" s="41"/>
      <c r="S162" s="41"/>
      <c r="T162" s="77"/>
      <c r="AT162" s="24" t="s">
        <v>154</v>
      </c>
      <c r="AU162" s="24" t="s">
        <v>77</v>
      </c>
    </row>
    <row r="163" spans="2:51" s="13" customFormat="1" ht="13.5">
      <c r="B163" s="229"/>
      <c r="C163" s="230"/>
      <c r="D163" s="215" t="s">
        <v>156</v>
      </c>
      <c r="E163" s="241" t="s">
        <v>21</v>
      </c>
      <c r="F163" s="242" t="s">
        <v>644</v>
      </c>
      <c r="G163" s="230"/>
      <c r="H163" s="243">
        <v>15.96</v>
      </c>
      <c r="I163" s="235"/>
      <c r="J163" s="230"/>
      <c r="K163" s="230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156</v>
      </c>
      <c r="AU163" s="240" t="s">
        <v>77</v>
      </c>
      <c r="AV163" s="13" t="s">
        <v>77</v>
      </c>
      <c r="AW163" s="13" t="s">
        <v>32</v>
      </c>
      <c r="AX163" s="13" t="s">
        <v>68</v>
      </c>
      <c r="AY163" s="240" t="s">
        <v>145</v>
      </c>
    </row>
    <row r="164" spans="2:51" s="13" customFormat="1" ht="13.5">
      <c r="B164" s="229"/>
      <c r="C164" s="230"/>
      <c r="D164" s="215" t="s">
        <v>156</v>
      </c>
      <c r="E164" s="241" t="s">
        <v>21</v>
      </c>
      <c r="F164" s="242" t="s">
        <v>645</v>
      </c>
      <c r="G164" s="230"/>
      <c r="H164" s="243">
        <v>29.4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156</v>
      </c>
      <c r="AU164" s="240" t="s">
        <v>77</v>
      </c>
      <c r="AV164" s="13" t="s">
        <v>77</v>
      </c>
      <c r="AW164" s="13" t="s">
        <v>32</v>
      </c>
      <c r="AX164" s="13" t="s">
        <v>68</v>
      </c>
      <c r="AY164" s="240" t="s">
        <v>145</v>
      </c>
    </row>
    <row r="165" spans="2:51" s="14" customFormat="1" ht="13.5">
      <c r="B165" s="244"/>
      <c r="C165" s="245"/>
      <c r="D165" s="231" t="s">
        <v>156</v>
      </c>
      <c r="E165" s="246" t="s">
        <v>21</v>
      </c>
      <c r="F165" s="247" t="s">
        <v>173</v>
      </c>
      <c r="G165" s="245"/>
      <c r="H165" s="248">
        <v>45.36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156</v>
      </c>
      <c r="AU165" s="254" t="s">
        <v>77</v>
      </c>
      <c r="AV165" s="14" t="s">
        <v>152</v>
      </c>
      <c r="AW165" s="14" t="s">
        <v>32</v>
      </c>
      <c r="AX165" s="14" t="s">
        <v>75</v>
      </c>
      <c r="AY165" s="254" t="s">
        <v>145</v>
      </c>
    </row>
    <row r="166" spans="2:65" s="1" customFormat="1" ht="22.5" customHeight="1">
      <c r="B166" s="40"/>
      <c r="C166" s="203" t="s">
        <v>299</v>
      </c>
      <c r="D166" s="203" t="s">
        <v>147</v>
      </c>
      <c r="E166" s="204" t="s">
        <v>646</v>
      </c>
      <c r="F166" s="205" t="s">
        <v>647</v>
      </c>
      <c r="G166" s="206" t="s">
        <v>150</v>
      </c>
      <c r="H166" s="207">
        <v>7.72</v>
      </c>
      <c r="I166" s="208">
        <v>371.25</v>
      </c>
      <c r="J166" s="209">
        <f>ROUND(I166*H166,2)</f>
        <v>2866.05</v>
      </c>
      <c r="K166" s="205" t="s">
        <v>151</v>
      </c>
      <c r="L166" s="60"/>
      <c r="M166" s="210" t="s">
        <v>21</v>
      </c>
      <c r="N166" s="211" t="s">
        <v>39</v>
      </c>
      <c r="O166" s="41"/>
      <c r="P166" s="212">
        <f>O166*H166</f>
        <v>0</v>
      </c>
      <c r="Q166" s="212">
        <v>0.00396</v>
      </c>
      <c r="R166" s="212">
        <f>Q166*H166</f>
        <v>0.0305712</v>
      </c>
      <c r="S166" s="212">
        <v>0</v>
      </c>
      <c r="T166" s="213">
        <f>S166*H166</f>
        <v>0</v>
      </c>
      <c r="AR166" s="24" t="s">
        <v>152</v>
      </c>
      <c r="AT166" s="24" t="s">
        <v>147</v>
      </c>
      <c r="AU166" s="24" t="s">
        <v>77</v>
      </c>
      <c r="AY166" s="24" t="s">
        <v>145</v>
      </c>
      <c r="BE166" s="214">
        <f>IF(N166="základní",J166,0)</f>
        <v>2866.05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4" t="s">
        <v>75</v>
      </c>
      <c r="BK166" s="214">
        <f>ROUND(I166*H166,2)</f>
        <v>2866.05</v>
      </c>
      <c r="BL166" s="24" t="s">
        <v>152</v>
      </c>
      <c r="BM166" s="24" t="s">
        <v>648</v>
      </c>
    </row>
    <row r="167" spans="2:47" s="1" customFormat="1" ht="13.5">
      <c r="B167" s="40"/>
      <c r="C167" s="62"/>
      <c r="D167" s="215" t="s">
        <v>154</v>
      </c>
      <c r="E167" s="62"/>
      <c r="F167" s="216" t="s">
        <v>649</v>
      </c>
      <c r="G167" s="62"/>
      <c r="H167" s="62"/>
      <c r="I167" s="171"/>
      <c r="J167" s="62"/>
      <c r="K167" s="62"/>
      <c r="L167" s="60"/>
      <c r="M167" s="217"/>
      <c r="N167" s="41"/>
      <c r="O167" s="41"/>
      <c r="P167" s="41"/>
      <c r="Q167" s="41"/>
      <c r="R167" s="41"/>
      <c r="S167" s="41"/>
      <c r="T167" s="77"/>
      <c r="AT167" s="24" t="s">
        <v>154</v>
      </c>
      <c r="AU167" s="24" t="s">
        <v>77</v>
      </c>
    </row>
    <row r="168" spans="2:51" s="13" customFormat="1" ht="13.5">
      <c r="B168" s="229"/>
      <c r="C168" s="230"/>
      <c r="D168" s="231" t="s">
        <v>156</v>
      </c>
      <c r="E168" s="232" t="s">
        <v>21</v>
      </c>
      <c r="F168" s="233" t="s">
        <v>650</v>
      </c>
      <c r="G168" s="230"/>
      <c r="H168" s="234">
        <v>7.72</v>
      </c>
      <c r="I168" s="235"/>
      <c r="J168" s="230"/>
      <c r="K168" s="230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156</v>
      </c>
      <c r="AU168" s="240" t="s">
        <v>77</v>
      </c>
      <c r="AV168" s="13" t="s">
        <v>77</v>
      </c>
      <c r="AW168" s="13" t="s">
        <v>32</v>
      </c>
      <c r="AX168" s="13" t="s">
        <v>75</v>
      </c>
      <c r="AY168" s="240" t="s">
        <v>145</v>
      </c>
    </row>
    <row r="169" spans="2:65" s="1" customFormat="1" ht="22.5" customHeight="1">
      <c r="B169" s="40"/>
      <c r="C169" s="203" t="s">
        <v>306</v>
      </c>
      <c r="D169" s="203" t="s">
        <v>147</v>
      </c>
      <c r="E169" s="204" t="s">
        <v>651</v>
      </c>
      <c r="F169" s="205" t="s">
        <v>652</v>
      </c>
      <c r="G169" s="206" t="s">
        <v>260</v>
      </c>
      <c r="H169" s="207">
        <v>1.176</v>
      </c>
      <c r="I169" s="208">
        <v>35308.39</v>
      </c>
      <c r="J169" s="209">
        <f>ROUND(I169*H169,2)</f>
        <v>41522.67</v>
      </c>
      <c r="K169" s="205" t="s">
        <v>151</v>
      </c>
      <c r="L169" s="60"/>
      <c r="M169" s="210" t="s">
        <v>21</v>
      </c>
      <c r="N169" s="211" t="s">
        <v>39</v>
      </c>
      <c r="O169" s="41"/>
      <c r="P169" s="212">
        <f>O169*H169</f>
        <v>0</v>
      </c>
      <c r="Q169" s="212">
        <v>1.04196</v>
      </c>
      <c r="R169" s="212">
        <f>Q169*H169</f>
        <v>1.22534496</v>
      </c>
      <c r="S169" s="212">
        <v>0</v>
      </c>
      <c r="T169" s="213">
        <f>S169*H169</f>
        <v>0</v>
      </c>
      <c r="AR169" s="24" t="s">
        <v>152</v>
      </c>
      <c r="AT169" s="24" t="s">
        <v>147</v>
      </c>
      <c r="AU169" s="24" t="s">
        <v>77</v>
      </c>
      <c r="AY169" s="24" t="s">
        <v>145</v>
      </c>
      <c r="BE169" s="214">
        <f>IF(N169="základní",J169,0)</f>
        <v>41522.67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4" t="s">
        <v>75</v>
      </c>
      <c r="BK169" s="214">
        <f>ROUND(I169*H169,2)</f>
        <v>41522.67</v>
      </c>
      <c r="BL169" s="24" t="s">
        <v>152</v>
      </c>
      <c r="BM169" s="24" t="s">
        <v>653</v>
      </c>
    </row>
    <row r="170" spans="2:47" s="1" customFormat="1" ht="13.5">
      <c r="B170" s="40"/>
      <c r="C170" s="62"/>
      <c r="D170" s="215" t="s">
        <v>154</v>
      </c>
      <c r="E170" s="62"/>
      <c r="F170" s="216" t="s">
        <v>654</v>
      </c>
      <c r="G170" s="62"/>
      <c r="H170" s="62"/>
      <c r="I170" s="171"/>
      <c r="J170" s="62"/>
      <c r="K170" s="62"/>
      <c r="L170" s="60"/>
      <c r="M170" s="217"/>
      <c r="N170" s="41"/>
      <c r="O170" s="41"/>
      <c r="P170" s="41"/>
      <c r="Q170" s="41"/>
      <c r="R170" s="41"/>
      <c r="S170" s="41"/>
      <c r="T170" s="77"/>
      <c r="AT170" s="24" t="s">
        <v>154</v>
      </c>
      <c r="AU170" s="24" t="s">
        <v>77</v>
      </c>
    </row>
    <row r="171" spans="2:51" s="12" customFormat="1" ht="13.5">
      <c r="B171" s="218"/>
      <c r="C171" s="219"/>
      <c r="D171" s="215" t="s">
        <v>156</v>
      </c>
      <c r="E171" s="220" t="s">
        <v>21</v>
      </c>
      <c r="F171" s="221" t="s">
        <v>615</v>
      </c>
      <c r="G171" s="219"/>
      <c r="H171" s="222" t="s">
        <v>21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156</v>
      </c>
      <c r="AU171" s="228" t="s">
        <v>77</v>
      </c>
      <c r="AV171" s="12" t="s">
        <v>75</v>
      </c>
      <c r="AW171" s="12" t="s">
        <v>32</v>
      </c>
      <c r="AX171" s="12" t="s">
        <v>68</v>
      </c>
      <c r="AY171" s="228" t="s">
        <v>145</v>
      </c>
    </row>
    <row r="172" spans="2:51" s="13" customFormat="1" ht="13.5">
      <c r="B172" s="229"/>
      <c r="C172" s="230"/>
      <c r="D172" s="231" t="s">
        <v>156</v>
      </c>
      <c r="E172" s="232" t="s">
        <v>21</v>
      </c>
      <c r="F172" s="233" t="s">
        <v>655</v>
      </c>
      <c r="G172" s="230"/>
      <c r="H172" s="234">
        <v>1.176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156</v>
      </c>
      <c r="AU172" s="240" t="s">
        <v>77</v>
      </c>
      <c r="AV172" s="13" t="s">
        <v>77</v>
      </c>
      <c r="AW172" s="13" t="s">
        <v>32</v>
      </c>
      <c r="AX172" s="13" t="s">
        <v>75</v>
      </c>
      <c r="AY172" s="240" t="s">
        <v>145</v>
      </c>
    </row>
    <row r="173" spans="2:65" s="1" customFormat="1" ht="22.5" customHeight="1">
      <c r="B173" s="40"/>
      <c r="C173" s="203" t="s">
        <v>318</v>
      </c>
      <c r="D173" s="203" t="s">
        <v>147</v>
      </c>
      <c r="E173" s="204" t="s">
        <v>656</v>
      </c>
      <c r="F173" s="205" t="s">
        <v>657</v>
      </c>
      <c r="G173" s="206" t="s">
        <v>345</v>
      </c>
      <c r="H173" s="207">
        <v>1</v>
      </c>
      <c r="I173" s="208">
        <v>518.24</v>
      </c>
      <c r="J173" s="209">
        <f>ROUND(I173*H173,2)</f>
        <v>518.24</v>
      </c>
      <c r="K173" s="205" t="s">
        <v>151</v>
      </c>
      <c r="L173" s="60"/>
      <c r="M173" s="210" t="s">
        <v>21</v>
      </c>
      <c r="N173" s="211" t="s">
        <v>39</v>
      </c>
      <c r="O173" s="41"/>
      <c r="P173" s="212">
        <f>O173*H173</f>
        <v>0</v>
      </c>
      <c r="Q173" s="212">
        <v>0.00702</v>
      </c>
      <c r="R173" s="212">
        <f>Q173*H173</f>
        <v>0.00702</v>
      </c>
      <c r="S173" s="212">
        <v>0</v>
      </c>
      <c r="T173" s="213">
        <f>S173*H173</f>
        <v>0</v>
      </c>
      <c r="AR173" s="24" t="s">
        <v>152</v>
      </c>
      <c r="AT173" s="24" t="s">
        <v>147</v>
      </c>
      <c r="AU173" s="24" t="s">
        <v>77</v>
      </c>
      <c r="AY173" s="24" t="s">
        <v>145</v>
      </c>
      <c r="BE173" s="214">
        <f>IF(N173="základní",J173,0)</f>
        <v>518.24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4" t="s">
        <v>75</v>
      </c>
      <c r="BK173" s="214">
        <f>ROUND(I173*H173,2)</f>
        <v>518.24</v>
      </c>
      <c r="BL173" s="24" t="s">
        <v>152</v>
      </c>
      <c r="BM173" s="24" t="s">
        <v>658</v>
      </c>
    </row>
    <row r="174" spans="2:47" s="1" customFormat="1" ht="13.5">
      <c r="B174" s="40"/>
      <c r="C174" s="62"/>
      <c r="D174" s="231" t="s">
        <v>154</v>
      </c>
      <c r="E174" s="62"/>
      <c r="F174" s="255" t="s">
        <v>659</v>
      </c>
      <c r="G174" s="62"/>
      <c r="H174" s="62"/>
      <c r="I174" s="171"/>
      <c r="J174" s="62"/>
      <c r="K174" s="62"/>
      <c r="L174" s="60"/>
      <c r="M174" s="217"/>
      <c r="N174" s="41"/>
      <c r="O174" s="41"/>
      <c r="P174" s="41"/>
      <c r="Q174" s="41"/>
      <c r="R174" s="41"/>
      <c r="S174" s="41"/>
      <c r="T174" s="77"/>
      <c r="AT174" s="24" t="s">
        <v>154</v>
      </c>
      <c r="AU174" s="24" t="s">
        <v>77</v>
      </c>
    </row>
    <row r="175" spans="2:65" s="1" customFormat="1" ht="31.5" customHeight="1">
      <c r="B175" s="40"/>
      <c r="C175" s="256" t="s">
        <v>325</v>
      </c>
      <c r="D175" s="256" t="s">
        <v>279</v>
      </c>
      <c r="E175" s="257" t="s">
        <v>660</v>
      </c>
      <c r="F175" s="258" t="s">
        <v>661</v>
      </c>
      <c r="G175" s="259" t="s">
        <v>345</v>
      </c>
      <c r="H175" s="260">
        <v>1</v>
      </c>
      <c r="I175" s="261">
        <v>29406.9</v>
      </c>
      <c r="J175" s="262">
        <f>ROUND(I175*H175,2)</f>
        <v>29406.9</v>
      </c>
      <c r="K175" s="258" t="s">
        <v>151</v>
      </c>
      <c r="L175" s="263"/>
      <c r="M175" s="264" t="s">
        <v>21</v>
      </c>
      <c r="N175" s="265" t="s">
        <v>39</v>
      </c>
      <c r="O175" s="41"/>
      <c r="P175" s="212">
        <f>O175*H175</f>
        <v>0</v>
      </c>
      <c r="Q175" s="212">
        <v>0.015</v>
      </c>
      <c r="R175" s="212">
        <f>Q175*H175</f>
        <v>0.015</v>
      </c>
      <c r="S175" s="212">
        <v>0</v>
      </c>
      <c r="T175" s="213">
        <f>S175*H175</f>
        <v>0</v>
      </c>
      <c r="AR175" s="24" t="s">
        <v>202</v>
      </c>
      <c r="AT175" s="24" t="s">
        <v>279</v>
      </c>
      <c r="AU175" s="24" t="s">
        <v>77</v>
      </c>
      <c r="AY175" s="24" t="s">
        <v>145</v>
      </c>
      <c r="BE175" s="214">
        <f>IF(N175="základní",J175,0)</f>
        <v>29406.9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24" t="s">
        <v>75</v>
      </c>
      <c r="BK175" s="214">
        <f>ROUND(I175*H175,2)</f>
        <v>29406.9</v>
      </c>
      <c r="BL175" s="24" t="s">
        <v>152</v>
      </c>
      <c r="BM175" s="24" t="s">
        <v>662</v>
      </c>
    </row>
    <row r="176" spans="2:47" s="1" customFormat="1" ht="27">
      <c r="B176" s="40"/>
      <c r="C176" s="62"/>
      <c r="D176" s="231" t="s">
        <v>154</v>
      </c>
      <c r="E176" s="62"/>
      <c r="F176" s="255" t="s">
        <v>661</v>
      </c>
      <c r="G176" s="62"/>
      <c r="H176" s="62"/>
      <c r="I176" s="171"/>
      <c r="J176" s="62"/>
      <c r="K176" s="62"/>
      <c r="L176" s="60"/>
      <c r="M176" s="217"/>
      <c r="N176" s="41"/>
      <c r="O176" s="41"/>
      <c r="P176" s="41"/>
      <c r="Q176" s="41"/>
      <c r="R176" s="41"/>
      <c r="S176" s="41"/>
      <c r="T176" s="77"/>
      <c r="AT176" s="24" t="s">
        <v>154</v>
      </c>
      <c r="AU176" s="24" t="s">
        <v>77</v>
      </c>
    </row>
    <row r="177" spans="2:65" s="1" customFormat="1" ht="22.5" customHeight="1">
      <c r="B177" s="40"/>
      <c r="C177" s="203" t="s">
        <v>521</v>
      </c>
      <c r="D177" s="203" t="s">
        <v>147</v>
      </c>
      <c r="E177" s="204" t="s">
        <v>663</v>
      </c>
      <c r="F177" s="205" t="s">
        <v>664</v>
      </c>
      <c r="G177" s="206" t="s">
        <v>345</v>
      </c>
      <c r="H177" s="207">
        <v>7</v>
      </c>
      <c r="I177" s="208">
        <v>153.15</v>
      </c>
      <c r="J177" s="209">
        <f>ROUND(I177*H177,2)</f>
        <v>1072.05</v>
      </c>
      <c r="K177" s="205" t="s">
        <v>151</v>
      </c>
      <c r="L177" s="60"/>
      <c r="M177" s="210" t="s">
        <v>21</v>
      </c>
      <c r="N177" s="211" t="s">
        <v>39</v>
      </c>
      <c r="O177" s="41"/>
      <c r="P177" s="212">
        <f>O177*H177</f>
        <v>0</v>
      </c>
      <c r="Q177" s="212">
        <v>0.00069</v>
      </c>
      <c r="R177" s="212">
        <f>Q177*H177</f>
        <v>0.00483</v>
      </c>
      <c r="S177" s="212">
        <v>0</v>
      </c>
      <c r="T177" s="213">
        <f>S177*H177</f>
        <v>0</v>
      </c>
      <c r="AR177" s="24" t="s">
        <v>152</v>
      </c>
      <c r="AT177" s="24" t="s">
        <v>147</v>
      </c>
      <c r="AU177" s="24" t="s">
        <v>77</v>
      </c>
      <c r="AY177" s="24" t="s">
        <v>145</v>
      </c>
      <c r="BE177" s="214">
        <f>IF(N177="základní",J177,0)</f>
        <v>1072.05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4" t="s">
        <v>75</v>
      </c>
      <c r="BK177" s="214">
        <f>ROUND(I177*H177,2)</f>
        <v>1072.05</v>
      </c>
      <c r="BL177" s="24" t="s">
        <v>152</v>
      </c>
      <c r="BM177" s="24" t="s">
        <v>665</v>
      </c>
    </row>
    <row r="178" spans="2:47" s="1" customFormat="1" ht="27">
      <c r="B178" s="40"/>
      <c r="C178" s="62"/>
      <c r="D178" s="231" t="s">
        <v>154</v>
      </c>
      <c r="E178" s="62"/>
      <c r="F178" s="255" t="s">
        <v>666</v>
      </c>
      <c r="G178" s="62"/>
      <c r="H178" s="62"/>
      <c r="I178" s="171"/>
      <c r="J178" s="62"/>
      <c r="K178" s="62"/>
      <c r="L178" s="60"/>
      <c r="M178" s="217"/>
      <c r="N178" s="41"/>
      <c r="O178" s="41"/>
      <c r="P178" s="41"/>
      <c r="Q178" s="41"/>
      <c r="R178" s="41"/>
      <c r="S178" s="41"/>
      <c r="T178" s="77"/>
      <c r="AT178" s="24" t="s">
        <v>154</v>
      </c>
      <c r="AU178" s="24" t="s">
        <v>77</v>
      </c>
    </row>
    <row r="179" spans="2:65" s="1" customFormat="1" ht="22.5" customHeight="1">
      <c r="B179" s="40"/>
      <c r="C179" s="203" t="s">
        <v>526</v>
      </c>
      <c r="D179" s="203" t="s">
        <v>147</v>
      </c>
      <c r="E179" s="204" t="s">
        <v>663</v>
      </c>
      <c r="F179" s="205" t="s">
        <v>664</v>
      </c>
      <c r="G179" s="206" t="s">
        <v>345</v>
      </c>
      <c r="H179" s="207">
        <v>7</v>
      </c>
      <c r="I179" s="208">
        <v>153.15</v>
      </c>
      <c r="J179" s="209">
        <f>ROUND(I179*H179,2)</f>
        <v>1072.05</v>
      </c>
      <c r="K179" s="205" t="s">
        <v>151</v>
      </c>
      <c r="L179" s="60"/>
      <c r="M179" s="210" t="s">
        <v>21</v>
      </c>
      <c r="N179" s="211" t="s">
        <v>39</v>
      </c>
      <c r="O179" s="41"/>
      <c r="P179" s="212">
        <f>O179*H179</f>
        <v>0</v>
      </c>
      <c r="Q179" s="212">
        <v>0.00069</v>
      </c>
      <c r="R179" s="212">
        <f>Q179*H179</f>
        <v>0.00483</v>
      </c>
      <c r="S179" s="212">
        <v>0</v>
      </c>
      <c r="T179" s="213">
        <f>S179*H179</f>
        <v>0</v>
      </c>
      <c r="AR179" s="24" t="s">
        <v>152</v>
      </c>
      <c r="AT179" s="24" t="s">
        <v>147</v>
      </c>
      <c r="AU179" s="24" t="s">
        <v>77</v>
      </c>
      <c r="AY179" s="24" t="s">
        <v>145</v>
      </c>
      <c r="BE179" s="214">
        <f>IF(N179="základní",J179,0)</f>
        <v>1072.05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24" t="s">
        <v>75</v>
      </c>
      <c r="BK179" s="214">
        <f>ROUND(I179*H179,2)</f>
        <v>1072.05</v>
      </c>
      <c r="BL179" s="24" t="s">
        <v>152</v>
      </c>
      <c r="BM179" s="24" t="s">
        <v>667</v>
      </c>
    </row>
    <row r="180" spans="2:47" s="1" customFormat="1" ht="27">
      <c r="B180" s="40"/>
      <c r="C180" s="62"/>
      <c r="D180" s="215" t="s">
        <v>154</v>
      </c>
      <c r="E180" s="62"/>
      <c r="F180" s="216" t="s">
        <v>666</v>
      </c>
      <c r="G180" s="62"/>
      <c r="H180" s="62"/>
      <c r="I180" s="171"/>
      <c r="J180" s="62"/>
      <c r="K180" s="62"/>
      <c r="L180" s="60"/>
      <c r="M180" s="217"/>
      <c r="N180" s="41"/>
      <c r="O180" s="41"/>
      <c r="P180" s="41"/>
      <c r="Q180" s="41"/>
      <c r="R180" s="41"/>
      <c r="S180" s="41"/>
      <c r="T180" s="77"/>
      <c r="AT180" s="24" t="s">
        <v>154</v>
      </c>
      <c r="AU180" s="24" t="s">
        <v>77</v>
      </c>
    </row>
    <row r="181" spans="2:63" s="11" customFormat="1" ht="29.25" customHeight="1">
      <c r="B181" s="186"/>
      <c r="C181" s="187"/>
      <c r="D181" s="200" t="s">
        <v>67</v>
      </c>
      <c r="E181" s="201" t="s">
        <v>428</v>
      </c>
      <c r="F181" s="201" t="s">
        <v>429</v>
      </c>
      <c r="G181" s="187"/>
      <c r="H181" s="187"/>
      <c r="I181" s="190"/>
      <c r="J181" s="202">
        <f>BK181</f>
        <v>6245.81</v>
      </c>
      <c r="K181" s="187"/>
      <c r="L181" s="192"/>
      <c r="M181" s="193"/>
      <c r="N181" s="194"/>
      <c r="O181" s="194"/>
      <c r="P181" s="195">
        <f>SUM(P182:P183)</f>
        <v>0</v>
      </c>
      <c r="Q181" s="194"/>
      <c r="R181" s="195">
        <f>SUM(R182:R183)</f>
        <v>0</v>
      </c>
      <c r="S181" s="194"/>
      <c r="T181" s="196">
        <f>SUM(T182:T183)</f>
        <v>0</v>
      </c>
      <c r="AR181" s="197" t="s">
        <v>75</v>
      </c>
      <c r="AT181" s="198" t="s">
        <v>67</v>
      </c>
      <c r="AU181" s="198" t="s">
        <v>75</v>
      </c>
      <c r="AY181" s="197" t="s">
        <v>145</v>
      </c>
      <c r="BK181" s="199">
        <f>SUM(BK182:BK183)</f>
        <v>6245.81</v>
      </c>
    </row>
    <row r="182" spans="2:65" s="1" customFormat="1" ht="22.5" customHeight="1">
      <c r="B182" s="40"/>
      <c r="C182" s="203" t="s">
        <v>531</v>
      </c>
      <c r="D182" s="203" t="s">
        <v>147</v>
      </c>
      <c r="E182" s="204" t="s">
        <v>668</v>
      </c>
      <c r="F182" s="205" t="s">
        <v>669</v>
      </c>
      <c r="G182" s="206" t="s">
        <v>260</v>
      </c>
      <c r="H182" s="207">
        <v>24.233</v>
      </c>
      <c r="I182" s="208">
        <v>257.74</v>
      </c>
      <c r="J182" s="209">
        <f>ROUND(I182*H182,2)</f>
        <v>6245.81</v>
      </c>
      <c r="K182" s="205" t="s">
        <v>151</v>
      </c>
      <c r="L182" s="60"/>
      <c r="M182" s="210" t="s">
        <v>21</v>
      </c>
      <c r="N182" s="211" t="s">
        <v>39</v>
      </c>
      <c r="O182" s="41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24" t="s">
        <v>152</v>
      </c>
      <c r="AT182" s="24" t="s">
        <v>147</v>
      </c>
      <c r="AU182" s="24" t="s">
        <v>77</v>
      </c>
      <c r="AY182" s="24" t="s">
        <v>145</v>
      </c>
      <c r="BE182" s="214">
        <f>IF(N182="základní",J182,0)</f>
        <v>6245.81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4" t="s">
        <v>75</v>
      </c>
      <c r="BK182" s="214">
        <f>ROUND(I182*H182,2)</f>
        <v>6245.81</v>
      </c>
      <c r="BL182" s="24" t="s">
        <v>152</v>
      </c>
      <c r="BM182" s="24" t="s">
        <v>670</v>
      </c>
    </row>
    <row r="183" spans="2:47" s="1" customFormat="1" ht="27">
      <c r="B183" s="40"/>
      <c r="C183" s="62"/>
      <c r="D183" s="215" t="s">
        <v>154</v>
      </c>
      <c r="E183" s="62"/>
      <c r="F183" s="216" t="s">
        <v>671</v>
      </c>
      <c r="G183" s="62"/>
      <c r="H183" s="62"/>
      <c r="I183" s="171"/>
      <c r="J183" s="62"/>
      <c r="K183" s="62"/>
      <c r="L183" s="60"/>
      <c r="M183" s="217"/>
      <c r="N183" s="41"/>
      <c r="O183" s="41"/>
      <c r="P183" s="41"/>
      <c r="Q183" s="41"/>
      <c r="R183" s="41"/>
      <c r="S183" s="41"/>
      <c r="T183" s="77"/>
      <c r="AT183" s="24" t="s">
        <v>154</v>
      </c>
      <c r="AU183" s="24" t="s">
        <v>77</v>
      </c>
    </row>
    <row r="184" spans="2:63" s="11" customFormat="1" ht="36.75" customHeight="1">
      <c r="B184" s="186"/>
      <c r="C184" s="187"/>
      <c r="D184" s="188" t="s">
        <v>67</v>
      </c>
      <c r="E184" s="189" t="s">
        <v>672</v>
      </c>
      <c r="F184" s="189" t="s">
        <v>673</v>
      </c>
      <c r="G184" s="187"/>
      <c r="H184" s="187"/>
      <c r="I184" s="190"/>
      <c r="J184" s="191">
        <f>BK184</f>
        <v>8370.39</v>
      </c>
      <c r="K184" s="187"/>
      <c r="L184" s="192"/>
      <c r="M184" s="193"/>
      <c r="N184" s="194"/>
      <c r="O184" s="194"/>
      <c r="P184" s="195">
        <f>P185</f>
        <v>0</v>
      </c>
      <c r="Q184" s="194"/>
      <c r="R184" s="195">
        <f>R185</f>
        <v>0.43553519999999996</v>
      </c>
      <c r="S184" s="194"/>
      <c r="T184" s="196">
        <f>T185</f>
        <v>0</v>
      </c>
      <c r="AR184" s="197" t="s">
        <v>77</v>
      </c>
      <c r="AT184" s="198" t="s">
        <v>67</v>
      </c>
      <c r="AU184" s="198" t="s">
        <v>68</v>
      </c>
      <c r="AY184" s="197" t="s">
        <v>145</v>
      </c>
      <c r="BK184" s="199">
        <f>BK185</f>
        <v>8370.39</v>
      </c>
    </row>
    <row r="185" spans="2:63" s="11" customFormat="1" ht="19.5" customHeight="1">
      <c r="B185" s="186"/>
      <c r="C185" s="187"/>
      <c r="D185" s="200" t="s">
        <v>67</v>
      </c>
      <c r="E185" s="201" t="s">
        <v>674</v>
      </c>
      <c r="F185" s="201" t="s">
        <v>675</v>
      </c>
      <c r="G185" s="187"/>
      <c r="H185" s="187"/>
      <c r="I185" s="190"/>
      <c r="J185" s="202">
        <f>BK185</f>
        <v>8370.39</v>
      </c>
      <c r="K185" s="187"/>
      <c r="L185" s="192"/>
      <c r="M185" s="193"/>
      <c r="N185" s="194"/>
      <c r="O185" s="194"/>
      <c r="P185" s="195">
        <f>SUM(P186:P195)</f>
        <v>0</v>
      </c>
      <c r="Q185" s="194"/>
      <c r="R185" s="195">
        <f>SUM(R186:R195)</f>
        <v>0.43553519999999996</v>
      </c>
      <c r="S185" s="194"/>
      <c r="T185" s="196">
        <f>SUM(T186:T195)</f>
        <v>0</v>
      </c>
      <c r="AR185" s="197" t="s">
        <v>77</v>
      </c>
      <c r="AT185" s="198" t="s">
        <v>67</v>
      </c>
      <c r="AU185" s="198" t="s">
        <v>75</v>
      </c>
      <c r="AY185" s="197" t="s">
        <v>145</v>
      </c>
      <c r="BK185" s="199">
        <f>SUM(BK186:BK195)</f>
        <v>8370.39</v>
      </c>
    </row>
    <row r="186" spans="2:65" s="1" customFormat="1" ht="31.5" customHeight="1">
      <c r="B186" s="40"/>
      <c r="C186" s="203" t="s">
        <v>536</v>
      </c>
      <c r="D186" s="203" t="s">
        <v>147</v>
      </c>
      <c r="E186" s="204" t="s">
        <v>676</v>
      </c>
      <c r="F186" s="205" t="s">
        <v>677</v>
      </c>
      <c r="G186" s="206" t="s">
        <v>150</v>
      </c>
      <c r="H186" s="207">
        <v>7.23</v>
      </c>
      <c r="I186" s="208">
        <v>414.64</v>
      </c>
      <c r="J186" s="209">
        <f>ROUND(I186*H186,2)</f>
        <v>2997.85</v>
      </c>
      <c r="K186" s="205" t="s">
        <v>151</v>
      </c>
      <c r="L186" s="60"/>
      <c r="M186" s="210" t="s">
        <v>21</v>
      </c>
      <c r="N186" s="211" t="s">
        <v>39</v>
      </c>
      <c r="O186" s="41"/>
      <c r="P186" s="212">
        <f>O186*H186</f>
        <v>0</v>
      </c>
      <c r="Q186" s="212">
        <v>0.00024</v>
      </c>
      <c r="R186" s="212">
        <f>Q186*H186</f>
        <v>0.0017352000000000001</v>
      </c>
      <c r="S186" s="212">
        <v>0</v>
      </c>
      <c r="T186" s="213">
        <f>S186*H186</f>
        <v>0</v>
      </c>
      <c r="AR186" s="24" t="s">
        <v>257</v>
      </c>
      <c r="AT186" s="24" t="s">
        <v>147</v>
      </c>
      <c r="AU186" s="24" t="s">
        <v>77</v>
      </c>
      <c r="AY186" s="24" t="s">
        <v>145</v>
      </c>
      <c r="BE186" s="214">
        <f>IF(N186="základní",J186,0)</f>
        <v>2997.85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4" t="s">
        <v>75</v>
      </c>
      <c r="BK186" s="214">
        <f>ROUND(I186*H186,2)</f>
        <v>2997.85</v>
      </c>
      <c r="BL186" s="24" t="s">
        <v>257</v>
      </c>
      <c r="BM186" s="24" t="s">
        <v>678</v>
      </c>
    </row>
    <row r="187" spans="2:47" s="1" customFormat="1" ht="27">
      <c r="B187" s="40"/>
      <c r="C187" s="62"/>
      <c r="D187" s="215" t="s">
        <v>154</v>
      </c>
      <c r="E187" s="62"/>
      <c r="F187" s="216" t="s">
        <v>679</v>
      </c>
      <c r="G187" s="62"/>
      <c r="H187" s="62"/>
      <c r="I187" s="171"/>
      <c r="J187" s="62"/>
      <c r="K187" s="62"/>
      <c r="L187" s="60"/>
      <c r="M187" s="217"/>
      <c r="N187" s="41"/>
      <c r="O187" s="41"/>
      <c r="P187" s="41"/>
      <c r="Q187" s="41"/>
      <c r="R187" s="41"/>
      <c r="S187" s="41"/>
      <c r="T187" s="77"/>
      <c r="AT187" s="24" t="s">
        <v>154</v>
      </c>
      <c r="AU187" s="24" t="s">
        <v>77</v>
      </c>
    </row>
    <row r="188" spans="2:51" s="13" customFormat="1" ht="13.5">
      <c r="B188" s="229"/>
      <c r="C188" s="230"/>
      <c r="D188" s="215" t="s">
        <v>156</v>
      </c>
      <c r="E188" s="241" t="s">
        <v>21</v>
      </c>
      <c r="F188" s="242" t="s">
        <v>680</v>
      </c>
      <c r="G188" s="230"/>
      <c r="H188" s="243">
        <v>6.24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156</v>
      </c>
      <c r="AU188" s="240" t="s">
        <v>77</v>
      </c>
      <c r="AV188" s="13" t="s">
        <v>77</v>
      </c>
      <c r="AW188" s="13" t="s">
        <v>32</v>
      </c>
      <c r="AX188" s="13" t="s">
        <v>68</v>
      </c>
      <c r="AY188" s="240" t="s">
        <v>145</v>
      </c>
    </row>
    <row r="189" spans="2:51" s="13" customFormat="1" ht="13.5">
      <c r="B189" s="229"/>
      <c r="C189" s="230"/>
      <c r="D189" s="215" t="s">
        <v>156</v>
      </c>
      <c r="E189" s="241" t="s">
        <v>21</v>
      </c>
      <c r="F189" s="242" t="s">
        <v>681</v>
      </c>
      <c r="G189" s="230"/>
      <c r="H189" s="243">
        <v>2.56</v>
      </c>
      <c r="I189" s="235"/>
      <c r="J189" s="230"/>
      <c r="K189" s="230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156</v>
      </c>
      <c r="AU189" s="240" t="s">
        <v>77</v>
      </c>
      <c r="AV189" s="13" t="s">
        <v>77</v>
      </c>
      <c r="AW189" s="13" t="s">
        <v>32</v>
      </c>
      <c r="AX189" s="13" t="s">
        <v>68</v>
      </c>
      <c r="AY189" s="240" t="s">
        <v>145</v>
      </c>
    </row>
    <row r="190" spans="2:51" s="13" customFormat="1" ht="13.5">
      <c r="B190" s="229"/>
      <c r="C190" s="230"/>
      <c r="D190" s="215" t="s">
        <v>156</v>
      </c>
      <c r="E190" s="241" t="s">
        <v>21</v>
      </c>
      <c r="F190" s="242" t="s">
        <v>682</v>
      </c>
      <c r="G190" s="230"/>
      <c r="H190" s="243">
        <v>-1.57</v>
      </c>
      <c r="I190" s="235"/>
      <c r="J190" s="230"/>
      <c r="K190" s="230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156</v>
      </c>
      <c r="AU190" s="240" t="s">
        <v>77</v>
      </c>
      <c r="AV190" s="13" t="s">
        <v>77</v>
      </c>
      <c r="AW190" s="13" t="s">
        <v>32</v>
      </c>
      <c r="AX190" s="13" t="s">
        <v>68</v>
      </c>
      <c r="AY190" s="240" t="s">
        <v>145</v>
      </c>
    </row>
    <row r="191" spans="2:51" s="14" customFormat="1" ht="13.5">
      <c r="B191" s="244"/>
      <c r="C191" s="245"/>
      <c r="D191" s="231" t="s">
        <v>156</v>
      </c>
      <c r="E191" s="246" t="s">
        <v>21</v>
      </c>
      <c r="F191" s="247" t="s">
        <v>173</v>
      </c>
      <c r="G191" s="245"/>
      <c r="H191" s="248">
        <v>7.23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156</v>
      </c>
      <c r="AU191" s="254" t="s">
        <v>77</v>
      </c>
      <c r="AV191" s="14" t="s">
        <v>152</v>
      </c>
      <c r="AW191" s="14" t="s">
        <v>32</v>
      </c>
      <c r="AX191" s="14" t="s">
        <v>75</v>
      </c>
      <c r="AY191" s="254" t="s">
        <v>145</v>
      </c>
    </row>
    <row r="192" spans="2:65" s="1" customFormat="1" ht="22.5" customHeight="1">
      <c r="B192" s="40"/>
      <c r="C192" s="256" t="s">
        <v>330</v>
      </c>
      <c r="D192" s="256" t="s">
        <v>279</v>
      </c>
      <c r="E192" s="257" t="s">
        <v>683</v>
      </c>
      <c r="F192" s="258" t="s">
        <v>684</v>
      </c>
      <c r="G192" s="259" t="s">
        <v>345</v>
      </c>
      <c r="H192" s="260">
        <v>180.75</v>
      </c>
      <c r="I192" s="261">
        <v>27.72</v>
      </c>
      <c r="J192" s="262">
        <f>ROUND(I192*H192,2)</f>
        <v>5010.39</v>
      </c>
      <c r="K192" s="258" t="s">
        <v>151</v>
      </c>
      <c r="L192" s="263"/>
      <c r="M192" s="264" t="s">
        <v>21</v>
      </c>
      <c r="N192" s="265" t="s">
        <v>39</v>
      </c>
      <c r="O192" s="41"/>
      <c r="P192" s="212">
        <f>O192*H192</f>
        <v>0</v>
      </c>
      <c r="Q192" s="212">
        <v>0.0024</v>
      </c>
      <c r="R192" s="212">
        <f>Q192*H192</f>
        <v>0.43379999999999996</v>
      </c>
      <c r="S192" s="212">
        <v>0</v>
      </c>
      <c r="T192" s="213">
        <f>S192*H192</f>
        <v>0</v>
      </c>
      <c r="AR192" s="24" t="s">
        <v>342</v>
      </c>
      <c r="AT192" s="24" t="s">
        <v>279</v>
      </c>
      <c r="AU192" s="24" t="s">
        <v>77</v>
      </c>
      <c r="AY192" s="24" t="s">
        <v>145</v>
      </c>
      <c r="BE192" s="214">
        <f>IF(N192="základní",J192,0)</f>
        <v>5010.39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4" t="s">
        <v>75</v>
      </c>
      <c r="BK192" s="214">
        <f>ROUND(I192*H192,2)</f>
        <v>5010.39</v>
      </c>
      <c r="BL192" s="24" t="s">
        <v>257</v>
      </c>
      <c r="BM192" s="24" t="s">
        <v>685</v>
      </c>
    </row>
    <row r="193" spans="2:47" s="1" customFormat="1" ht="13.5">
      <c r="B193" s="40"/>
      <c r="C193" s="62"/>
      <c r="D193" s="231" t="s">
        <v>154</v>
      </c>
      <c r="E193" s="62"/>
      <c r="F193" s="255" t="s">
        <v>686</v>
      </c>
      <c r="G193" s="62"/>
      <c r="H193" s="62"/>
      <c r="I193" s="171"/>
      <c r="J193" s="62"/>
      <c r="K193" s="62"/>
      <c r="L193" s="60"/>
      <c r="M193" s="217"/>
      <c r="N193" s="41"/>
      <c r="O193" s="41"/>
      <c r="P193" s="41"/>
      <c r="Q193" s="41"/>
      <c r="R193" s="41"/>
      <c r="S193" s="41"/>
      <c r="T193" s="77"/>
      <c r="AT193" s="24" t="s">
        <v>154</v>
      </c>
      <c r="AU193" s="24" t="s">
        <v>77</v>
      </c>
    </row>
    <row r="194" spans="2:65" s="1" customFormat="1" ht="22.5" customHeight="1">
      <c r="B194" s="40"/>
      <c r="C194" s="203" t="s">
        <v>337</v>
      </c>
      <c r="D194" s="203" t="s">
        <v>147</v>
      </c>
      <c r="E194" s="204" t="s">
        <v>687</v>
      </c>
      <c r="F194" s="205" t="s">
        <v>688</v>
      </c>
      <c r="G194" s="206" t="s">
        <v>260</v>
      </c>
      <c r="H194" s="207">
        <v>0.436</v>
      </c>
      <c r="I194" s="208">
        <v>830.62</v>
      </c>
      <c r="J194" s="209">
        <f>ROUND(I194*H194,2)</f>
        <v>362.15</v>
      </c>
      <c r="K194" s="205" t="s">
        <v>151</v>
      </c>
      <c r="L194" s="60"/>
      <c r="M194" s="210" t="s">
        <v>21</v>
      </c>
      <c r="N194" s="211" t="s">
        <v>39</v>
      </c>
      <c r="O194" s="41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24" t="s">
        <v>257</v>
      </c>
      <c r="AT194" s="24" t="s">
        <v>147</v>
      </c>
      <c r="AU194" s="24" t="s">
        <v>77</v>
      </c>
      <c r="AY194" s="24" t="s">
        <v>145</v>
      </c>
      <c r="BE194" s="214">
        <f>IF(N194="základní",J194,0)</f>
        <v>362.15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4" t="s">
        <v>75</v>
      </c>
      <c r="BK194" s="214">
        <f>ROUND(I194*H194,2)</f>
        <v>362.15</v>
      </c>
      <c r="BL194" s="24" t="s">
        <v>257</v>
      </c>
      <c r="BM194" s="24" t="s">
        <v>689</v>
      </c>
    </row>
    <row r="195" spans="2:47" s="1" customFormat="1" ht="27">
      <c r="B195" s="40"/>
      <c r="C195" s="62"/>
      <c r="D195" s="215" t="s">
        <v>154</v>
      </c>
      <c r="E195" s="62"/>
      <c r="F195" s="216" t="s">
        <v>690</v>
      </c>
      <c r="G195" s="62"/>
      <c r="H195" s="62"/>
      <c r="I195" s="171"/>
      <c r="J195" s="62"/>
      <c r="K195" s="62"/>
      <c r="L195" s="60"/>
      <c r="M195" s="267"/>
      <c r="N195" s="268"/>
      <c r="O195" s="268"/>
      <c r="P195" s="268"/>
      <c r="Q195" s="268"/>
      <c r="R195" s="268"/>
      <c r="S195" s="268"/>
      <c r="T195" s="269"/>
      <c r="AT195" s="24" t="s">
        <v>154</v>
      </c>
      <c r="AU195" s="24" t="s">
        <v>77</v>
      </c>
    </row>
    <row r="196" spans="2:12" s="1" customFormat="1" ht="6.75" customHeight="1">
      <c r="B196" s="55"/>
      <c r="C196" s="56"/>
      <c r="D196" s="56"/>
      <c r="E196" s="56"/>
      <c r="F196" s="56"/>
      <c r="G196" s="56"/>
      <c r="H196" s="56"/>
      <c r="I196" s="147"/>
      <c r="J196" s="56"/>
      <c r="K196" s="56"/>
      <c r="L196" s="60"/>
    </row>
  </sheetData>
  <sheetProtection password="CC35" sheet="1" objects="1" scenarios="1" formatCells="0" formatColumns="0" formatRows="0" sort="0" autoFilter="0"/>
  <autoFilter ref="C89:K195"/>
  <mergeCells count="12">
    <mergeCell ref="E82:H82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8:H78"/>
    <mergeCell ref="E80:H80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4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I125" sqref="I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104</v>
      </c>
      <c r="G1" s="396" t="s">
        <v>105</v>
      </c>
      <c r="H1" s="396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91</v>
      </c>
    </row>
    <row r="3" spans="2:46" ht="6.7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77</v>
      </c>
    </row>
    <row r="4" spans="2:46" ht="36.75" customHeight="1">
      <c r="B4" s="28"/>
      <c r="C4" s="29"/>
      <c r="D4" s="30" t="s">
        <v>109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397" t="str">
        <f>'Rekapitulace stavby'!K6</f>
        <v>Holoubkov - rekonstrukce kanalizace Chejlavy - I.etapa</v>
      </c>
      <c r="F7" s="403"/>
      <c r="G7" s="403"/>
      <c r="H7" s="403"/>
      <c r="I7" s="125"/>
      <c r="J7" s="29"/>
      <c r="K7" s="31"/>
    </row>
    <row r="8" spans="2:11" ht="15">
      <c r="B8" s="28"/>
      <c r="C8" s="29"/>
      <c r="D8" s="37" t="s">
        <v>110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0"/>
      <c r="C9" s="41"/>
      <c r="D9" s="41"/>
      <c r="E9" s="397" t="s">
        <v>111</v>
      </c>
      <c r="F9" s="398"/>
      <c r="G9" s="398"/>
      <c r="H9" s="398"/>
      <c r="I9" s="126"/>
      <c r="J9" s="41"/>
      <c r="K9" s="44"/>
    </row>
    <row r="10" spans="2:11" s="1" customFormat="1" ht="15">
      <c r="B10" s="40"/>
      <c r="C10" s="41"/>
      <c r="D10" s="37" t="s">
        <v>112</v>
      </c>
      <c r="E10" s="41"/>
      <c r="F10" s="41"/>
      <c r="G10" s="41"/>
      <c r="H10" s="41"/>
      <c r="I10" s="126"/>
      <c r="J10" s="41"/>
      <c r="K10" s="44"/>
    </row>
    <row r="11" spans="2:11" s="1" customFormat="1" ht="36.75" customHeight="1">
      <c r="B11" s="40"/>
      <c r="C11" s="41"/>
      <c r="D11" s="41"/>
      <c r="E11" s="399" t="s">
        <v>691</v>
      </c>
      <c r="F11" s="398"/>
      <c r="G11" s="398"/>
      <c r="H11" s="398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2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2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 t="str">
        <f>'Rekapitulace stavby'!AN8</f>
        <v>17. 2. 2018</v>
      </c>
      <c r="K14" s="44"/>
    </row>
    <row r="15" spans="2:11" s="1" customFormat="1" ht="10.5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25" customHeight="1">
      <c r="B16" s="40"/>
      <c r="C16" s="41"/>
      <c r="D16" s="37" t="s">
        <v>27</v>
      </c>
      <c r="E16" s="41"/>
      <c r="F16" s="41"/>
      <c r="G16" s="41"/>
      <c r="H16" s="41"/>
      <c r="I16" s="127" t="s">
        <v>28</v>
      </c>
      <c r="J16" s="35">
        <f>IF('Rekapitulace stavby'!AN10="","",'Rekapitulace stavby'!AN10)</f>
      </c>
      <c r="K16" s="44"/>
    </row>
    <row r="17" spans="2:11" s="1" customFormat="1" ht="18" customHeight="1">
      <c r="B17" s="40"/>
      <c r="C17" s="41"/>
      <c r="D17" s="41"/>
      <c r="E17" s="35" t="str">
        <f>IF('Rekapitulace stavby'!E11="","",'Rekapitulace stavby'!E11)</f>
        <v> </v>
      </c>
      <c r="F17" s="41"/>
      <c r="G17" s="41"/>
      <c r="H17" s="41"/>
      <c r="I17" s="127" t="s">
        <v>29</v>
      </c>
      <c r="J17" s="35">
        <f>IF('Rekapitulace stavby'!AN11="","",'Rekapitulace stavby'!AN11)</f>
      </c>
      <c r="K17" s="44"/>
    </row>
    <row r="18" spans="2:11" s="1" customFormat="1" ht="6.7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25" customHeight="1">
      <c r="B19" s="40"/>
      <c r="C19" s="41"/>
      <c r="D19" s="37" t="s">
        <v>30</v>
      </c>
      <c r="E19" s="41"/>
      <c r="F19" s="41"/>
      <c r="G19" s="41"/>
      <c r="H19" s="41"/>
      <c r="I19" s="127" t="s">
        <v>28</v>
      </c>
      <c r="J19" s="35" t="str">
        <f>IF('Rekapitulace stavby'!AN13="Vyplň údaj","",IF('Rekapitulace stavby'!AN13="","",'Rekapitulace stavby'!AN13))</f>
        <v>480 35 599</v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>Swietelsky stavební s.r.o., Odštěpný závod Dopravní stavby ZÁPAD, Zemská 259, 337 01 Ejpovice</v>
      </c>
      <c r="F20" s="41"/>
      <c r="G20" s="41"/>
      <c r="H20" s="41"/>
      <c r="I20" s="127" t="s">
        <v>29</v>
      </c>
      <c r="J20" s="35" t="str">
        <f>IF('Rekapitulace stavby'!AN14="Vyplň údaj","",IF('Rekapitulace stavby'!AN14="","",'Rekapitulace stavby'!AN14))</f>
        <v>CZ 480 35 599</v>
      </c>
      <c r="K20" s="44"/>
    </row>
    <row r="21" spans="2:11" s="1" customFormat="1" ht="6.7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25" customHeight="1">
      <c r="B22" s="40"/>
      <c r="C22" s="41"/>
      <c r="D22" s="37" t="s">
        <v>31</v>
      </c>
      <c r="E22" s="41"/>
      <c r="F22" s="41"/>
      <c r="G22" s="41"/>
      <c r="H22" s="41"/>
      <c r="I22" s="127" t="s">
        <v>28</v>
      </c>
      <c r="J22" s="35">
        <f>IF('Rekapitulace stavby'!AN16="","",'Rekapitulace stavby'!AN16)</f>
      </c>
      <c r="K22" s="44"/>
    </row>
    <row r="23" spans="2:11" s="1" customFormat="1" ht="18" customHeight="1">
      <c r="B23" s="40"/>
      <c r="C23" s="41"/>
      <c r="D23" s="41"/>
      <c r="E23" s="35" t="str">
        <f>IF('Rekapitulace stavby'!E17="","",'Rekapitulace stavby'!E17)</f>
        <v> </v>
      </c>
      <c r="F23" s="41"/>
      <c r="G23" s="41"/>
      <c r="H23" s="41"/>
      <c r="I23" s="127" t="s">
        <v>29</v>
      </c>
      <c r="J23" s="35">
        <f>IF('Rekapitulace stavby'!AN17="","",'Rekapitulace stavby'!AN17)</f>
      </c>
      <c r="K23" s="44"/>
    </row>
    <row r="24" spans="2:11" s="1" customFormat="1" ht="6.7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25" customHeight="1">
      <c r="B25" s="40"/>
      <c r="C25" s="41"/>
      <c r="D25" s="37" t="s">
        <v>33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92" t="s">
        <v>21</v>
      </c>
      <c r="F26" s="392"/>
      <c r="G26" s="392"/>
      <c r="H26" s="392"/>
      <c r="I26" s="131"/>
      <c r="J26" s="130"/>
      <c r="K26" s="132"/>
    </row>
    <row r="27" spans="2:11" s="1" customFormat="1" ht="6.7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4.75" customHeight="1">
      <c r="B29" s="40"/>
      <c r="C29" s="41"/>
      <c r="D29" s="135" t="s">
        <v>34</v>
      </c>
      <c r="E29" s="41"/>
      <c r="F29" s="41"/>
      <c r="G29" s="41"/>
      <c r="H29" s="41"/>
      <c r="I29" s="126"/>
      <c r="J29" s="136">
        <f>ROUND(J87,2)</f>
        <v>172535.42</v>
      </c>
      <c r="K29" s="44"/>
    </row>
    <row r="30" spans="2:11" s="1" customFormat="1" ht="6.7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25" customHeight="1">
      <c r="B31" s="40"/>
      <c r="C31" s="41"/>
      <c r="D31" s="41"/>
      <c r="E31" s="41"/>
      <c r="F31" s="45" t="s">
        <v>36</v>
      </c>
      <c r="G31" s="41"/>
      <c r="H31" s="41"/>
      <c r="I31" s="137" t="s">
        <v>35</v>
      </c>
      <c r="J31" s="45" t="s">
        <v>37</v>
      </c>
      <c r="K31" s="44"/>
    </row>
    <row r="32" spans="2:11" s="1" customFormat="1" ht="14.25" customHeight="1">
      <c r="B32" s="40"/>
      <c r="C32" s="41"/>
      <c r="D32" s="48" t="s">
        <v>38</v>
      </c>
      <c r="E32" s="48" t="s">
        <v>39</v>
      </c>
      <c r="F32" s="138">
        <f>ROUND(SUM(BE87:BE143),2)</f>
        <v>172535.42</v>
      </c>
      <c r="G32" s="41"/>
      <c r="H32" s="41"/>
      <c r="I32" s="139">
        <v>0.21</v>
      </c>
      <c r="J32" s="138">
        <f>ROUND(ROUND((SUM(BE87:BE143)),2)*I32,2)</f>
        <v>36232.44</v>
      </c>
      <c r="K32" s="44"/>
    </row>
    <row r="33" spans="2:11" s="1" customFormat="1" ht="14.25" customHeight="1">
      <c r="B33" s="40"/>
      <c r="C33" s="41"/>
      <c r="D33" s="41"/>
      <c r="E33" s="48" t="s">
        <v>40</v>
      </c>
      <c r="F33" s="138">
        <f>ROUND(SUM(BF87:BF143),2)</f>
        <v>0</v>
      </c>
      <c r="G33" s="41"/>
      <c r="H33" s="41"/>
      <c r="I33" s="139">
        <v>0.15</v>
      </c>
      <c r="J33" s="138">
        <f>ROUND(ROUND((SUM(BF87:BF143)),2)*I33,2)</f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41</v>
      </c>
      <c r="F34" s="138">
        <f>ROUND(SUM(BG87:BG143),2)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25" customHeight="1" hidden="1">
      <c r="B35" s="40"/>
      <c r="C35" s="41"/>
      <c r="D35" s="41"/>
      <c r="E35" s="48" t="s">
        <v>42</v>
      </c>
      <c r="F35" s="138">
        <f>ROUND(SUM(BH87:BH143),2)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25" customHeight="1" hidden="1">
      <c r="B36" s="40"/>
      <c r="C36" s="41"/>
      <c r="D36" s="41"/>
      <c r="E36" s="48" t="s">
        <v>43</v>
      </c>
      <c r="F36" s="138">
        <f>ROUND(SUM(BI87:BI143),2)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7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4.75" customHeight="1">
      <c r="B38" s="40"/>
      <c r="C38" s="140"/>
      <c r="D38" s="141" t="s">
        <v>44</v>
      </c>
      <c r="E38" s="78"/>
      <c r="F38" s="78"/>
      <c r="G38" s="142" t="s">
        <v>45</v>
      </c>
      <c r="H38" s="143" t="s">
        <v>46</v>
      </c>
      <c r="I38" s="144"/>
      <c r="J38" s="145">
        <f>SUM(J29:J36)</f>
        <v>208767.86000000002</v>
      </c>
      <c r="K38" s="146"/>
    </row>
    <row r="39" spans="2:11" s="1" customFormat="1" ht="14.2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7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75" customHeight="1">
      <c r="B44" s="40"/>
      <c r="C44" s="30" t="s">
        <v>114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7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2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97" t="str">
        <f>E7</f>
        <v>Holoubkov - rekonstrukce kanalizace Chejlavy - I.etapa</v>
      </c>
      <c r="F47" s="403"/>
      <c r="G47" s="403"/>
      <c r="H47" s="403"/>
      <c r="I47" s="126"/>
      <c r="J47" s="41"/>
      <c r="K47" s="44"/>
    </row>
    <row r="48" spans="2:11" ht="15">
      <c r="B48" s="28"/>
      <c r="C48" s="37" t="s">
        <v>110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0"/>
      <c r="C49" s="41"/>
      <c r="D49" s="41"/>
      <c r="E49" s="397" t="s">
        <v>111</v>
      </c>
      <c r="F49" s="398"/>
      <c r="G49" s="398"/>
      <c r="H49" s="398"/>
      <c r="I49" s="126"/>
      <c r="J49" s="41"/>
      <c r="K49" s="44"/>
    </row>
    <row r="50" spans="2:11" s="1" customFormat="1" ht="14.25" customHeight="1">
      <c r="B50" s="40"/>
      <c r="C50" s="37" t="s">
        <v>112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9" t="str">
        <f>E11</f>
        <v>001.4 - Výustní objekt</v>
      </c>
      <c r="F51" s="398"/>
      <c r="G51" s="398"/>
      <c r="H51" s="398"/>
      <c r="I51" s="126"/>
      <c r="J51" s="41"/>
      <c r="K51" s="44"/>
    </row>
    <row r="52" spans="2:11" s="1" customFormat="1" ht="6.7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 </v>
      </c>
      <c r="G53" s="41"/>
      <c r="H53" s="41"/>
      <c r="I53" s="127" t="s">
        <v>25</v>
      </c>
      <c r="J53" s="128" t="str">
        <f>IF(J14="","",J14)</f>
        <v>17. 2. 2018</v>
      </c>
      <c r="K53" s="44"/>
    </row>
    <row r="54" spans="2:11" s="1" customFormat="1" ht="6.7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7" t="s">
        <v>27</v>
      </c>
      <c r="D55" s="41"/>
      <c r="E55" s="41"/>
      <c r="F55" s="35" t="str">
        <f>E17</f>
        <v> </v>
      </c>
      <c r="G55" s="41"/>
      <c r="H55" s="41"/>
      <c r="I55" s="127" t="s">
        <v>31</v>
      </c>
      <c r="J55" s="35" t="str">
        <f>E23</f>
        <v> </v>
      </c>
      <c r="K55" s="44"/>
    </row>
    <row r="56" spans="2:11" s="1" customFormat="1" ht="14.25" customHeight="1">
      <c r="B56" s="40"/>
      <c r="C56" s="37" t="s">
        <v>30</v>
      </c>
      <c r="D56" s="41"/>
      <c r="E56" s="41"/>
      <c r="F56" s="35" t="str">
        <f>IF(E20="","",E20)</f>
        <v>Swietelsky stavební s.r.o., Odštěpný závod Dopravní stavby ZÁPAD, Zemská 259, 337 01 Ejpovice</v>
      </c>
      <c r="G56" s="41"/>
      <c r="H56" s="41"/>
      <c r="I56" s="126"/>
      <c r="J56" s="41"/>
      <c r="K56" s="44"/>
    </row>
    <row r="57" spans="2:11" s="1" customFormat="1" ht="9.7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115</v>
      </c>
      <c r="D58" s="140"/>
      <c r="E58" s="140"/>
      <c r="F58" s="140"/>
      <c r="G58" s="140"/>
      <c r="H58" s="140"/>
      <c r="I58" s="153"/>
      <c r="J58" s="154" t="s">
        <v>116</v>
      </c>
      <c r="K58" s="155"/>
    </row>
    <row r="59" spans="2:11" s="1" customFormat="1" ht="9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117</v>
      </c>
      <c r="D60" s="41"/>
      <c r="E60" s="41"/>
      <c r="F60" s="41"/>
      <c r="G60" s="41"/>
      <c r="H60" s="41"/>
      <c r="I60" s="126"/>
      <c r="J60" s="136">
        <f>J87</f>
        <v>172535.42</v>
      </c>
      <c r="K60" s="44"/>
      <c r="AU60" s="24" t="s">
        <v>118</v>
      </c>
    </row>
    <row r="61" spans="2:11" s="8" customFormat="1" ht="24.75" customHeight="1">
      <c r="B61" s="157"/>
      <c r="C61" s="158"/>
      <c r="D61" s="159" t="s">
        <v>119</v>
      </c>
      <c r="E61" s="160"/>
      <c r="F61" s="160"/>
      <c r="G61" s="160"/>
      <c r="H61" s="160"/>
      <c r="I61" s="161"/>
      <c r="J61" s="162">
        <f>J88</f>
        <v>172535.42</v>
      </c>
      <c r="K61" s="163"/>
    </row>
    <row r="62" spans="2:11" s="9" customFormat="1" ht="19.5" customHeight="1">
      <c r="B62" s="164"/>
      <c r="C62" s="165"/>
      <c r="D62" s="166" t="s">
        <v>120</v>
      </c>
      <c r="E62" s="167"/>
      <c r="F62" s="167"/>
      <c r="G62" s="167"/>
      <c r="H62" s="167"/>
      <c r="I62" s="168"/>
      <c r="J62" s="169">
        <f>J89</f>
        <v>11977.49</v>
      </c>
      <c r="K62" s="170"/>
    </row>
    <row r="63" spans="2:11" s="9" customFormat="1" ht="19.5" customHeight="1">
      <c r="B63" s="164"/>
      <c r="C63" s="165"/>
      <c r="D63" s="166" t="s">
        <v>122</v>
      </c>
      <c r="E63" s="167"/>
      <c r="F63" s="167"/>
      <c r="G63" s="167"/>
      <c r="H63" s="167"/>
      <c r="I63" s="168"/>
      <c r="J63" s="169">
        <f>J111</f>
        <v>85219.35999999999</v>
      </c>
      <c r="K63" s="170"/>
    </row>
    <row r="64" spans="2:11" s="9" customFormat="1" ht="19.5" customHeight="1">
      <c r="B64" s="164"/>
      <c r="C64" s="165"/>
      <c r="D64" s="166" t="s">
        <v>123</v>
      </c>
      <c r="E64" s="167"/>
      <c r="F64" s="167"/>
      <c r="G64" s="167"/>
      <c r="H64" s="167"/>
      <c r="I64" s="168"/>
      <c r="J64" s="169">
        <f>J126</f>
        <v>65328.28</v>
      </c>
      <c r="K64" s="170"/>
    </row>
    <row r="65" spans="2:11" s="9" customFormat="1" ht="19.5" customHeight="1">
      <c r="B65" s="164"/>
      <c r="C65" s="165"/>
      <c r="D65" s="166" t="s">
        <v>128</v>
      </c>
      <c r="E65" s="167"/>
      <c r="F65" s="167"/>
      <c r="G65" s="167"/>
      <c r="H65" s="167"/>
      <c r="I65" s="168"/>
      <c r="J65" s="169">
        <f>J141</f>
        <v>10010.29</v>
      </c>
      <c r="K65" s="170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26"/>
      <c r="J66" s="41"/>
      <c r="K66" s="44"/>
    </row>
    <row r="67" spans="2:11" s="1" customFormat="1" ht="6.75" customHeight="1">
      <c r="B67" s="55"/>
      <c r="C67" s="56"/>
      <c r="D67" s="56"/>
      <c r="E67" s="56"/>
      <c r="F67" s="56"/>
      <c r="G67" s="56"/>
      <c r="H67" s="56"/>
      <c r="I67" s="147"/>
      <c r="J67" s="56"/>
      <c r="K67" s="57"/>
    </row>
    <row r="71" spans="2:12" s="1" customFormat="1" ht="6.75" customHeight="1">
      <c r="B71" s="58"/>
      <c r="C71" s="59"/>
      <c r="D71" s="59"/>
      <c r="E71" s="59"/>
      <c r="F71" s="59"/>
      <c r="G71" s="59"/>
      <c r="H71" s="59"/>
      <c r="I71" s="150"/>
      <c r="J71" s="59"/>
      <c r="K71" s="59"/>
      <c r="L71" s="60"/>
    </row>
    <row r="72" spans="2:12" s="1" customFormat="1" ht="36.75" customHeight="1">
      <c r="B72" s="40"/>
      <c r="C72" s="61" t="s">
        <v>129</v>
      </c>
      <c r="D72" s="62"/>
      <c r="E72" s="62"/>
      <c r="F72" s="62"/>
      <c r="G72" s="62"/>
      <c r="H72" s="62"/>
      <c r="I72" s="171"/>
      <c r="J72" s="62"/>
      <c r="K72" s="62"/>
      <c r="L72" s="60"/>
    </row>
    <row r="73" spans="2:12" s="1" customFormat="1" ht="6.75" customHeight="1">
      <c r="B73" s="40"/>
      <c r="C73" s="62"/>
      <c r="D73" s="62"/>
      <c r="E73" s="62"/>
      <c r="F73" s="62"/>
      <c r="G73" s="62"/>
      <c r="H73" s="62"/>
      <c r="I73" s="171"/>
      <c r="J73" s="62"/>
      <c r="K73" s="62"/>
      <c r="L73" s="60"/>
    </row>
    <row r="74" spans="2:12" s="1" customFormat="1" ht="14.25" customHeight="1">
      <c r="B74" s="40"/>
      <c r="C74" s="64" t="s">
        <v>18</v>
      </c>
      <c r="D74" s="62"/>
      <c r="E74" s="62"/>
      <c r="F74" s="62"/>
      <c r="G74" s="62"/>
      <c r="H74" s="62"/>
      <c r="I74" s="171"/>
      <c r="J74" s="62"/>
      <c r="K74" s="62"/>
      <c r="L74" s="60"/>
    </row>
    <row r="75" spans="2:12" s="1" customFormat="1" ht="22.5" customHeight="1">
      <c r="B75" s="40"/>
      <c r="C75" s="62"/>
      <c r="D75" s="62"/>
      <c r="E75" s="400" t="str">
        <f>E7</f>
        <v>Holoubkov - rekonstrukce kanalizace Chejlavy - I.etapa</v>
      </c>
      <c r="F75" s="401"/>
      <c r="G75" s="401"/>
      <c r="H75" s="401"/>
      <c r="I75" s="171"/>
      <c r="J75" s="62"/>
      <c r="K75" s="62"/>
      <c r="L75" s="60"/>
    </row>
    <row r="76" spans="2:12" ht="15">
      <c r="B76" s="28"/>
      <c r="C76" s="64" t="s">
        <v>110</v>
      </c>
      <c r="D76" s="172"/>
      <c r="E76" s="172"/>
      <c r="F76" s="172"/>
      <c r="G76" s="172"/>
      <c r="H76" s="172"/>
      <c r="J76" s="172"/>
      <c r="K76" s="172"/>
      <c r="L76" s="173"/>
    </row>
    <row r="77" spans="2:12" s="1" customFormat="1" ht="22.5" customHeight="1">
      <c r="B77" s="40"/>
      <c r="C77" s="62"/>
      <c r="D77" s="62"/>
      <c r="E77" s="400" t="s">
        <v>111</v>
      </c>
      <c r="F77" s="402"/>
      <c r="G77" s="402"/>
      <c r="H77" s="402"/>
      <c r="I77" s="171"/>
      <c r="J77" s="62"/>
      <c r="K77" s="62"/>
      <c r="L77" s="60"/>
    </row>
    <row r="78" spans="2:12" s="1" customFormat="1" ht="14.25" customHeight="1">
      <c r="B78" s="40"/>
      <c r="C78" s="64" t="s">
        <v>112</v>
      </c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23.25" customHeight="1">
      <c r="B79" s="40"/>
      <c r="C79" s="62"/>
      <c r="D79" s="62"/>
      <c r="E79" s="372" t="str">
        <f>E11</f>
        <v>001.4 - Výustní objekt</v>
      </c>
      <c r="F79" s="402"/>
      <c r="G79" s="402"/>
      <c r="H79" s="402"/>
      <c r="I79" s="171"/>
      <c r="J79" s="62"/>
      <c r="K79" s="62"/>
      <c r="L79" s="60"/>
    </row>
    <row r="80" spans="2:12" s="1" customFormat="1" ht="6.75" customHeight="1">
      <c r="B80" s="40"/>
      <c r="C80" s="62"/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18" customHeight="1">
      <c r="B81" s="40"/>
      <c r="C81" s="64" t="s">
        <v>23</v>
      </c>
      <c r="D81" s="62"/>
      <c r="E81" s="62"/>
      <c r="F81" s="174" t="str">
        <f>F14</f>
        <v> </v>
      </c>
      <c r="G81" s="62"/>
      <c r="H81" s="62"/>
      <c r="I81" s="175" t="s">
        <v>25</v>
      </c>
      <c r="J81" s="72" t="str">
        <f>IF(J14="","",J14)</f>
        <v>17. 2. 2018</v>
      </c>
      <c r="K81" s="62"/>
      <c r="L81" s="60"/>
    </row>
    <row r="82" spans="2:12" s="1" customFormat="1" ht="6.7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12" s="1" customFormat="1" ht="15">
      <c r="B83" s="40"/>
      <c r="C83" s="64" t="s">
        <v>27</v>
      </c>
      <c r="D83" s="62"/>
      <c r="E83" s="62"/>
      <c r="F83" s="174" t="str">
        <f>E17</f>
        <v> </v>
      </c>
      <c r="G83" s="62"/>
      <c r="H83" s="62"/>
      <c r="I83" s="175" t="s">
        <v>31</v>
      </c>
      <c r="J83" s="174" t="str">
        <f>E23</f>
        <v> </v>
      </c>
      <c r="K83" s="62"/>
      <c r="L83" s="60"/>
    </row>
    <row r="84" spans="2:12" s="1" customFormat="1" ht="14.25" customHeight="1">
      <c r="B84" s="40"/>
      <c r="C84" s="64" t="s">
        <v>30</v>
      </c>
      <c r="D84" s="62"/>
      <c r="E84" s="62"/>
      <c r="F84" s="174" t="str">
        <f>IF(E20="","",E20)</f>
        <v>Swietelsky stavební s.r.o., Odštěpný závod Dopravní stavby ZÁPAD, Zemská 259, 337 01 Ejpovice</v>
      </c>
      <c r="G84" s="62"/>
      <c r="H84" s="62"/>
      <c r="I84" s="171"/>
      <c r="J84" s="62"/>
      <c r="K84" s="62"/>
      <c r="L84" s="60"/>
    </row>
    <row r="85" spans="2:12" s="1" customFormat="1" ht="9.75" customHeight="1">
      <c r="B85" s="40"/>
      <c r="C85" s="62"/>
      <c r="D85" s="62"/>
      <c r="E85" s="62"/>
      <c r="F85" s="62"/>
      <c r="G85" s="62"/>
      <c r="H85" s="62"/>
      <c r="I85" s="171"/>
      <c r="J85" s="62"/>
      <c r="K85" s="62"/>
      <c r="L85" s="60"/>
    </row>
    <row r="86" spans="2:20" s="10" customFormat="1" ht="29.25" customHeight="1">
      <c r="B86" s="176"/>
      <c r="C86" s="177" t="s">
        <v>130</v>
      </c>
      <c r="D86" s="178" t="s">
        <v>53</v>
      </c>
      <c r="E86" s="178" t="s">
        <v>49</v>
      </c>
      <c r="F86" s="178" t="s">
        <v>131</v>
      </c>
      <c r="G86" s="178" t="s">
        <v>132</v>
      </c>
      <c r="H86" s="178" t="s">
        <v>133</v>
      </c>
      <c r="I86" s="179" t="s">
        <v>134</v>
      </c>
      <c r="J86" s="178" t="s">
        <v>116</v>
      </c>
      <c r="K86" s="180" t="s">
        <v>135</v>
      </c>
      <c r="L86" s="181"/>
      <c r="M86" s="80" t="s">
        <v>136</v>
      </c>
      <c r="N86" s="81" t="s">
        <v>38</v>
      </c>
      <c r="O86" s="81" t="s">
        <v>137</v>
      </c>
      <c r="P86" s="81" t="s">
        <v>138</v>
      </c>
      <c r="Q86" s="81" t="s">
        <v>139</v>
      </c>
      <c r="R86" s="81" t="s">
        <v>140</v>
      </c>
      <c r="S86" s="81" t="s">
        <v>141</v>
      </c>
      <c r="T86" s="82" t="s">
        <v>142</v>
      </c>
    </row>
    <row r="87" spans="2:63" s="1" customFormat="1" ht="29.25" customHeight="1">
      <c r="B87" s="40"/>
      <c r="C87" s="86" t="s">
        <v>117</v>
      </c>
      <c r="D87" s="62"/>
      <c r="E87" s="62"/>
      <c r="F87" s="62"/>
      <c r="G87" s="62"/>
      <c r="H87" s="62"/>
      <c r="I87" s="171"/>
      <c r="J87" s="182">
        <f>BK87</f>
        <v>172535.42</v>
      </c>
      <c r="K87" s="62"/>
      <c r="L87" s="60"/>
      <c r="M87" s="83"/>
      <c r="N87" s="84"/>
      <c r="O87" s="84"/>
      <c r="P87" s="183">
        <f>P88</f>
        <v>0</v>
      </c>
      <c r="Q87" s="84"/>
      <c r="R87" s="183">
        <f>R88</f>
        <v>45.2323928</v>
      </c>
      <c r="S87" s="84"/>
      <c r="T87" s="184">
        <f>T88</f>
        <v>0</v>
      </c>
      <c r="AT87" s="24" t="s">
        <v>67</v>
      </c>
      <c r="AU87" s="24" t="s">
        <v>118</v>
      </c>
      <c r="BK87" s="185">
        <f>BK88</f>
        <v>172535.42</v>
      </c>
    </row>
    <row r="88" spans="2:63" s="11" customFormat="1" ht="36.75" customHeight="1">
      <c r="B88" s="186"/>
      <c r="C88" s="187"/>
      <c r="D88" s="188" t="s">
        <v>67</v>
      </c>
      <c r="E88" s="189" t="s">
        <v>143</v>
      </c>
      <c r="F88" s="189" t="s">
        <v>144</v>
      </c>
      <c r="G88" s="187"/>
      <c r="H88" s="187"/>
      <c r="I88" s="190"/>
      <c r="J88" s="191">
        <f>BK88</f>
        <v>172535.42</v>
      </c>
      <c r="K88" s="187"/>
      <c r="L88" s="192"/>
      <c r="M88" s="193"/>
      <c r="N88" s="194"/>
      <c r="O88" s="194"/>
      <c r="P88" s="195">
        <f>P89+P111+P126+P141</f>
        <v>0</v>
      </c>
      <c r="Q88" s="194"/>
      <c r="R88" s="195">
        <f>R89+R111+R126+R141</f>
        <v>45.2323928</v>
      </c>
      <c r="S88" s="194"/>
      <c r="T88" s="196">
        <f>T89+T111+T126+T141</f>
        <v>0</v>
      </c>
      <c r="AR88" s="197" t="s">
        <v>75</v>
      </c>
      <c r="AT88" s="198" t="s">
        <v>67</v>
      </c>
      <c r="AU88" s="198" t="s">
        <v>68</v>
      </c>
      <c r="AY88" s="197" t="s">
        <v>145</v>
      </c>
      <c r="BK88" s="199">
        <f>BK89+BK111+BK126+BK141</f>
        <v>172535.42</v>
      </c>
    </row>
    <row r="89" spans="2:63" s="11" customFormat="1" ht="19.5" customHeight="1">
      <c r="B89" s="186"/>
      <c r="C89" s="187"/>
      <c r="D89" s="200" t="s">
        <v>67</v>
      </c>
      <c r="E89" s="201" t="s">
        <v>75</v>
      </c>
      <c r="F89" s="201" t="s">
        <v>146</v>
      </c>
      <c r="G89" s="187"/>
      <c r="H89" s="187"/>
      <c r="I89" s="190"/>
      <c r="J89" s="202">
        <f>BK89</f>
        <v>11977.49</v>
      </c>
      <c r="K89" s="187"/>
      <c r="L89" s="192"/>
      <c r="M89" s="193"/>
      <c r="N89" s="194"/>
      <c r="O89" s="194"/>
      <c r="P89" s="195">
        <f>SUM(P90:P110)</f>
        <v>0</v>
      </c>
      <c r="Q89" s="194"/>
      <c r="R89" s="195">
        <f>SUM(R90:R110)</f>
        <v>0</v>
      </c>
      <c r="S89" s="194"/>
      <c r="T89" s="196">
        <f>SUM(T90:T110)</f>
        <v>0</v>
      </c>
      <c r="AR89" s="197" t="s">
        <v>75</v>
      </c>
      <c r="AT89" s="198" t="s">
        <v>67</v>
      </c>
      <c r="AU89" s="198" t="s">
        <v>75</v>
      </c>
      <c r="AY89" s="197" t="s">
        <v>145</v>
      </c>
      <c r="BK89" s="199">
        <f>SUM(BK90:BK110)</f>
        <v>11977.49</v>
      </c>
    </row>
    <row r="90" spans="2:65" s="1" customFormat="1" ht="22.5" customHeight="1">
      <c r="B90" s="40"/>
      <c r="C90" s="203" t="s">
        <v>75</v>
      </c>
      <c r="D90" s="203" t="s">
        <v>147</v>
      </c>
      <c r="E90" s="204" t="s">
        <v>554</v>
      </c>
      <c r="F90" s="205" t="s">
        <v>555</v>
      </c>
      <c r="G90" s="206" t="s">
        <v>556</v>
      </c>
      <c r="H90" s="207">
        <v>32</v>
      </c>
      <c r="I90" s="208">
        <v>74.61</v>
      </c>
      <c r="J90" s="209">
        <f>ROUND(I90*H90,2)</f>
        <v>2387.52</v>
      </c>
      <c r="K90" s="205" t="s">
        <v>692</v>
      </c>
      <c r="L90" s="60"/>
      <c r="M90" s="210" t="s">
        <v>21</v>
      </c>
      <c r="N90" s="211" t="s">
        <v>39</v>
      </c>
      <c r="O90" s="41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24" t="s">
        <v>152</v>
      </c>
      <c r="AT90" s="24" t="s">
        <v>147</v>
      </c>
      <c r="AU90" s="24" t="s">
        <v>77</v>
      </c>
      <c r="AY90" s="24" t="s">
        <v>145</v>
      </c>
      <c r="BE90" s="214">
        <f>IF(N90="základní",J90,0)</f>
        <v>2387.52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4" t="s">
        <v>75</v>
      </c>
      <c r="BK90" s="214">
        <f>ROUND(I90*H90,2)</f>
        <v>2387.52</v>
      </c>
      <c r="BL90" s="24" t="s">
        <v>152</v>
      </c>
      <c r="BM90" s="24" t="s">
        <v>693</v>
      </c>
    </row>
    <row r="91" spans="2:47" s="1" customFormat="1" ht="13.5">
      <c r="B91" s="40"/>
      <c r="C91" s="62"/>
      <c r="D91" s="231" t="s">
        <v>154</v>
      </c>
      <c r="E91" s="62"/>
      <c r="F91" s="255" t="s">
        <v>694</v>
      </c>
      <c r="G91" s="62"/>
      <c r="H91" s="62"/>
      <c r="I91" s="171"/>
      <c r="J91" s="62"/>
      <c r="K91" s="62"/>
      <c r="L91" s="60"/>
      <c r="M91" s="217"/>
      <c r="N91" s="41"/>
      <c r="O91" s="41"/>
      <c r="P91" s="41"/>
      <c r="Q91" s="41"/>
      <c r="R91" s="41"/>
      <c r="S91" s="41"/>
      <c r="T91" s="77"/>
      <c r="AT91" s="24" t="s">
        <v>154</v>
      </c>
      <c r="AU91" s="24" t="s">
        <v>77</v>
      </c>
    </row>
    <row r="92" spans="2:65" s="1" customFormat="1" ht="22.5" customHeight="1">
      <c r="B92" s="40"/>
      <c r="C92" s="203" t="s">
        <v>77</v>
      </c>
      <c r="D92" s="203" t="s">
        <v>147</v>
      </c>
      <c r="E92" s="204" t="s">
        <v>558</v>
      </c>
      <c r="F92" s="205" t="s">
        <v>559</v>
      </c>
      <c r="G92" s="206" t="s">
        <v>560</v>
      </c>
      <c r="H92" s="207">
        <v>4</v>
      </c>
      <c r="I92" s="208">
        <v>28.47</v>
      </c>
      <c r="J92" s="209">
        <f>ROUND(I92*H92,2)</f>
        <v>113.88</v>
      </c>
      <c r="K92" s="205" t="s">
        <v>692</v>
      </c>
      <c r="L92" s="60"/>
      <c r="M92" s="210" t="s">
        <v>21</v>
      </c>
      <c r="N92" s="211" t="s">
        <v>39</v>
      </c>
      <c r="O92" s="41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4" t="s">
        <v>152</v>
      </c>
      <c r="AT92" s="24" t="s">
        <v>147</v>
      </c>
      <c r="AU92" s="24" t="s">
        <v>77</v>
      </c>
      <c r="AY92" s="24" t="s">
        <v>145</v>
      </c>
      <c r="BE92" s="214">
        <f>IF(N92="základní",J92,0)</f>
        <v>113.88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4" t="s">
        <v>75</v>
      </c>
      <c r="BK92" s="214">
        <f>ROUND(I92*H92,2)</f>
        <v>113.88</v>
      </c>
      <c r="BL92" s="24" t="s">
        <v>152</v>
      </c>
      <c r="BM92" s="24" t="s">
        <v>695</v>
      </c>
    </row>
    <row r="93" spans="2:47" s="1" customFormat="1" ht="27">
      <c r="B93" s="40"/>
      <c r="C93" s="62"/>
      <c r="D93" s="231" t="s">
        <v>154</v>
      </c>
      <c r="E93" s="62"/>
      <c r="F93" s="255" t="s">
        <v>696</v>
      </c>
      <c r="G93" s="62"/>
      <c r="H93" s="62"/>
      <c r="I93" s="171"/>
      <c r="J93" s="62"/>
      <c r="K93" s="62"/>
      <c r="L93" s="60"/>
      <c r="M93" s="217"/>
      <c r="N93" s="41"/>
      <c r="O93" s="41"/>
      <c r="P93" s="41"/>
      <c r="Q93" s="41"/>
      <c r="R93" s="41"/>
      <c r="S93" s="41"/>
      <c r="T93" s="77"/>
      <c r="AT93" s="24" t="s">
        <v>154</v>
      </c>
      <c r="AU93" s="24" t="s">
        <v>77</v>
      </c>
    </row>
    <row r="94" spans="2:65" s="1" customFormat="1" ht="22.5" customHeight="1">
      <c r="B94" s="40"/>
      <c r="C94" s="203" t="s">
        <v>164</v>
      </c>
      <c r="D94" s="203" t="s">
        <v>147</v>
      </c>
      <c r="E94" s="204" t="s">
        <v>697</v>
      </c>
      <c r="F94" s="205" t="s">
        <v>698</v>
      </c>
      <c r="G94" s="206" t="s">
        <v>211</v>
      </c>
      <c r="H94" s="207">
        <v>14.2</v>
      </c>
      <c r="I94" s="208">
        <v>227.39</v>
      </c>
      <c r="J94" s="209">
        <f>ROUND(I94*H94,2)</f>
        <v>3228.94</v>
      </c>
      <c r="K94" s="205" t="s">
        <v>692</v>
      </c>
      <c r="L94" s="60"/>
      <c r="M94" s="210" t="s">
        <v>21</v>
      </c>
      <c r="N94" s="211" t="s">
        <v>39</v>
      </c>
      <c r="O94" s="41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4" t="s">
        <v>152</v>
      </c>
      <c r="AT94" s="24" t="s">
        <v>147</v>
      </c>
      <c r="AU94" s="24" t="s">
        <v>77</v>
      </c>
      <c r="AY94" s="24" t="s">
        <v>145</v>
      </c>
      <c r="BE94" s="214">
        <f>IF(N94="základní",J94,0)</f>
        <v>3228.94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4" t="s">
        <v>75</v>
      </c>
      <c r="BK94" s="214">
        <f>ROUND(I94*H94,2)</f>
        <v>3228.94</v>
      </c>
      <c r="BL94" s="24" t="s">
        <v>152</v>
      </c>
      <c r="BM94" s="24" t="s">
        <v>699</v>
      </c>
    </row>
    <row r="95" spans="2:47" s="1" customFormat="1" ht="27">
      <c r="B95" s="40"/>
      <c r="C95" s="62"/>
      <c r="D95" s="215" t="s">
        <v>154</v>
      </c>
      <c r="E95" s="62"/>
      <c r="F95" s="216" t="s">
        <v>700</v>
      </c>
      <c r="G95" s="62"/>
      <c r="H95" s="62"/>
      <c r="I95" s="171"/>
      <c r="J95" s="62"/>
      <c r="K95" s="62"/>
      <c r="L95" s="60"/>
      <c r="M95" s="217"/>
      <c r="N95" s="41"/>
      <c r="O95" s="41"/>
      <c r="P95" s="41"/>
      <c r="Q95" s="41"/>
      <c r="R95" s="41"/>
      <c r="S95" s="41"/>
      <c r="T95" s="77"/>
      <c r="AT95" s="24" t="s">
        <v>154</v>
      </c>
      <c r="AU95" s="24" t="s">
        <v>77</v>
      </c>
    </row>
    <row r="96" spans="2:51" s="13" customFormat="1" ht="13.5">
      <c r="B96" s="229"/>
      <c r="C96" s="230"/>
      <c r="D96" s="231" t="s">
        <v>156</v>
      </c>
      <c r="E96" s="232" t="s">
        <v>21</v>
      </c>
      <c r="F96" s="233" t="s">
        <v>701</v>
      </c>
      <c r="G96" s="230"/>
      <c r="H96" s="234">
        <v>14.2</v>
      </c>
      <c r="I96" s="235"/>
      <c r="J96" s="230"/>
      <c r="K96" s="230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156</v>
      </c>
      <c r="AU96" s="240" t="s">
        <v>77</v>
      </c>
      <c r="AV96" s="13" t="s">
        <v>77</v>
      </c>
      <c r="AW96" s="13" t="s">
        <v>32</v>
      </c>
      <c r="AX96" s="13" t="s">
        <v>75</v>
      </c>
      <c r="AY96" s="240" t="s">
        <v>145</v>
      </c>
    </row>
    <row r="97" spans="2:65" s="1" customFormat="1" ht="22.5" customHeight="1">
      <c r="B97" s="40"/>
      <c r="C97" s="203" t="s">
        <v>152</v>
      </c>
      <c r="D97" s="203" t="s">
        <v>147</v>
      </c>
      <c r="E97" s="204" t="s">
        <v>702</v>
      </c>
      <c r="F97" s="205" t="s">
        <v>703</v>
      </c>
      <c r="G97" s="206" t="s">
        <v>211</v>
      </c>
      <c r="H97" s="207">
        <v>7.1</v>
      </c>
      <c r="I97" s="208">
        <v>30.6</v>
      </c>
      <c r="J97" s="209">
        <f>ROUND(I97*H97,2)</f>
        <v>217.26</v>
      </c>
      <c r="K97" s="205" t="s">
        <v>692</v>
      </c>
      <c r="L97" s="60"/>
      <c r="M97" s="210" t="s">
        <v>21</v>
      </c>
      <c r="N97" s="211" t="s">
        <v>39</v>
      </c>
      <c r="O97" s="41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4" t="s">
        <v>152</v>
      </c>
      <c r="AT97" s="24" t="s">
        <v>147</v>
      </c>
      <c r="AU97" s="24" t="s">
        <v>77</v>
      </c>
      <c r="AY97" s="24" t="s">
        <v>145</v>
      </c>
      <c r="BE97" s="214">
        <f>IF(N97="základní",J97,0)</f>
        <v>217.26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4" t="s">
        <v>75</v>
      </c>
      <c r="BK97" s="214">
        <f>ROUND(I97*H97,2)</f>
        <v>217.26</v>
      </c>
      <c r="BL97" s="24" t="s">
        <v>152</v>
      </c>
      <c r="BM97" s="24" t="s">
        <v>704</v>
      </c>
    </row>
    <row r="98" spans="2:47" s="1" customFormat="1" ht="27">
      <c r="B98" s="40"/>
      <c r="C98" s="62"/>
      <c r="D98" s="215" t="s">
        <v>154</v>
      </c>
      <c r="E98" s="62"/>
      <c r="F98" s="216" t="s">
        <v>705</v>
      </c>
      <c r="G98" s="62"/>
      <c r="H98" s="62"/>
      <c r="I98" s="171"/>
      <c r="J98" s="62"/>
      <c r="K98" s="62"/>
      <c r="L98" s="60"/>
      <c r="M98" s="217"/>
      <c r="N98" s="41"/>
      <c r="O98" s="41"/>
      <c r="P98" s="41"/>
      <c r="Q98" s="41"/>
      <c r="R98" s="41"/>
      <c r="S98" s="41"/>
      <c r="T98" s="77"/>
      <c r="AT98" s="24" t="s">
        <v>154</v>
      </c>
      <c r="AU98" s="24" t="s">
        <v>77</v>
      </c>
    </row>
    <row r="99" spans="2:51" s="13" customFormat="1" ht="13.5">
      <c r="B99" s="229"/>
      <c r="C99" s="230"/>
      <c r="D99" s="231" t="s">
        <v>156</v>
      </c>
      <c r="E99" s="230"/>
      <c r="F99" s="233" t="s">
        <v>706</v>
      </c>
      <c r="G99" s="230"/>
      <c r="H99" s="234">
        <v>7.1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156</v>
      </c>
      <c r="AU99" s="240" t="s">
        <v>77</v>
      </c>
      <c r="AV99" s="13" t="s">
        <v>77</v>
      </c>
      <c r="AW99" s="13" t="s">
        <v>6</v>
      </c>
      <c r="AX99" s="13" t="s">
        <v>75</v>
      </c>
      <c r="AY99" s="240" t="s">
        <v>145</v>
      </c>
    </row>
    <row r="100" spans="2:65" s="1" customFormat="1" ht="22.5" customHeight="1">
      <c r="B100" s="40"/>
      <c r="C100" s="203" t="s">
        <v>178</v>
      </c>
      <c r="D100" s="203" t="s">
        <v>147</v>
      </c>
      <c r="E100" s="204" t="s">
        <v>247</v>
      </c>
      <c r="F100" s="205" t="s">
        <v>248</v>
      </c>
      <c r="G100" s="206" t="s">
        <v>211</v>
      </c>
      <c r="H100" s="207">
        <v>14.2</v>
      </c>
      <c r="I100" s="208">
        <v>166.96</v>
      </c>
      <c r="J100" s="209">
        <f>ROUND(I100*H100,2)</f>
        <v>2370.83</v>
      </c>
      <c r="K100" s="205" t="s">
        <v>692</v>
      </c>
      <c r="L100" s="60"/>
      <c r="M100" s="210" t="s">
        <v>21</v>
      </c>
      <c r="N100" s="211" t="s">
        <v>39</v>
      </c>
      <c r="O100" s="41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4" t="s">
        <v>152</v>
      </c>
      <c r="AT100" s="24" t="s">
        <v>147</v>
      </c>
      <c r="AU100" s="24" t="s">
        <v>77</v>
      </c>
      <c r="AY100" s="24" t="s">
        <v>145</v>
      </c>
      <c r="BE100" s="214">
        <f>IF(N100="základní",J100,0)</f>
        <v>2370.83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4" t="s">
        <v>75</v>
      </c>
      <c r="BK100" s="214">
        <f>ROUND(I100*H100,2)</f>
        <v>2370.83</v>
      </c>
      <c r="BL100" s="24" t="s">
        <v>152</v>
      </c>
      <c r="BM100" s="24" t="s">
        <v>707</v>
      </c>
    </row>
    <row r="101" spans="2:47" s="1" customFormat="1" ht="40.5">
      <c r="B101" s="40"/>
      <c r="C101" s="62"/>
      <c r="D101" s="231" t="s">
        <v>154</v>
      </c>
      <c r="E101" s="62"/>
      <c r="F101" s="255" t="s">
        <v>250</v>
      </c>
      <c r="G101" s="62"/>
      <c r="H101" s="62"/>
      <c r="I101" s="171"/>
      <c r="J101" s="62"/>
      <c r="K101" s="62"/>
      <c r="L101" s="60"/>
      <c r="M101" s="217"/>
      <c r="N101" s="41"/>
      <c r="O101" s="41"/>
      <c r="P101" s="41"/>
      <c r="Q101" s="41"/>
      <c r="R101" s="41"/>
      <c r="S101" s="41"/>
      <c r="T101" s="77"/>
      <c r="AT101" s="24" t="s">
        <v>154</v>
      </c>
      <c r="AU101" s="24" t="s">
        <v>77</v>
      </c>
    </row>
    <row r="102" spans="2:65" s="1" customFormat="1" ht="22.5" customHeight="1">
      <c r="B102" s="40"/>
      <c r="C102" s="203" t="s">
        <v>187</v>
      </c>
      <c r="D102" s="203" t="s">
        <v>147</v>
      </c>
      <c r="E102" s="204" t="s">
        <v>708</v>
      </c>
      <c r="F102" s="205" t="s">
        <v>709</v>
      </c>
      <c r="G102" s="206" t="s">
        <v>211</v>
      </c>
      <c r="H102" s="207">
        <v>28.4</v>
      </c>
      <c r="I102" s="208">
        <v>34.59</v>
      </c>
      <c r="J102" s="209">
        <f>ROUND(I102*H102,2)</f>
        <v>982.36</v>
      </c>
      <c r="K102" s="205" t="s">
        <v>692</v>
      </c>
      <c r="L102" s="60"/>
      <c r="M102" s="210" t="s">
        <v>21</v>
      </c>
      <c r="N102" s="211" t="s">
        <v>39</v>
      </c>
      <c r="O102" s="41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4" t="s">
        <v>152</v>
      </c>
      <c r="AT102" s="24" t="s">
        <v>147</v>
      </c>
      <c r="AU102" s="24" t="s">
        <v>77</v>
      </c>
      <c r="AY102" s="24" t="s">
        <v>145</v>
      </c>
      <c r="BE102" s="214">
        <f>IF(N102="základní",J102,0)</f>
        <v>982.36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4" t="s">
        <v>75</v>
      </c>
      <c r="BK102" s="214">
        <f>ROUND(I102*H102,2)</f>
        <v>982.36</v>
      </c>
      <c r="BL102" s="24" t="s">
        <v>152</v>
      </c>
      <c r="BM102" s="24" t="s">
        <v>710</v>
      </c>
    </row>
    <row r="103" spans="2:47" s="1" customFormat="1" ht="40.5">
      <c r="B103" s="40"/>
      <c r="C103" s="62"/>
      <c r="D103" s="215" t="s">
        <v>154</v>
      </c>
      <c r="E103" s="62"/>
      <c r="F103" s="216" t="s">
        <v>711</v>
      </c>
      <c r="G103" s="62"/>
      <c r="H103" s="62"/>
      <c r="I103" s="171"/>
      <c r="J103" s="62"/>
      <c r="K103" s="62"/>
      <c r="L103" s="60"/>
      <c r="M103" s="217"/>
      <c r="N103" s="41"/>
      <c r="O103" s="41"/>
      <c r="P103" s="41"/>
      <c r="Q103" s="41"/>
      <c r="R103" s="41"/>
      <c r="S103" s="41"/>
      <c r="T103" s="77"/>
      <c r="AT103" s="24" t="s">
        <v>154</v>
      </c>
      <c r="AU103" s="24" t="s">
        <v>77</v>
      </c>
    </row>
    <row r="104" spans="2:51" s="13" customFormat="1" ht="13.5">
      <c r="B104" s="229"/>
      <c r="C104" s="230"/>
      <c r="D104" s="231" t="s">
        <v>156</v>
      </c>
      <c r="E104" s="232" t="s">
        <v>21</v>
      </c>
      <c r="F104" s="233" t="s">
        <v>712</v>
      </c>
      <c r="G104" s="230"/>
      <c r="H104" s="234">
        <v>28.4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156</v>
      </c>
      <c r="AU104" s="240" t="s">
        <v>77</v>
      </c>
      <c r="AV104" s="13" t="s">
        <v>77</v>
      </c>
      <c r="AW104" s="13" t="s">
        <v>32</v>
      </c>
      <c r="AX104" s="13" t="s">
        <v>75</v>
      </c>
      <c r="AY104" s="240" t="s">
        <v>145</v>
      </c>
    </row>
    <row r="105" spans="2:65" s="1" customFormat="1" ht="22.5" customHeight="1">
      <c r="B105" s="40"/>
      <c r="C105" s="203" t="s">
        <v>195</v>
      </c>
      <c r="D105" s="203" t="s">
        <v>147</v>
      </c>
      <c r="E105" s="204" t="s">
        <v>713</v>
      </c>
      <c r="F105" s="205" t="s">
        <v>714</v>
      </c>
      <c r="G105" s="206" t="s">
        <v>211</v>
      </c>
      <c r="H105" s="207">
        <v>14.2</v>
      </c>
      <c r="I105" s="208">
        <v>68.59</v>
      </c>
      <c r="J105" s="209">
        <f>ROUND(I105*H105,2)</f>
        <v>973.98</v>
      </c>
      <c r="K105" s="205" t="s">
        <v>692</v>
      </c>
      <c r="L105" s="60"/>
      <c r="M105" s="210" t="s">
        <v>21</v>
      </c>
      <c r="N105" s="211" t="s">
        <v>39</v>
      </c>
      <c r="O105" s="41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4" t="s">
        <v>152</v>
      </c>
      <c r="AT105" s="24" t="s">
        <v>147</v>
      </c>
      <c r="AU105" s="24" t="s">
        <v>77</v>
      </c>
      <c r="AY105" s="24" t="s">
        <v>145</v>
      </c>
      <c r="BE105" s="214">
        <f>IF(N105="základní",J105,0)</f>
        <v>973.98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4" t="s">
        <v>75</v>
      </c>
      <c r="BK105" s="214">
        <f>ROUND(I105*H105,2)</f>
        <v>973.98</v>
      </c>
      <c r="BL105" s="24" t="s">
        <v>152</v>
      </c>
      <c r="BM105" s="24" t="s">
        <v>715</v>
      </c>
    </row>
    <row r="106" spans="2:47" s="1" customFormat="1" ht="27">
      <c r="B106" s="40"/>
      <c r="C106" s="62"/>
      <c r="D106" s="231" t="s">
        <v>154</v>
      </c>
      <c r="E106" s="62"/>
      <c r="F106" s="255" t="s">
        <v>716</v>
      </c>
      <c r="G106" s="62"/>
      <c r="H106" s="62"/>
      <c r="I106" s="171"/>
      <c r="J106" s="62"/>
      <c r="K106" s="62"/>
      <c r="L106" s="60"/>
      <c r="M106" s="217"/>
      <c r="N106" s="41"/>
      <c r="O106" s="41"/>
      <c r="P106" s="41"/>
      <c r="Q106" s="41"/>
      <c r="R106" s="41"/>
      <c r="S106" s="41"/>
      <c r="T106" s="77"/>
      <c r="AT106" s="24" t="s">
        <v>154</v>
      </c>
      <c r="AU106" s="24" t="s">
        <v>77</v>
      </c>
    </row>
    <row r="107" spans="2:65" s="1" customFormat="1" ht="22.5" customHeight="1">
      <c r="B107" s="40"/>
      <c r="C107" s="203" t="s">
        <v>202</v>
      </c>
      <c r="D107" s="203" t="s">
        <v>147</v>
      </c>
      <c r="E107" s="204" t="s">
        <v>717</v>
      </c>
      <c r="F107" s="205" t="s">
        <v>718</v>
      </c>
      <c r="G107" s="206" t="s">
        <v>211</v>
      </c>
      <c r="H107" s="207">
        <v>14.2</v>
      </c>
      <c r="I107" s="208">
        <v>14.77</v>
      </c>
      <c r="J107" s="209">
        <f>ROUND(I107*H107,2)</f>
        <v>209.73</v>
      </c>
      <c r="K107" s="205" t="s">
        <v>151</v>
      </c>
      <c r="L107" s="60"/>
      <c r="M107" s="210" t="s">
        <v>21</v>
      </c>
      <c r="N107" s="211" t="s">
        <v>39</v>
      </c>
      <c r="O107" s="41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4" t="s">
        <v>152</v>
      </c>
      <c r="AT107" s="24" t="s">
        <v>147</v>
      </c>
      <c r="AU107" s="24" t="s">
        <v>77</v>
      </c>
      <c r="AY107" s="24" t="s">
        <v>145</v>
      </c>
      <c r="BE107" s="214">
        <f>IF(N107="základní",J107,0)</f>
        <v>209.73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4" t="s">
        <v>75</v>
      </c>
      <c r="BK107" s="214">
        <f>ROUND(I107*H107,2)</f>
        <v>209.73</v>
      </c>
      <c r="BL107" s="24" t="s">
        <v>152</v>
      </c>
      <c r="BM107" s="24" t="s">
        <v>719</v>
      </c>
    </row>
    <row r="108" spans="2:47" s="1" customFormat="1" ht="13.5">
      <c r="B108" s="40"/>
      <c r="C108" s="62"/>
      <c r="D108" s="231" t="s">
        <v>154</v>
      </c>
      <c r="E108" s="62"/>
      <c r="F108" s="255" t="s">
        <v>718</v>
      </c>
      <c r="G108" s="62"/>
      <c r="H108" s="62"/>
      <c r="I108" s="171"/>
      <c r="J108" s="62"/>
      <c r="K108" s="62"/>
      <c r="L108" s="60"/>
      <c r="M108" s="217"/>
      <c r="N108" s="41"/>
      <c r="O108" s="41"/>
      <c r="P108" s="41"/>
      <c r="Q108" s="41"/>
      <c r="R108" s="41"/>
      <c r="S108" s="41"/>
      <c r="T108" s="77"/>
      <c r="AT108" s="24" t="s">
        <v>154</v>
      </c>
      <c r="AU108" s="24" t="s">
        <v>77</v>
      </c>
    </row>
    <row r="109" spans="2:65" s="1" customFormat="1" ht="22.5" customHeight="1">
      <c r="B109" s="40"/>
      <c r="C109" s="203" t="s">
        <v>208</v>
      </c>
      <c r="D109" s="203" t="s">
        <v>147</v>
      </c>
      <c r="E109" s="204" t="s">
        <v>265</v>
      </c>
      <c r="F109" s="205" t="s">
        <v>266</v>
      </c>
      <c r="G109" s="206" t="s">
        <v>211</v>
      </c>
      <c r="H109" s="207">
        <v>14.2</v>
      </c>
      <c r="I109" s="208">
        <v>105.14</v>
      </c>
      <c r="J109" s="209">
        <f>ROUND(I109*H109,2)</f>
        <v>1492.99</v>
      </c>
      <c r="K109" s="205" t="s">
        <v>151</v>
      </c>
      <c r="L109" s="60"/>
      <c r="M109" s="210" t="s">
        <v>21</v>
      </c>
      <c r="N109" s="211" t="s">
        <v>39</v>
      </c>
      <c r="O109" s="41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4" t="s">
        <v>152</v>
      </c>
      <c r="AT109" s="24" t="s">
        <v>147</v>
      </c>
      <c r="AU109" s="24" t="s">
        <v>77</v>
      </c>
      <c r="AY109" s="24" t="s">
        <v>145</v>
      </c>
      <c r="BE109" s="214">
        <f>IF(N109="základní",J109,0)</f>
        <v>1492.99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4" t="s">
        <v>75</v>
      </c>
      <c r="BK109" s="214">
        <f>ROUND(I109*H109,2)</f>
        <v>1492.99</v>
      </c>
      <c r="BL109" s="24" t="s">
        <v>152</v>
      </c>
      <c r="BM109" s="24" t="s">
        <v>720</v>
      </c>
    </row>
    <row r="110" spans="2:47" s="1" customFormat="1" ht="27">
      <c r="B110" s="40"/>
      <c r="C110" s="62"/>
      <c r="D110" s="215" t="s">
        <v>154</v>
      </c>
      <c r="E110" s="62"/>
      <c r="F110" s="216" t="s">
        <v>268</v>
      </c>
      <c r="G110" s="62"/>
      <c r="H110" s="62"/>
      <c r="I110" s="171"/>
      <c r="J110" s="62"/>
      <c r="K110" s="62"/>
      <c r="L110" s="60"/>
      <c r="M110" s="217"/>
      <c r="N110" s="41"/>
      <c r="O110" s="41"/>
      <c r="P110" s="41"/>
      <c r="Q110" s="41"/>
      <c r="R110" s="41"/>
      <c r="S110" s="41"/>
      <c r="T110" s="77"/>
      <c r="AT110" s="24" t="s">
        <v>154</v>
      </c>
      <c r="AU110" s="24" t="s">
        <v>77</v>
      </c>
    </row>
    <row r="111" spans="2:63" s="11" customFormat="1" ht="29.25" customHeight="1">
      <c r="B111" s="186"/>
      <c r="C111" s="187"/>
      <c r="D111" s="200" t="s">
        <v>67</v>
      </c>
      <c r="E111" s="201" t="s">
        <v>164</v>
      </c>
      <c r="F111" s="201" t="s">
        <v>292</v>
      </c>
      <c r="G111" s="187"/>
      <c r="H111" s="187"/>
      <c r="I111" s="190"/>
      <c r="J111" s="202">
        <f>BK111</f>
        <v>85219.35999999999</v>
      </c>
      <c r="K111" s="187"/>
      <c r="L111" s="192"/>
      <c r="M111" s="193"/>
      <c r="N111" s="194"/>
      <c r="O111" s="194"/>
      <c r="P111" s="195">
        <f>SUM(P112:P125)</f>
        <v>0</v>
      </c>
      <c r="Q111" s="194"/>
      <c r="R111" s="195">
        <f>SUM(R112:R125)</f>
        <v>0.15998800000000002</v>
      </c>
      <c r="S111" s="194"/>
      <c r="T111" s="196">
        <f>SUM(T112:T125)</f>
        <v>0</v>
      </c>
      <c r="AR111" s="197" t="s">
        <v>75</v>
      </c>
      <c r="AT111" s="198" t="s">
        <v>67</v>
      </c>
      <c r="AU111" s="198" t="s">
        <v>75</v>
      </c>
      <c r="AY111" s="197" t="s">
        <v>145</v>
      </c>
      <c r="BK111" s="199">
        <f>SUM(BK112:BK125)</f>
        <v>85219.35999999999</v>
      </c>
    </row>
    <row r="112" spans="2:65" s="1" customFormat="1" ht="22.5" customHeight="1">
      <c r="B112" s="40"/>
      <c r="C112" s="203" t="s">
        <v>215</v>
      </c>
      <c r="D112" s="203" t="s">
        <v>147</v>
      </c>
      <c r="E112" s="204" t="s">
        <v>721</v>
      </c>
      <c r="F112" s="205" t="s">
        <v>722</v>
      </c>
      <c r="G112" s="206" t="s">
        <v>211</v>
      </c>
      <c r="H112" s="207">
        <v>7.446</v>
      </c>
      <c r="I112" s="208">
        <v>6806.97</v>
      </c>
      <c r="J112" s="209">
        <f>ROUND(I112*H112,2)</f>
        <v>50684.7</v>
      </c>
      <c r="K112" s="205" t="s">
        <v>692</v>
      </c>
      <c r="L112" s="60"/>
      <c r="M112" s="210" t="s">
        <v>21</v>
      </c>
      <c r="N112" s="211" t="s">
        <v>39</v>
      </c>
      <c r="O112" s="41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4" t="s">
        <v>152</v>
      </c>
      <c r="AT112" s="24" t="s">
        <v>147</v>
      </c>
      <c r="AU112" s="24" t="s">
        <v>77</v>
      </c>
      <c r="AY112" s="24" t="s">
        <v>145</v>
      </c>
      <c r="BE112" s="214">
        <f>IF(N112="základní",J112,0)</f>
        <v>50684.7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4" t="s">
        <v>75</v>
      </c>
      <c r="BK112" s="214">
        <f>ROUND(I112*H112,2)</f>
        <v>50684.7</v>
      </c>
      <c r="BL112" s="24" t="s">
        <v>152</v>
      </c>
      <c r="BM112" s="24" t="s">
        <v>723</v>
      </c>
    </row>
    <row r="113" spans="2:47" s="1" customFormat="1" ht="40.5">
      <c r="B113" s="40"/>
      <c r="C113" s="62"/>
      <c r="D113" s="215" t="s">
        <v>154</v>
      </c>
      <c r="E113" s="62"/>
      <c r="F113" s="216" t="s">
        <v>724</v>
      </c>
      <c r="G113" s="62"/>
      <c r="H113" s="62"/>
      <c r="I113" s="171"/>
      <c r="J113" s="62"/>
      <c r="K113" s="62"/>
      <c r="L113" s="60"/>
      <c r="M113" s="217"/>
      <c r="N113" s="41"/>
      <c r="O113" s="41"/>
      <c r="P113" s="41"/>
      <c r="Q113" s="41"/>
      <c r="R113" s="41"/>
      <c r="S113" s="41"/>
      <c r="T113" s="77"/>
      <c r="AT113" s="24" t="s">
        <v>154</v>
      </c>
      <c r="AU113" s="24" t="s">
        <v>77</v>
      </c>
    </row>
    <row r="114" spans="2:51" s="13" customFormat="1" ht="13.5">
      <c r="B114" s="229"/>
      <c r="C114" s="230"/>
      <c r="D114" s="215" t="s">
        <v>156</v>
      </c>
      <c r="E114" s="241" t="s">
        <v>21</v>
      </c>
      <c r="F114" s="242" t="s">
        <v>725</v>
      </c>
      <c r="G114" s="230"/>
      <c r="H114" s="243">
        <v>3.366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156</v>
      </c>
      <c r="AU114" s="240" t="s">
        <v>77</v>
      </c>
      <c r="AV114" s="13" t="s">
        <v>77</v>
      </c>
      <c r="AW114" s="13" t="s">
        <v>32</v>
      </c>
      <c r="AX114" s="13" t="s">
        <v>68</v>
      </c>
      <c r="AY114" s="240" t="s">
        <v>145</v>
      </c>
    </row>
    <row r="115" spans="2:51" s="13" customFormat="1" ht="13.5">
      <c r="B115" s="229"/>
      <c r="C115" s="230"/>
      <c r="D115" s="215" t="s">
        <v>156</v>
      </c>
      <c r="E115" s="241" t="s">
        <v>21</v>
      </c>
      <c r="F115" s="242" t="s">
        <v>726</v>
      </c>
      <c r="G115" s="230"/>
      <c r="H115" s="243">
        <v>3.6</v>
      </c>
      <c r="I115" s="235"/>
      <c r="J115" s="230"/>
      <c r="K115" s="230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156</v>
      </c>
      <c r="AU115" s="240" t="s">
        <v>77</v>
      </c>
      <c r="AV115" s="13" t="s">
        <v>77</v>
      </c>
      <c r="AW115" s="13" t="s">
        <v>32</v>
      </c>
      <c r="AX115" s="13" t="s">
        <v>68</v>
      </c>
      <c r="AY115" s="240" t="s">
        <v>145</v>
      </c>
    </row>
    <row r="116" spans="2:51" s="13" customFormat="1" ht="13.5">
      <c r="B116" s="229"/>
      <c r="C116" s="230"/>
      <c r="D116" s="215" t="s">
        <v>156</v>
      </c>
      <c r="E116" s="241" t="s">
        <v>21</v>
      </c>
      <c r="F116" s="242" t="s">
        <v>727</v>
      </c>
      <c r="G116" s="230"/>
      <c r="H116" s="243">
        <v>0.48</v>
      </c>
      <c r="I116" s="235"/>
      <c r="J116" s="230"/>
      <c r="K116" s="230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156</v>
      </c>
      <c r="AU116" s="240" t="s">
        <v>77</v>
      </c>
      <c r="AV116" s="13" t="s">
        <v>77</v>
      </c>
      <c r="AW116" s="13" t="s">
        <v>32</v>
      </c>
      <c r="AX116" s="13" t="s">
        <v>68</v>
      </c>
      <c r="AY116" s="240" t="s">
        <v>145</v>
      </c>
    </row>
    <row r="117" spans="2:51" s="14" customFormat="1" ht="13.5">
      <c r="B117" s="244"/>
      <c r="C117" s="245"/>
      <c r="D117" s="231" t="s">
        <v>156</v>
      </c>
      <c r="E117" s="246" t="s">
        <v>21</v>
      </c>
      <c r="F117" s="247" t="s">
        <v>173</v>
      </c>
      <c r="G117" s="245"/>
      <c r="H117" s="248">
        <v>7.446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AT117" s="254" t="s">
        <v>156</v>
      </c>
      <c r="AU117" s="254" t="s">
        <v>77</v>
      </c>
      <c r="AV117" s="14" t="s">
        <v>152</v>
      </c>
      <c r="AW117" s="14" t="s">
        <v>32</v>
      </c>
      <c r="AX117" s="14" t="s">
        <v>75</v>
      </c>
      <c r="AY117" s="254" t="s">
        <v>145</v>
      </c>
    </row>
    <row r="118" spans="2:65" s="1" customFormat="1" ht="22.5" customHeight="1">
      <c r="B118" s="40"/>
      <c r="C118" s="203" t="s">
        <v>221</v>
      </c>
      <c r="D118" s="203" t="s">
        <v>147</v>
      </c>
      <c r="E118" s="204" t="s">
        <v>728</v>
      </c>
      <c r="F118" s="205" t="s">
        <v>729</v>
      </c>
      <c r="G118" s="206" t="s">
        <v>150</v>
      </c>
      <c r="H118" s="207">
        <v>18.8</v>
      </c>
      <c r="I118" s="208">
        <v>1440.63</v>
      </c>
      <c r="J118" s="209">
        <f>ROUND(I118*H118,2)</f>
        <v>27083.84</v>
      </c>
      <c r="K118" s="205" t="s">
        <v>692</v>
      </c>
      <c r="L118" s="60"/>
      <c r="M118" s="210" t="s">
        <v>21</v>
      </c>
      <c r="N118" s="211" t="s">
        <v>39</v>
      </c>
      <c r="O118" s="41"/>
      <c r="P118" s="212">
        <f>O118*H118</f>
        <v>0</v>
      </c>
      <c r="Q118" s="212">
        <v>0.00765</v>
      </c>
      <c r="R118" s="212">
        <f>Q118*H118</f>
        <v>0.14382</v>
      </c>
      <c r="S118" s="212">
        <v>0</v>
      </c>
      <c r="T118" s="213">
        <f>S118*H118</f>
        <v>0</v>
      </c>
      <c r="AR118" s="24" t="s">
        <v>152</v>
      </c>
      <c r="AT118" s="24" t="s">
        <v>147</v>
      </c>
      <c r="AU118" s="24" t="s">
        <v>77</v>
      </c>
      <c r="AY118" s="24" t="s">
        <v>145</v>
      </c>
      <c r="BE118" s="214">
        <f>IF(N118="základní",J118,0)</f>
        <v>27083.84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4" t="s">
        <v>75</v>
      </c>
      <c r="BK118" s="214">
        <f>ROUND(I118*H118,2)</f>
        <v>27083.84</v>
      </c>
      <c r="BL118" s="24" t="s">
        <v>152</v>
      </c>
      <c r="BM118" s="24" t="s">
        <v>730</v>
      </c>
    </row>
    <row r="119" spans="2:47" s="1" customFormat="1" ht="40.5">
      <c r="B119" s="40"/>
      <c r="C119" s="62"/>
      <c r="D119" s="215" t="s">
        <v>154</v>
      </c>
      <c r="E119" s="62"/>
      <c r="F119" s="216" t="s">
        <v>731</v>
      </c>
      <c r="G119" s="62"/>
      <c r="H119" s="62"/>
      <c r="I119" s="171"/>
      <c r="J119" s="62"/>
      <c r="K119" s="62"/>
      <c r="L119" s="60"/>
      <c r="M119" s="217"/>
      <c r="N119" s="41"/>
      <c r="O119" s="41"/>
      <c r="P119" s="41"/>
      <c r="Q119" s="41"/>
      <c r="R119" s="41"/>
      <c r="S119" s="41"/>
      <c r="T119" s="77"/>
      <c r="AT119" s="24" t="s">
        <v>154</v>
      </c>
      <c r="AU119" s="24" t="s">
        <v>77</v>
      </c>
    </row>
    <row r="120" spans="2:51" s="13" customFormat="1" ht="13.5">
      <c r="B120" s="229"/>
      <c r="C120" s="230"/>
      <c r="D120" s="215" t="s">
        <v>156</v>
      </c>
      <c r="E120" s="241" t="s">
        <v>21</v>
      </c>
      <c r="F120" s="242" t="s">
        <v>732</v>
      </c>
      <c r="G120" s="230"/>
      <c r="H120" s="243">
        <v>8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156</v>
      </c>
      <c r="AU120" s="240" t="s">
        <v>77</v>
      </c>
      <c r="AV120" s="13" t="s">
        <v>77</v>
      </c>
      <c r="AW120" s="13" t="s">
        <v>32</v>
      </c>
      <c r="AX120" s="13" t="s">
        <v>68</v>
      </c>
      <c r="AY120" s="240" t="s">
        <v>145</v>
      </c>
    </row>
    <row r="121" spans="2:51" s="13" customFormat="1" ht="13.5">
      <c r="B121" s="229"/>
      <c r="C121" s="230"/>
      <c r="D121" s="215" t="s">
        <v>156</v>
      </c>
      <c r="E121" s="241" t="s">
        <v>21</v>
      </c>
      <c r="F121" s="242" t="s">
        <v>733</v>
      </c>
      <c r="G121" s="230"/>
      <c r="H121" s="243">
        <v>6</v>
      </c>
      <c r="I121" s="235"/>
      <c r="J121" s="230"/>
      <c r="K121" s="230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156</v>
      </c>
      <c r="AU121" s="240" t="s">
        <v>77</v>
      </c>
      <c r="AV121" s="13" t="s">
        <v>77</v>
      </c>
      <c r="AW121" s="13" t="s">
        <v>32</v>
      </c>
      <c r="AX121" s="13" t="s">
        <v>68</v>
      </c>
      <c r="AY121" s="240" t="s">
        <v>145</v>
      </c>
    </row>
    <row r="122" spans="2:51" s="13" customFormat="1" ht="13.5">
      <c r="B122" s="229"/>
      <c r="C122" s="230"/>
      <c r="D122" s="215" t="s">
        <v>156</v>
      </c>
      <c r="E122" s="241" t="s">
        <v>21</v>
      </c>
      <c r="F122" s="242" t="s">
        <v>734</v>
      </c>
      <c r="G122" s="230"/>
      <c r="H122" s="243">
        <v>4.8</v>
      </c>
      <c r="I122" s="235"/>
      <c r="J122" s="230"/>
      <c r="K122" s="230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156</v>
      </c>
      <c r="AU122" s="240" t="s">
        <v>77</v>
      </c>
      <c r="AV122" s="13" t="s">
        <v>77</v>
      </c>
      <c r="AW122" s="13" t="s">
        <v>32</v>
      </c>
      <c r="AX122" s="13" t="s">
        <v>68</v>
      </c>
      <c r="AY122" s="240" t="s">
        <v>145</v>
      </c>
    </row>
    <row r="123" spans="2:51" s="14" customFormat="1" ht="13.5">
      <c r="B123" s="244"/>
      <c r="C123" s="245"/>
      <c r="D123" s="231" t="s">
        <v>156</v>
      </c>
      <c r="E123" s="246" t="s">
        <v>21</v>
      </c>
      <c r="F123" s="247" t="s">
        <v>173</v>
      </c>
      <c r="G123" s="245"/>
      <c r="H123" s="248">
        <v>18.8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156</v>
      </c>
      <c r="AU123" s="254" t="s">
        <v>77</v>
      </c>
      <c r="AV123" s="14" t="s">
        <v>152</v>
      </c>
      <c r="AW123" s="14" t="s">
        <v>32</v>
      </c>
      <c r="AX123" s="14" t="s">
        <v>75</v>
      </c>
      <c r="AY123" s="254" t="s">
        <v>145</v>
      </c>
    </row>
    <row r="124" spans="2:65" s="1" customFormat="1" ht="22.5" customHeight="1">
      <c r="B124" s="40"/>
      <c r="C124" s="203" t="s">
        <v>232</v>
      </c>
      <c r="D124" s="203" t="s">
        <v>147</v>
      </c>
      <c r="E124" s="204" t="s">
        <v>735</v>
      </c>
      <c r="F124" s="205" t="s">
        <v>736</v>
      </c>
      <c r="G124" s="206" t="s">
        <v>150</v>
      </c>
      <c r="H124" s="207">
        <v>18.8</v>
      </c>
      <c r="I124" s="208">
        <v>396.32</v>
      </c>
      <c r="J124" s="209">
        <f>ROUND(I124*H124,2)</f>
        <v>7450.82</v>
      </c>
      <c r="K124" s="205" t="s">
        <v>692</v>
      </c>
      <c r="L124" s="60"/>
      <c r="M124" s="210" t="s">
        <v>21</v>
      </c>
      <c r="N124" s="211" t="s">
        <v>39</v>
      </c>
      <c r="O124" s="41"/>
      <c r="P124" s="212">
        <f>O124*H124</f>
        <v>0</v>
      </c>
      <c r="Q124" s="212">
        <v>0.00086</v>
      </c>
      <c r="R124" s="212">
        <f>Q124*H124</f>
        <v>0.016168000000000002</v>
      </c>
      <c r="S124" s="212">
        <v>0</v>
      </c>
      <c r="T124" s="213">
        <f>S124*H124</f>
        <v>0</v>
      </c>
      <c r="AR124" s="24" t="s">
        <v>152</v>
      </c>
      <c r="AT124" s="24" t="s">
        <v>147</v>
      </c>
      <c r="AU124" s="24" t="s">
        <v>77</v>
      </c>
      <c r="AY124" s="24" t="s">
        <v>145</v>
      </c>
      <c r="BE124" s="214">
        <f>IF(N124="základní",J124,0)</f>
        <v>7450.82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4" t="s">
        <v>75</v>
      </c>
      <c r="BK124" s="214">
        <f>ROUND(I124*H124,2)</f>
        <v>7450.82</v>
      </c>
      <c r="BL124" s="24" t="s">
        <v>152</v>
      </c>
      <c r="BM124" s="24" t="s">
        <v>737</v>
      </c>
    </row>
    <row r="125" spans="2:47" s="1" customFormat="1" ht="40.5">
      <c r="B125" s="40"/>
      <c r="C125" s="62"/>
      <c r="D125" s="215" t="s">
        <v>154</v>
      </c>
      <c r="E125" s="62"/>
      <c r="F125" s="216" t="s">
        <v>738</v>
      </c>
      <c r="G125" s="62"/>
      <c r="H125" s="62"/>
      <c r="I125" s="171"/>
      <c r="J125" s="62"/>
      <c r="K125" s="62"/>
      <c r="L125" s="60"/>
      <c r="M125" s="217"/>
      <c r="N125" s="41"/>
      <c r="O125" s="41"/>
      <c r="P125" s="41"/>
      <c r="Q125" s="41"/>
      <c r="R125" s="41"/>
      <c r="S125" s="41"/>
      <c r="T125" s="77"/>
      <c r="AT125" s="24" t="s">
        <v>154</v>
      </c>
      <c r="AU125" s="24" t="s">
        <v>77</v>
      </c>
    </row>
    <row r="126" spans="2:63" s="11" customFormat="1" ht="29.25" customHeight="1">
      <c r="B126" s="186"/>
      <c r="C126" s="187"/>
      <c r="D126" s="200" t="s">
        <v>67</v>
      </c>
      <c r="E126" s="201" t="s">
        <v>152</v>
      </c>
      <c r="F126" s="201" t="s">
        <v>305</v>
      </c>
      <c r="G126" s="187"/>
      <c r="H126" s="187"/>
      <c r="I126" s="190"/>
      <c r="J126" s="202">
        <f>BK126</f>
        <v>65328.28</v>
      </c>
      <c r="K126" s="187"/>
      <c r="L126" s="192"/>
      <c r="M126" s="193"/>
      <c r="N126" s="194"/>
      <c r="O126" s="194"/>
      <c r="P126" s="195">
        <f>SUM(P127:P140)</f>
        <v>0</v>
      </c>
      <c r="Q126" s="194"/>
      <c r="R126" s="195">
        <f>SUM(R127:R140)</f>
        <v>45.0724048</v>
      </c>
      <c r="S126" s="194"/>
      <c r="T126" s="196">
        <f>SUM(T127:T140)</f>
        <v>0</v>
      </c>
      <c r="AR126" s="197" t="s">
        <v>75</v>
      </c>
      <c r="AT126" s="198" t="s">
        <v>67</v>
      </c>
      <c r="AU126" s="198" t="s">
        <v>75</v>
      </c>
      <c r="AY126" s="197" t="s">
        <v>145</v>
      </c>
      <c r="BK126" s="199">
        <f>SUM(BK127:BK140)</f>
        <v>65328.28</v>
      </c>
    </row>
    <row r="127" spans="2:65" s="1" customFormat="1" ht="22.5" customHeight="1">
      <c r="B127" s="40"/>
      <c r="C127" s="203" t="s">
        <v>238</v>
      </c>
      <c r="D127" s="203" t="s">
        <v>147</v>
      </c>
      <c r="E127" s="204" t="s">
        <v>739</v>
      </c>
      <c r="F127" s="205" t="s">
        <v>740</v>
      </c>
      <c r="G127" s="206" t="s">
        <v>345</v>
      </c>
      <c r="H127" s="207">
        <v>1</v>
      </c>
      <c r="I127" s="208">
        <v>780.46</v>
      </c>
      <c r="J127" s="209">
        <f>ROUND(I127*H127,2)</f>
        <v>780.46</v>
      </c>
      <c r="K127" s="205" t="s">
        <v>151</v>
      </c>
      <c r="L127" s="60"/>
      <c r="M127" s="210" t="s">
        <v>21</v>
      </c>
      <c r="N127" s="211" t="s">
        <v>39</v>
      </c>
      <c r="O127" s="41"/>
      <c r="P127" s="212">
        <f>O127*H127</f>
        <v>0</v>
      </c>
      <c r="Q127" s="212">
        <v>0.1578</v>
      </c>
      <c r="R127" s="212">
        <f>Q127*H127</f>
        <v>0.1578</v>
      </c>
      <c r="S127" s="212">
        <v>0</v>
      </c>
      <c r="T127" s="213">
        <f>S127*H127</f>
        <v>0</v>
      </c>
      <c r="AR127" s="24" t="s">
        <v>152</v>
      </c>
      <c r="AT127" s="24" t="s">
        <v>147</v>
      </c>
      <c r="AU127" s="24" t="s">
        <v>77</v>
      </c>
      <c r="AY127" s="24" t="s">
        <v>145</v>
      </c>
      <c r="BE127" s="214">
        <f>IF(N127="základní",J127,0)</f>
        <v>780.46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4" t="s">
        <v>75</v>
      </c>
      <c r="BK127" s="214">
        <f>ROUND(I127*H127,2)</f>
        <v>780.46</v>
      </c>
      <c r="BL127" s="24" t="s">
        <v>152</v>
      </c>
      <c r="BM127" s="24" t="s">
        <v>741</v>
      </c>
    </row>
    <row r="128" spans="2:47" s="1" customFormat="1" ht="13.5">
      <c r="B128" s="40"/>
      <c r="C128" s="62"/>
      <c r="D128" s="231" t="s">
        <v>154</v>
      </c>
      <c r="E128" s="62"/>
      <c r="F128" s="255" t="s">
        <v>742</v>
      </c>
      <c r="G128" s="62"/>
      <c r="H128" s="62"/>
      <c r="I128" s="171"/>
      <c r="J128" s="62"/>
      <c r="K128" s="62"/>
      <c r="L128" s="60"/>
      <c r="M128" s="217"/>
      <c r="N128" s="41"/>
      <c r="O128" s="41"/>
      <c r="P128" s="41"/>
      <c r="Q128" s="41"/>
      <c r="R128" s="41"/>
      <c r="S128" s="41"/>
      <c r="T128" s="77"/>
      <c r="AT128" s="24" t="s">
        <v>154</v>
      </c>
      <c r="AU128" s="24" t="s">
        <v>77</v>
      </c>
    </row>
    <row r="129" spans="2:65" s="1" customFormat="1" ht="22.5" customHeight="1">
      <c r="B129" s="40"/>
      <c r="C129" s="256" t="s">
        <v>246</v>
      </c>
      <c r="D129" s="256" t="s">
        <v>279</v>
      </c>
      <c r="E129" s="257" t="s">
        <v>743</v>
      </c>
      <c r="F129" s="258" t="s">
        <v>744</v>
      </c>
      <c r="G129" s="259" t="s">
        <v>345</v>
      </c>
      <c r="H129" s="260">
        <v>1</v>
      </c>
      <c r="I129" s="261">
        <v>11168.64</v>
      </c>
      <c r="J129" s="262">
        <f>ROUND(I129*H129,2)</f>
        <v>11168.64</v>
      </c>
      <c r="K129" s="258" t="s">
        <v>21</v>
      </c>
      <c r="L129" s="263"/>
      <c r="M129" s="264" t="s">
        <v>21</v>
      </c>
      <c r="N129" s="265" t="s">
        <v>39</v>
      </c>
      <c r="O129" s="41"/>
      <c r="P129" s="212">
        <f>O129*H129</f>
        <v>0</v>
      </c>
      <c r="Q129" s="212">
        <v>2.115</v>
      </c>
      <c r="R129" s="212">
        <f>Q129*H129</f>
        <v>2.115</v>
      </c>
      <c r="S129" s="212">
        <v>0</v>
      </c>
      <c r="T129" s="213">
        <f>S129*H129</f>
        <v>0</v>
      </c>
      <c r="AR129" s="24" t="s">
        <v>202</v>
      </c>
      <c r="AT129" s="24" t="s">
        <v>279</v>
      </c>
      <c r="AU129" s="24" t="s">
        <v>77</v>
      </c>
      <c r="AY129" s="24" t="s">
        <v>145</v>
      </c>
      <c r="BE129" s="214">
        <f>IF(N129="základní",J129,0)</f>
        <v>11168.64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4" t="s">
        <v>75</v>
      </c>
      <c r="BK129" s="214">
        <f>ROUND(I129*H129,2)</f>
        <v>11168.64</v>
      </c>
      <c r="BL129" s="24" t="s">
        <v>152</v>
      </c>
      <c r="BM129" s="24" t="s">
        <v>745</v>
      </c>
    </row>
    <row r="130" spans="2:47" s="1" customFormat="1" ht="13.5">
      <c r="B130" s="40"/>
      <c r="C130" s="62"/>
      <c r="D130" s="231" t="s">
        <v>154</v>
      </c>
      <c r="E130" s="62"/>
      <c r="F130" s="255" t="s">
        <v>744</v>
      </c>
      <c r="G130" s="62"/>
      <c r="H130" s="62"/>
      <c r="I130" s="171"/>
      <c r="J130" s="62"/>
      <c r="K130" s="62"/>
      <c r="L130" s="60"/>
      <c r="M130" s="217"/>
      <c r="N130" s="41"/>
      <c r="O130" s="41"/>
      <c r="P130" s="41"/>
      <c r="Q130" s="41"/>
      <c r="R130" s="41"/>
      <c r="S130" s="41"/>
      <c r="T130" s="77"/>
      <c r="AT130" s="24" t="s">
        <v>154</v>
      </c>
      <c r="AU130" s="24" t="s">
        <v>77</v>
      </c>
    </row>
    <row r="131" spans="2:65" s="1" customFormat="1" ht="22.5" customHeight="1">
      <c r="B131" s="40"/>
      <c r="C131" s="203" t="s">
        <v>10</v>
      </c>
      <c r="D131" s="203" t="s">
        <v>147</v>
      </c>
      <c r="E131" s="204" t="s">
        <v>746</v>
      </c>
      <c r="F131" s="205" t="s">
        <v>747</v>
      </c>
      <c r="G131" s="206" t="s">
        <v>150</v>
      </c>
      <c r="H131" s="207">
        <v>9.88</v>
      </c>
      <c r="I131" s="208">
        <v>279.83</v>
      </c>
      <c r="J131" s="209">
        <f>ROUND(I131*H131,2)</f>
        <v>2764.72</v>
      </c>
      <c r="K131" s="205" t="s">
        <v>151</v>
      </c>
      <c r="L131" s="60"/>
      <c r="M131" s="210" t="s">
        <v>21</v>
      </c>
      <c r="N131" s="211" t="s">
        <v>39</v>
      </c>
      <c r="O131" s="41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4" t="s">
        <v>152</v>
      </c>
      <c r="AT131" s="24" t="s">
        <v>147</v>
      </c>
      <c r="AU131" s="24" t="s">
        <v>77</v>
      </c>
      <c r="AY131" s="24" t="s">
        <v>145</v>
      </c>
      <c r="BE131" s="214">
        <f>IF(N131="základní",J131,0)</f>
        <v>2764.72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4" t="s">
        <v>75</v>
      </c>
      <c r="BK131" s="214">
        <f>ROUND(I131*H131,2)</f>
        <v>2764.72</v>
      </c>
      <c r="BL131" s="24" t="s">
        <v>152</v>
      </c>
      <c r="BM131" s="24" t="s">
        <v>748</v>
      </c>
    </row>
    <row r="132" spans="2:47" s="1" customFormat="1" ht="13.5">
      <c r="B132" s="40"/>
      <c r="C132" s="62"/>
      <c r="D132" s="215" t="s">
        <v>154</v>
      </c>
      <c r="E132" s="62"/>
      <c r="F132" s="216" t="s">
        <v>749</v>
      </c>
      <c r="G132" s="62"/>
      <c r="H132" s="62"/>
      <c r="I132" s="171"/>
      <c r="J132" s="62"/>
      <c r="K132" s="62"/>
      <c r="L132" s="60"/>
      <c r="M132" s="217"/>
      <c r="N132" s="41"/>
      <c r="O132" s="41"/>
      <c r="P132" s="41"/>
      <c r="Q132" s="41"/>
      <c r="R132" s="41"/>
      <c r="S132" s="41"/>
      <c r="T132" s="77"/>
      <c r="AT132" s="24" t="s">
        <v>154</v>
      </c>
      <c r="AU132" s="24" t="s">
        <v>77</v>
      </c>
    </row>
    <row r="133" spans="2:51" s="12" customFormat="1" ht="13.5">
      <c r="B133" s="218"/>
      <c r="C133" s="219"/>
      <c r="D133" s="215" t="s">
        <v>156</v>
      </c>
      <c r="E133" s="220" t="s">
        <v>21</v>
      </c>
      <c r="F133" s="221" t="s">
        <v>750</v>
      </c>
      <c r="G133" s="219"/>
      <c r="H133" s="222" t="s">
        <v>21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156</v>
      </c>
      <c r="AU133" s="228" t="s">
        <v>77</v>
      </c>
      <c r="AV133" s="12" t="s">
        <v>75</v>
      </c>
      <c r="AW133" s="12" t="s">
        <v>32</v>
      </c>
      <c r="AX133" s="12" t="s">
        <v>68</v>
      </c>
      <c r="AY133" s="228" t="s">
        <v>145</v>
      </c>
    </row>
    <row r="134" spans="2:51" s="13" customFormat="1" ht="13.5">
      <c r="B134" s="229"/>
      <c r="C134" s="230"/>
      <c r="D134" s="231" t="s">
        <v>156</v>
      </c>
      <c r="E134" s="232" t="s">
        <v>21</v>
      </c>
      <c r="F134" s="233" t="s">
        <v>751</v>
      </c>
      <c r="G134" s="230"/>
      <c r="H134" s="234">
        <v>9.88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156</v>
      </c>
      <c r="AU134" s="240" t="s">
        <v>77</v>
      </c>
      <c r="AV134" s="13" t="s">
        <v>77</v>
      </c>
      <c r="AW134" s="13" t="s">
        <v>32</v>
      </c>
      <c r="AX134" s="13" t="s">
        <v>75</v>
      </c>
      <c r="AY134" s="240" t="s">
        <v>145</v>
      </c>
    </row>
    <row r="135" spans="2:65" s="1" customFormat="1" ht="22.5" customHeight="1">
      <c r="B135" s="40"/>
      <c r="C135" s="203" t="s">
        <v>257</v>
      </c>
      <c r="D135" s="203" t="s">
        <v>147</v>
      </c>
      <c r="E135" s="204" t="s">
        <v>752</v>
      </c>
      <c r="F135" s="205" t="s">
        <v>753</v>
      </c>
      <c r="G135" s="206" t="s">
        <v>211</v>
      </c>
      <c r="H135" s="207">
        <v>7.2</v>
      </c>
      <c r="I135" s="208">
        <v>2149.14</v>
      </c>
      <c r="J135" s="209">
        <f>ROUND(I135*H135,2)</f>
        <v>15473.81</v>
      </c>
      <c r="K135" s="205" t="s">
        <v>151</v>
      </c>
      <c r="L135" s="60"/>
      <c r="M135" s="210" t="s">
        <v>21</v>
      </c>
      <c r="N135" s="211" t="s">
        <v>39</v>
      </c>
      <c r="O135" s="41"/>
      <c r="P135" s="212">
        <f>O135*H135</f>
        <v>0</v>
      </c>
      <c r="Q135" s="212">
        <v>1.9968</v>
      </c>
      <c r="R135" s="212">
        <f>Q135*H135</f>
        <v>14.37696</v>
      </c>
      <c r="S135" s="212">
        <v>0</v>
      </c>
      <c r="T135" s="213">
        <f>S135*H135</f>
        <v>0</v>
      </c>
      <c r="AR135" s="24" t="s">
        <v>152</v>
      </c>
      <c r="AT135" s="24" t="s">
        <v>147</v>
      </c>
      <c r="AU135" s="24" t="s">
        <v>77</v>
      </c>
      <c r="AY135" s="24" t="s">
        <v>145</v>
      </c>
      <c r="BE135" s="214">
        <f>IF(N135="základní",J135,0)</f>
        <v>15473.81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4" t="s">
        <v>75</v>
      </c>
      <c r="BK135" s="214">
        <f>ROUND(I135*H135,2)</f>
        <v>15473.81</v>
      </c>
      <c r="BL135" s="24" t="s">
        <v>152</v>
      </c>
      <c r="BM135" s="24" t="s">
        <v>754</v>
      </c>
    </row>
    <row r="136" spans="2:47" s="1" customFormat="1" ht="27">
      <c r="B136" s="40"/>
      <c r="C136" s="62"/>
      <c r="D136" s="215" t="s">
        <v>154</v>
      </c>
      <c r="E136" s="62"/>
      <c r="F136" s="216" t="s">
        <v>755</v>
      </c>
      <c r="G136" s="62"/>
      <c r="H136" s="62"/>
      <c r="I136" s="171"/>
      <c r="J136" s="62"/>
      <c r="K136" s="62"/>
      <c r="L136" s="60"/>
      <c r="M136" s="217"/>
      <c r="N136" s="41"/>
      <c r="O136" s="41"/>
      <c r="P136" s="41"/>
      <c r="Q136" s="41"/>
      <c r="R136" s="41"/>
      <c r="S136" s="41"/>
      <c r="T136" s="77"/>
      <c r="AT136" s="24" t="s">
        <v>154</v>
      </c>
      <c r="AU136" s="24" t="s">
        <v>77</v>
      </c>
    </row>
    <row r="137" spans="2:51" s="13" customFormat="1" ht="13.5">
      <c r="B137" s="229"/>
      <c r="C137" s="230"/>
      <c r="D137" s="231" t="s">
        <v>156</v>
      </c>
      <c r="E137" s="232" t="s">
        <v>21</v>
      </c>
      <c r="F137" s="233" t="s">
        <v>756</v>
      </c>
      <c r="G137" s="230"/>
      <c r="H137" s="234">
        <v>7.2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156</v>
      </c>
      <c r="AU137" s="240" t="s">
        <v>77</v>
      </c>
      <c r="AV137" s="13" t="s">
        <v>77</v>
      </c>
      <c r="AW137" s="13" t="s">
        <v>32</v>
      </c>
      <c r="AX137" s="13" t="s">
        <v>75</v>
      </c>
      <c r="AY137" s="240" t="s">
        <v>145</v>
      </c>
    </row>
    <row r="138" spans="2:65" s="1" customFormat="1" ht="22.5" customHeight="1">
      <c r="B138" s="40"/>
      <c r="C138" s="203" t="s">
        <v>264</v>
      </c>
      <c r="D138" s="203" t="s">
        <v>147</v>
      </c>
      <c r="E138" s="204" t="s">
        <v>757</v>
      </c>
      <c r="F138" s="205" t="s">
        <v>758</v>
      </c>
      <c r="G138" s="206" t="s">
        <v>150</v>
      </c>
      <c r="H138" s="207">
        <v>38.24</v>
      </c>
      <c r="I138" s="208">
        <v>918.95</v>
      </c>
      <c r="J138" s="209">
        <f>ROUND(I138*H138,2)</f>
        <v>35140.65</v>
      </c>
      <c r="K138" s="205" t="s">
        <v>151</v>
      </c>
      <c r="L138" s="60"/>
      <c r="M138" s="210" t="s">
        <v>21</v>
      </c>
      <c r="N138" s="211" t="s">
        <v>39</v>
      </c>
      <c r="O138" s="41"/>
      <c r="P138" s="212">
        <f>O138*H138</f>
        <v>0</v>
      </c>
      <c r="Q138" s="212">
        <v>0.74327</v>
      </c>
      <c r="R138" s="212">
        <f>Q138*H138</f>
        <v>28.4226448</v>
      </c>
      <c r="S138" s="212">
        <v>0</v>
      </c>
      <c r="T138" s="213">
        <f>S138*H138</f>
        <v>0</v>
      </c>
      <c r="AR138" s="24" t="s">
        <v>152</v>
      </c>
      <c r="AT138" s="24" t="s">
        <v>147</v>
      </c>
      <c r="AU138" s="24" t="s">
        <v>77</v>
      </c>
      <c r="AY138" s="24" t="s">
        <v>145</v>
      </c>
      <c r="BE138" s="214">
        <f>IF(N138="základní",J138,0)</f>
        <v>35140.65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4" t="s">
        <v>75</v>
      </c>
      <c r="BK138" s="214">
        <f>ROUND(I138*H138,2)</f>
        <v>35140.65</v>
      </c>
      <c r="BL138" s="24" t="s">
        <v>152</v>
      </c>
      <c r="BM138" s="24" t="s">
        <v>759</v>
      </c>
    </row>
    <row r="139" spans="2:47" s="1" customFormat="1" ht="27">
      <c r="B139" s="40"/>
      <c r="C139" s="62"/>
      <c r="D139" s="215" t="s">
        <v>154</v>
      </c>
      <c r="E139" s="62"/>
      <c r="F139" s="216" t="s">
        <v>760</v>
      </c>
      <c r="G139" s="62"/>
      <c r="H139" s="62"/>
      <c r="I139" s="171"/>
      <c r="J139" s="62"/>
      <c r="K139" s="62"/>
      <c r="L139" s="60"/>
      <c r="M139" s="217"/>
      <c r="N139" s="41"/>
      <c r="O139" s="41"/>
      <c r="P139" s="41"/>
      <c r="Q139" s="41"/>
      <c r="R139" s="41"/>
      <c r="S139" s="41"/>
      <c r="T139" s="77"/>
      <c r="AT139" s="24" t="s">
        <v>154</v>
      </c>
      <c r="AU139" s="24" t="s">
        <v>77</v>
      </c>
    </row>
    <row r="140" spans="2:51" s="13" customFormat="1" ht="13.5">
      <c r="B140" s="229"/>
      <c r="C140" s="230"/>
      <c r="D140" s="215" t="s">
        <v>156</v>
      </c>
      <c r="E140" s="241" t="s">
        <v>21</v>
      </c>
      <c r="F140" s="242" t="s">
        <v>761</v>
      </c>
      <c r="G140" s="230"/>
      <c r="H140" s="243">
        <v>38.24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156</v>
      </c>
      <c r="AU140" s="240" t="s">
        <v>77</v>
      </c>
      <c r="AV140" s="13" t="s">
        <v>77</v>
      </c>
      <c r="AW140" s="13" t="s">
        <v>32</v>
      </c>
      <c r="AX140" s="13" t="s">
        <v>75</v>
      </c>
      <c r="AY140" s="240" t="s">
        <v>145</v>
      </c>
    </row>
    <row r="141" spans="2:63" s="11" customFormat="1" ht="29.25" customHeight="1">
      <c r="B141" s="186"/>
      <c r="C141" s="187"/>
      <c r="D141" s="200" t="s">
        <v>67</v>
      </c>
      <c r="E141" s="201" t="s">
        <v>428</v>
      </c>
      <c r="F141" s="201" t="s">
        <v>429</v>
      </c>
      <c r="G141" s="187"/>
      <c r="H141" s="187"/>
      <c r="I141" s="190"/>
      <c r="J141" s="202">
        <f>BK141</f>
        <v>10010.29</v>
      </c>
      <c r="K141" s="187"/>
      <c r="L141" s="192"/>
      <c r="M141" s="193"/>
      <c r="N141" s="194"/>
      <c r="O141" s="194"/>
      <c r="P141" s="195">
        <f>SUM(P142:P143)</f>
        <v>0</v>
      </c>
      <c r="Q141" s="194"/>
      <c r="R141" s="195">
        <f>SUM(R142:R143)</f>
        <v>0</v>
      </c>
      <c r="S141" s="194"/>
      <c r="T141" s="196">
        <f>SUM(T142:T143)</f>
        <v>0</v>
      </c>
      <c r="AR141" s="197" t="s">
        <v>75</v>
      </c>
      <c r="AT141" s="198" t="s">
        <v>67</v>
      </c>
      <c r="AU141" s="198" t="s">
        <v>75</v>
      </c>
      <c r="AY141" s="197" t="s">
        <v>145</v>
      </c>
      <c r="BK141" s="199">
        <f>SUM(BK142:BK143)</f>
        <v>10010.29</v>
      </c>
    </row>
    <row r="142" spans="2:65" s="1" customFormat="1" ht="22.5" customHeight="1">
      <c r="B142" s="40"/>
      <c r="C142" s="203" t="s">
        <v>270</v>
      </c>
      <c r="D142" s="203" t="s">
        <v>147</v>
      </c>
      <c r="E142" s="204" t="s">
        <v>762</v>
      </c>
      <c r="F142" s="205" t="s">
        <v>763</v>
      </c>
      <c r="G142" s="206" t="s">
        <v>260</v>
      </c>
      <c r="H142" s="207">
        <v>45.232</v>
      </c>
      <c r="I142" s="208">
        <v>221.31</v>
      </c>
      <c r="J142" s="209">
        <f>ROUND(I142*H142,2)</f>
        <v>10010.29</v>
      </c>
      <c r="K142" s="205" t="s">
        <v>151</v>
      </c>
      <c r="L142" s="60"/>
      <c r="M142" s="210" t="s">
        <v>21</v>
      </c>
      <c r="N142" s="211" t="s">
        <v>39</v>
      </c>
      <c r="O142" s="41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4" t="s">
        <v>152</v>
      </c>
      <c r="AT142" s="24" t="s">
        <v>147</v>
      </c>
      <c r="AU142" s="24" t="s">
        <v>77</v>
      </c>
      <c r="AY142" s="24" t="s">
        <v>145</v>
      </c>
      <c r="BE142" s="214">
        <f>IF(N142="základní",J142,0)</f>
        <v>10010.29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4" t="s">
        <v>75</v>
      </c>
      <c r="BK142" s="214">
        <f>ROUND(I142*H142,2)</f>
        <v>10010.29</v>
      </c>
      <c r="BL142" s="24" t="s">
        <v>152</v>
      </c>
      <c r="BM142" s="24" t="s">
        <v>764</v>
      </c>
    </row>
    <row r="143" spans="2:47" s="1" customFormat="1" ht="13.5">
      <c r="B143" s="40"/>
      <c r="C143" s="62"/>
      <c r="D143" s="215" t="s">
        <v>154</v>
      </c>
      <c r="E143" s="62"/>
      <c r="F143" s="216" t="s">
        <v>765</v>
      </c>
      <c r="G143" s="62"/>
      <c r="H143" s="62"/>
      <c r="I143" s="171"/>
      <c r="J143" s="62"/>
      <c r="K143" s="62"/>
      <c r="L143" s="60"/>
      <c r="M143" s="267"/>
      <c r="N143" s="268"/>
      <c r="O143" s="268"/>
      <c r="P143" s="268"/>
      <c r="Q143" s="268"/>
      <c r="R143" s="268"/>
      <c r="S143" s="268"/>
      <c r="T143" s="269"/>
      <c r="AT143" s="24" t="s">
        <v>154</v>
      </c>
      <c r="AU143" s="24" t="s">
        <v>77</v>
      </c>
    </row>
    <row r="144" spans="2:12" s="1" customFormat="1" ht="6.75" customHeight="1">
      <c r="B144" s="55"/>
      <c r="C144" s="56"/>
      <c r="D144" s="56"/>
      <c r="E144" s="56"/>
      <c r="F144" s="56"/>
      <c r="G144" s="56"/>
      <c r="H144" s="56"/>
      <c r="I144" s="147"/>
      <c r="J144" s="56"/>
      <c r="K144" s="56"/>
      <c r="L144" s="60"/>
    </row>
  </sheetData>
  <sheetProtection password="CC35" sheet="1" objects="1" scenarios="1" formatCells="0" formatColumns="0" formatRows="0" sort="0" autoFilter="0"/>
  <autoFilter ref="C86:K143"/>
  <mergeCells count="12"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  <mergeCell ref="E77:H7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zoomScalePageLayoutView="0" workbookViewId="0" topLeftCell="A1">
      <pane ySplit="1" topLeftCell="A133" activePane="bottomLeft" state="frozen"/>
      <selection pane="topLeft" activeCell="A1" sqref="A1"/>
      <selection pane="bottomLeft" activeCell="I147" sqref="I14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104</v>
      </c>
      <c r="G1" s="396" t="s">
        <v>105</v>
      </c>
      <c r="H1" s="396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97</v>
      </c>
    </row>
    <row r="3" spans="2:46" ht="6.7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77</v>
      </c>
    </row>
    <row r="4" spans="2:46" ht="36.75" customHeight="1">
      <c r="B4" s="28"/>
      <c r="C4" s="29"/>
      <c r="D4" s="30" t="s">
        <v>109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397" t="str">
        <f>'Rekapitulace stavby'!K6</f>
        <v>Holoubkov - rekonstrukce kanalizace Chejlavy - I.etapa</v>
      </c>
      <c r="F7" s="403"/>
      <c r="G7" s="403"/>
      <c r="H7" s="403"/>
      <c r="I7" s="125"/>
      <c r="J7" s="29"/>
      <c r="K7" s="31"/>
    </row>
    <row r="8" spans="2:11" ht="15">
      <c r="B8" s="28"/>
      <c r="C8" s="29"/>
      <c r="D8" s="37" t="s">
        <v>110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0"/>
      <c r="C9" s="41"/>
      <c r="D9" s="41"/>
      <c r="E9" s="397" t="s">
        <v>766</v>
      </c>
      <c r="F9" s="398"/>
      <c r="G9" s="398"/>
      <c r="H9" s="398"/>
      <c r="I9" s="126"/>
      <c r="J9" s="41"/>
      <c r="K9" s="44"/>
    </row>
    <row r="10" spans="2:11" s="1" customFormat="1" ht="15">
      <c r="B10" s="40"/>
      <c r="C10" s="41"/>
      <c r="D10" s="37" t="s">
        <v>112</v>
      </c>
      <c r="E10" s="41"/>
      <c r="F10" s="41"/>
      <c r="G10" s="41"/>
      <c r="H10" s="41"/>
      <c r="I10" s="126"/>
      <c r="J10" s="41"/>
      <c r="K10" s="44"/>
    </row>
    <row r="11" spans="2:11" s="1" customFormat="1" ht="36.75" customHeight="1">
      <c r="B11" s="40"/>
      <c r="C11" s="41"/>
      <c r="D11" s="41"/>
      <c r="E11" s="399" t="s">
        <v>767</v>
      </c>
      <c r="F11" s="398"/>
      <c r="G11" s="398"/>
      <c r="H11" s="398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2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2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 t="str">
        <f>'Rekapitulace stavby'!AN8</f>
        <v>17. 2. 2018</v>
      </c>
      <c r="K14" s="44"/>
    </row>
    <row r="15" spans="2:11" s="1" customFormat="1" ht="10.5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25" customHeight="1">
      <c r="B16" s="40"/>
      <c r="C16" s="41"/>
      <c r="D16" s="37" t="s">
        <v>27</v>
      </c>
      <c r="E16" s="41"/>
      <c r="F16" s="41"/>
      <c r="G16" s="41"/>
      <c r="H16" s="41"/>
      <c r="I16" s="127" t="s">
        <v>28</v>
      </c>
      <c r="J16" s="35">
        <f>IF('Rekapitulace stavby'!AN10="","",'Rekapitulace stavby'!AN10)</f>
      </c>
      <c r="K16" s="44"/>
    </row>
    <row r="17" spans="2:11" s="1" customFormat="1" ht="18" customHeight="1">
      <c r="B17" s="40"/>
      <c r="C17" s="41"/>
      <c r="D17" s="41"/>
      <c r="E17" s="35" t="str">
        <f>IF('Rekapitulace stavby'!E11="","",'Rekapitulace stavby'!E11)</f>
        <v> </v>
      </c>
      <c r="F17" s="41"/>
      <c r="G17" s="41"/>
      <c r="H17" s="41"/>
      <c r="I17" s="127" t="s">
        <v>29</v>
      </c>
      <c r="J17" s="35">
        <f>IF('Rekapitulace stavby'!AN11="","",'Rekapitulace stavby'!AN11)</f>
      </c>
      <c r="K17" s="44"/>
    </row>
    <row r="18" spans="2:11" s="1" customFormat="1" ht="6.7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25" customHeight="1">
      <c r="B19" s="40"/>
      <c r="C19" s="41"/>
      <c r="D19" s="37" t="s">
        <v>30</v>
      </c>
      <c r="E19" s="41"/>
      <c r="F19" s="41"/>
      <c r="G19" s="41"/>
      <c r="H19" s="41"/>
      <c r="I19" s="127" t="s">
        <v>28</v>
      </c>
      <c r="J19" s="35" t="str">
        <f>IF('Rekapitulace stavby'!AN13="Vyplň údaj","",IF('Rekapitulace stavby'!AN13="","",'Rekapitulace stavby'!AN13))</f>
        <v>480 35 599</v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>Swietelsky stavební s.r.o., Odštěpný závod Dopravní stavby ZÁPAD, Zemská 259, 337 01 Ejpovice</v>
      </c>
      <c r="F20" s="41"/>
      <c r="G20" s="41"/>
      <c r="H20" s="41"/>
      <c r="I20" s="127" t="s">
        <v>29</v>
      </c>
      <c r="J20" s="35" t="str">
        <f>IF('Rekapitulace stavby'!AN14="Vyplň údaj","",IF('Rekapitulace stavby'!AN14="","",'Rekapitulace stavby'!AN14))</f>
        <v>CZ 480 35 599</v>
      </c>
      <c r="K20" s="44"/>
    </row>
    <row r="21" spans="2:11" s="1" customFormat="1" ht="6.7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25" customHeight="1">
      <c r="B22" s="40"/>
      <c r="C22" s="41"/>
      <c r="D22" s="37" t="s">
        <v>31</v>
      </c>
      <c r="E22" s="41"/>
      <c r="F22" s="41"/>
      <c r="G22" s="41"/>
      <c r="H22" s="41"/>
      <c r="I22" s="127" t="s">
        <v>28</v>
      </c>
      <c r="J22" s="35">
        <f>IF('Rekapitulace stavby'!AN16="","",'Rekapitulace stavby'!AN16)</f>
      </c>
      <c r="K22" s="44"/>
    </row>
    <row r="23" spans="2:11" s="1" customFormat="1" ht="18" customHeight="1">
      <c r="B23" s="40"/>
      <c r="C23" s="41"/>
      <c r="D23" s="41"/>
      <c r="E23" s="35" t="str">
        <f>IF('Rekapitulace stavby'!E17="","",'Rekapitulace stavby'!E17)</f>
        <v> </v>
      </c>
      <c r="F23" s="41"/>
      <c r="G23" s="41"/>
      <c r="H23" s="41"/>
      <c r="I23" s="127" t="s">
        <v>29</v>
      </c>
      <c r="J23" s="35">
        <f>IF('Rekapitulace stavby'!AN17="","",'Rekapitulace stavby'!AN17)</f>
      </c>
      <c r="K23" s="44"/>
    </row>
    <row r="24" spans="2:11" s="1" customFormat="1" ht="6.7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25" customHeight="1">
      <c r="B25" s="40"/>
      <c r="C25" s="41"/>
      <c r="D25" s="37" t="s">
        <v>33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92" t="s">
        <v>21</v>
      </c>
      <c r="F26" s="392"/>
      <c r="G26" s="392"/>
      <c r="H26" s="392"/>
      <c r="I26" s="131"/>
      <c r="J26" s="130"/>
      <c r="K26" s="132"/>
    </row>
    <row r="27" spans="2:11" s="1" customFormat="1" ht="6.7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4.75" customHeight="1">
      <c r="B29" s="40"/>
      <c r="C29" s="41"/>
      <c r="D29" s="135" t="s">
        <v>34</v>
      </c>
      <c r="E29" s="41"/>
      <c r="F29" s="41"/>
      <c r="G29" s="41"/>
      <c r="H29" s="41"/>
      <c r="I29" s="126"/>
      <c r="J29" s="136">
        <f>ROUND(J89,2)</f>
        <v>575914.66</v>
      </c>
      <c r="K29" s="44"/>
    </row>
    <row r="30" spans="2:11" s="1" customFormat="1" ht="6.7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25" customHeight="1">
      <c r="B31" s="40"/>
      <c r="C31" s="41"/>
      <c r="D31" s="41"/>
      <c r="E31" s="41"/>
      <c r="F31" s="45" t="s">
        <v>36</v>
      </c>
      <c r="G31" s="41"/>
      <c r="H31" s="41"/>
      <c r="I31" s="137" t="s">
        <v>35</v>
      </c>
      <c r="J31" s="45" t="s">
        <v>37</v>
      </c>
      <c r="K31" s="44"/>
    </row>
    <row r="32" spans="2:11" s="1" customFormat="1" ht="14.25" customHeight="1">
      <c r="B32" s="40"/>
      <c r="C32" s="41"/>
      <c r="D32" s="48" t="s">
        <v>38</v>
      </c>
      <c r="E32" s="48" t="s">
        <v>39</v>
      </c>
      <c r="F32" s="138">
        <f>ROUND(SUM(BE89:BE201),2)</f>
        <v>575914.66</v>
      </c>
      <c r="G32" s="41"/>
      <c r="H32" s="41"/>
      <c r="I32" s="139">
        <v>0.21</v>
      </c>
      <c r="J32" s="138">
        <f>ROUND(ROUND((SUM(BE89:BE201)),2)*I32,2)</f>
        <v>120942.08</v>
      </c>
      <c r="K32" s="44"/>
    </row>
    <row r="33" spans="2:11" s="1" customFormat="1" ht="14.25" customHeight="1">
      <c r="B33" s="40"/>
      <c r="C33" s="41"/>
      <c r="D33" s="41"/>
      <c r="E33" s="48" t="s">
        <v>40</v>
      </c>
      <c r="F33" s="138">
        <f>ROUND(SUM(BF89:BF201),2)</f>
        <v>0</v>
      </c>
      <c r="G33" s="41"/>
      <c r="H33" s="41"/>
      <c r="I33" s="139">
        <v>0.15</v>
      </c>
      <c r="J33" s="138">
        <f>ROUND(ROUND((SUM(BF89:BF201)),2)*I33,2)</f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41</v>
      </c>
      <c r="F34" s="138">
        <f>ROUND(SUM(BG89:BG201),2)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25" customHeight="1" hidden="1">
      <c r="B35" s="40"/>
      <c r="C35" s="41"/>
      <c r="D35" s="41"/>
      <c r="E35" s="48" t="s">
        <v>42</v>
      </c>
      <c r="F35" s="138">
        <f>ROUND(SUM(BH89:BH201),2)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25" customHeight="1" hidden="1">
      <c r="B36" s="40"/>
      <c r="C36" s="41"/>
      <c r="D36" s="41"/>
      <c r="E36" s="48" t="s">
        <v>43</v>
      </c>
      <c r="F36" s="138">
        <f>ROUND(SUM(BI89:BI201),2)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7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4.75" customHeight="1">
      <c r="B38" s="40"/>
      <c r="C38" s="140"/>
      <c r="D38" s="141" t="s">
        <v>44</v>
      </c>
      <c r="E38" s="78"/>
      <c r="F38" s="78"/>
      <c r="G38" s="142" t="s">
        <v>45</v>
      </c>
      <c r="H38" s="143" t="s">
        <v>46</v>
      </c>
      <c r="I38" s="144"/>
      <c r="J38" s="145">
        <f>SUM(J29:J36)</f>
        <v>696856.74</v>
      </c>
      <c r="K38" s="146"/>
    </row>
    <row r="39" spans="2:11" s="1" customFormat="1" ht="14.2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7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75" customHeight="1">
      <c r="B44" s="40"/>
      <c r="C44" s="30" t="s">
        <v>114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7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2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97" t="str">
        <f>E7</f>
        <v>Holoubkov - rekonstrukce kanalizace Chejlavy - I.etapa</v>
      </c>
      <c r="F47" s="403"/>
      <c r="G47" s="403"/>
      <c r="H47" s="403"/>
      <c r="I47" s="126"/>
      <c r="J47" s="41"/>
      <c r="K47" s="44"/>
    </row>
    <row r="48" spans="2:11" ht="15">
      <c r="B48" s="28"/>
      <c r="C48" s="37" t="s">
        <v>110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0"/>
      <c r="C49" s="41"/>
      <c r="D49" s="41"/>
      <c r="E49" s="397" t="s">
        <v>766</v>
      </c>
      <c r="F49" s="398"/>
      <c r="G49" s="398"/>
      <c r="H49" s="398"/>
      <c r="I49" s="126"/>
      <c r="J49" s="41"/>
      <c r="K49" s="44"/>
    </row>
    <row r="50" spans="2:11" s="1" customFormat="1" ht="14.25" customHeight="1">
      <c r="B50" s="40"/>
      <c r="C50" s="37" t="s">
        <v>112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9" t="str">
        <f>E11</f>
        <v>004.1 - ČSOV</v>
      </c>
      <c r="F51" s="398"/>
      <c r="G51" s="398"/>
      <c r="H51" s="398"/>
      <c r="I51" s="126"/>
      <c r="J51" s="41"/>
      <c r="K51" s="44"/>
    </row>
    <row r="52" spans="2:11" s="1" customFormat="1" ht="6.7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 </v>
      </c>
      <c r="G53" s="41"/>
      <c r="H53" s="41"/>
      <c r="I53" s="127" t="s">
        <v>25</v>
      </c>
      <c r="J53" s="128" t="str">
        <f>IF(J14="","",J14)</f>
        <v>17. 2. 2018</v>
      </c>
      <c r="K53" s="44"/>
    </row>
    <row r="54" spans="2:11" s="1" customFormat="1" ht="6.7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7" t="s">
        <v>27</v>
      </c>
      <c r="D55" s="41"/>
      <c r="E55" s="41"/>
      <c r="F55" s="35" t="str">
        <f>E17</f>
        <v> </v>
      </c>
      <c r="G55" s="41"/>
      <c r="H55" s="41"/>
      <c r="I55" s="127" t="s">
        <v>31</v>
      </c>
      <c r="J55" s="35" t="str">
        <f>E23</f>
        <v> </v>
      </c>
      <c r="K55" s="44"/>
    </row>
    <row r="56" spans="2:11" s="1" customFormat="1" ht="14.25" customHeight="1">
      <c r="B56" s="40"/>
      <c r="C56" s="37" t="s">
        <v>30</v>
      </c>
      <c r="D56" s="41"/>
      <c r="E56" s="41"/>
      <c r="F56" s="35" t="str">
        <f>IF(E20="","",E20)</f>
        <v>Swietelsky stavební s.r.o., Odštěpný závod Dopravní stavby ZÁPAD, Zemská 259, 337 01 Ejpovice</v>
      </c>
      <c r="G56" s="41"/>
      <c r="H56" s="41"/>
      <c r="I56" s="126"/>
      <c r="J56" s="41"/>
      <c r="K56" s="44"/>
    </row>
    <row r="57" spans="2:11" s="1" customFormat="1" ht="9.7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115</v>
      </c>
      <c r="D58" s="140"/>
      <c r="E58" s="140"/>
      <c r="F58" s="140"/>
      <c r="G58" s="140"/>
      <c r="H58" s="140"/>
      <c r="I58" s="153"/>
      <c r="J58" s="154" t="s">
        <v>116</v>
      </c>
      <c r="K58" s="155"/>
    </row>
    <row r="59" spans="2:11" s="1" customFormat="1" ht="9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117</v>
      </c>
      <c r="D60" s="41"/>
      <c r="E60" s="41"/>
      <c r="F60" s="41"/>
      <c r="G60" s="41"/>
      <c r="H60" s="41"/>
      <c r="I60" s="126"/>
      <c r="J60" s="136">
        <f>J89</f>
        <v>575914.6599999999</v>
      </c>
      <c r="K60" s="44"/>
      <c r="AU60" s="24" t="s">
        <v>118</v>
      </c>
    </row>
    <row r="61" spans="2:11" s="8" customFormat="1" ht="24.75" customHeight="1">
      <c r="B61" s="157"/>
      <c r="C61" s="158"/>
      <c r="D61" s="159" t="s">
        <v>119</v>
      </c>
      <c r="E61" s="160"/>
      <c r="F61" s="160"/>
      <c r="G61" s="160"/>
      <c r="H61" s="160"/>
      <c r="I61" s="161"/>
      <c r="J61" s="162">
        <f>J90</f>
        <v>575914.6599999999</v>
      </c>
      <c r="K61" s="163"/>
    </row>
    <row r="62" spans="2:11" s="9" customFormat="1" ht="19.5" customHeight="1">
      <c r="B62" s="164"/>
      <c r="C62" s="165"/>
      <c r="D62" s="166" t="s">
        <v>120</v>
      </c>
      <c r="E62" s="167"/>
      <c r="F62" s="167"/>
      <c r="G62" s="167"/>
      <c r="H62" s="167"/>
      <c r="I62" s="168"/>
      <c r="J62" s="169">
        <f>J91</f>
        <v>96787.90000000001</v>
      </c>
      <c r="K62" s="170"/>
    </row>
    <row r="63" spans="2:11" s="9" customFormat="1" ht="19.5" customHeight="1">
      <c r="B63" s="164"/>
      <c r="C63" s="165"/>
      <c r="D63" s="166" t="s">
        <v>122</v>
      </c>
      <c r="E63" s="167"/>
      <c r="F63" s="167"/>
      <c r="G63" s="167"/>
      <c r="H63" s="167"/>
      <c r="I63" s="168"/>
      <c r="J63" s="169">
        <f>J122</f>
        <v>68264.98</v>
      </c>
      <c r="K63" s="170"/>
    </row>
    <row r="64" spans="2:11" s="9" customFormat="1" ht="19.5" customHeight="1">
      <c r="B64" s="164"/>
      <c r="C64" s="165"/>
      <c r="D64" s="166" t="s">
        <v>123</v>
      </c>
      <c r="E64" s="167"/>
      <c r="F64" s="167"/>
      <c r="G64" s="167"/>
      <c r="H64" s="167"/>
      <c r="I64" s="168"/>
      <c r="J64" s="169">
        <f>J134</f>
        <v>16798.52</v>
      </c>
      <c r="K64" s="170"/>
    </row>
    <row r="65" spans="2:11" s="9" customFormat="1" ht="19.5" customHeight="1">
      <c r="B65" s="164"/>
      <c r="C65" s="165"/>
      <c r="D65" s="166" t="s">
        <v>125</v>
      </c>
      <c r="E65" s="167"/>
      <c r="F65" s="167"/>
      <c r="G65" s="167"/>
      <c r="H65" s="167"/>
      <c r="I65" s="168"/>
      <c r="J65" s="169">
        <f>J145</f>
        <v>363155.81</v>
      </c>
      <c r="K65" s="170"/>
    </row>
    <row r="66" spans="2:11" s="9" customFormat="1" ht="19.5" customHeight="1">
      <c r="B66" s="164"/>
      <c r="C66" s="165"/>
      <c r="D66" s="166" t="s">
        <v>768</v>
      </c>
      <c r="E66" s="167"/>
      <c r="F66" s="167"/>
      <c r="G66" s="167"/>
      <c r="H66" s="167"/>
      <c r="I66" s="168"/>
      <c r="J66" s="169">
        <f>J190</f>
        <v>17289.760000000002</v>
      </c>
      <c r="K66" s="170"/>
    </row>
    <row r="67" spans="2:11" s="9" customFormat="1" ht="19.5" customHeight="1">
      <c r="B67" s="164"/>
      <c r="C67" s="165"/>
      <c r="D67" s="166" t="s">
        <v>128</v>
      </c>
      <c r="E67" s="167"/>
      <c r="F67" s="167"/>
      <c r="G67" s="167"/>
      <c r="H67" s="167"/>
      <c r="I67" s="168"/>
      <c r="J67" s="169">
        <f>J199</f>
        <v>13617.69</v>
      </c>
      <c r="K67" s="170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26"/>
      <c r="J68" s="41"/>
      <c r="K68" s="44"/>
    </row>
    <row r="69" spans="2:11" s="1" customFormat="1" ht="6.75" customHeight="1">
      <c r="B69" s="55"/>
      <c r="C69" s="56"/>
      <c r="D69" s="56"/>
      <c r="E69" s="56"/>
      <c r="F69" s="56"/>
      <c r="G69" s="56"/>
      <c r="H69" s="56"/>
      <c r="I69" s="147"/>
      <c r="J69" s="56"/>
      <c r="K69" s="57"/>
    </row>
    <row r="73" spans="2:12" s="1" customFormat="1" ht="6.75" customHeight="1">
      <c r="B73" s="58"/>
      <c r="C73" s="59"/>
      <c r="D73" s="59"/>
      <c r="E73" s="59"/>
      <c r="F73" s="59"/>
      <c r="G73" s="59"/>
      <c r="H73" s="59"/>
      <c r="I73" s="150"/>
      <c r="J73" s="59"/>
      <c r="K73" s="59"/>
      <c r="L73" s="60"/>
    </row>
    <row r="74" spans="2:12" s="1" customFormat="1" ht="36.75" customHeight="1">
      <c r="B74" s="40"/>
      <c r="C74" s="61" t="s">
        <v>129</v>
      </c>
      <c r="D74" s="62"/>
      <c r="E74" s="62"/>
      <c r="F74" s="62"/>
      <c r="G74" s="62"/>
      <c r="H74" s="62"/>
      <c r="I74" s="171"/>
      <c r="J74" s="62"/>
      <c r="K74" s="62"/>
      <c r="L74" s="60"/>
    </row>
    <row r="75" spans="2:12" s="1" customFormat="1" ht="6.75" customHeight="1">
      <c r="B75" s="40"/>
      <c r="C75" s="62"/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14.25" customHeight="1">
      <c r="B76" s="40"/>
      <c r="C76" s="64" t="s">
        <v>18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22.5" customHeight="1">
      <c r="B77" s="40"/>
      <c r="C77" s="62"/>
      <c r="D77" s="62"/>
      <c r="E77" s="400" t="str">
        <f>E7</f>
        <v>Holoubkov - rekonstrukce kanalizace Chejlavy - I.etapa</v>
      </c>
      <c r="F77" s="401"/>
      <c r="G77" s="401"/>
      <c r="H77" s="401"/>
      <c r="I77" s="171"/>
      <c r="J77" s="62"/>
      <c r="K77" s="62"/>
      <c r="L77" s="60"/>
    </row>
    <row r="78" spans="2:12" ht="15">
      <c r="B78" s="28"/>
      <c r="C78" s="64" t="s">
        <v>110</v>
      </c>
      <c r="D78" s="172"/>
      <c r="E78" s="172"/>
      <c r="F78" s="172"/>
      <c r="G78" s="172"/>
      <c r="H78" s="172"/>
      <c r="J78" s="172"/>
      <c r="K78" s="172"/>
      <c r="L78" s="173"/>
    </row>
    <row r="79" spans="2:12" s="1" customFormat="1" ht="22.5" customHeight="1">
      <c r="B79" s="40"/>
      <c r="C79" s="62"/>
      <c r="D79" s="62"/>
      <c r="E79" s="400" t="s">
        <v>766</v>
      </c>
      <c r="F79" s="402"/>
      <c r="G79" s="402"/>
      <c r="H79" s="402"/>
      <c r="I79" s="171"/>
      <c r="J79" s="62"/>
      <c r="K79" s="62"/>
      <c r="L79" s="60"/>
    </row>
    <row r="80" spans="2:12" s="1" customFormat="1" ht="14.25" customHeight="1">
      <c r="B80" s="40"/>
      <c r="C80" s="64" t="s">
        <v>112</v>
      </c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23.25" customHeight="1">
      <c r="B81" s="40"/>
      <c r="C81" s="62"/>
      <c r="D81" s="62"/>
      <c r="E81" s="372" t="str">
        <f>E11</f>
        <v>004.1 - ČSOV</v>
      </c>
      <c r="F81" s="402"/>
      <c r="G81" s="402"/>
      <c r="H81" s="402"/>
      <c r="I81" s="171"/>
      <c r="J81" s="62"/>
      <c r="K81" s="62"/>
      <c r="L81" s="60"/>
    </row>
    <row r="82" spans="2:12" s="1" customFormat="1" ht="6.7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12" s="1" customFormat="1" ht="18" customHeight="1">
      <c r="B83" s="40"/>
      <c r="C83" s="64" t="s">
        <v>23</v>
      </c>
      <c r="D83" s="62"/>
      <c r="E83" s="62"/>
      <c r="F83" s="174" t="str">
        <f>F14</f>
        <v> </v>
      </c>
      <c r="G83" s="62"/>
      <c r="H83" s="62"/>
      <c r="I83" s="175" t="s">
        <v>25</v>
      </c>
      <c r="J83" s="72" t="str">
        <f>IF(J14="","",J14)</f>
        <v>17. 2. 2018</v>
      </c>
      <c r="K83" s="62"/>
      <c r="L83" s="60"/>
    </row>
    <row r="84" spans="2:12" s="1" customFormat="1" ht="6.75" customHeight="1">
      <c r="B84" s="40"/>
      <c r="C84" s="62"/>
      <c r="D84" s="62"/>
      <c r="E84" s="62"/>
      <c r="F84" s="62"/>
      <c r="G84" s="62"/>
      <c r="H84" s="62"/>
      <c r="I84" s="171"/>
      <c r="J84" s="62"/>
      <c r="K84" s="62"/>
      <c r="L84" s="60"/>
    </row>
    <row r="85" spans="2:12" s="1" customFormat="1" ht="15">
      <c r="B85" s="40"/>
      <c r="C85" s="64" t="s">
        <v>27</v>
      </c>
      <c r="D85" s="62"/>
      <c r="E85" s="62"/>
      <c r="F85" s="174" t="str">
        <f>E17</f>
        <v> </v>
      </c>
      <c r="G85" s="62"/>
      <c r="H85" s="62"/>
      <c r="I85" s="175" t="s">
        <v>31</v>
      </c>
      <c r="J85" s="174" t="str">
        <f>E23</f>
        <v> </v>
      </c>
      <c r="K85" s="62"/>
      <c r="L85" s="60"/>
    </row>
    <row r="86" spans="2:12" s="1" customFormat="1" ht="14.25" customHeight="1">
      <c r="B86" s="40"/>
      <c r="C86" s="64" t="s">
        <v>30</v>
      </c>
      <c r="D86" s="62"/>
      <c r="E86" s="62"/>
      <c r="F86" s="174" t="str">
        <f>IF(E20="","",E20)</f>
        <v>Swietelsky stavební s.r.o., Odštěpný závod Dopravní stavby ZÁPAD, Zemská 259, 337 01 Ejpovice</v>
      </c>
      <c r="G86" s="62"/>
      <c r="H86" s="62"/>
      <c r="I86" s="171"/>
      <c r="J86" s="62"/>
      <c r="K86" s="62"/>
      <c r="L86" s="60"/>
    </row>
    <row r="87" spans="2:12" s="1" customFormat="1" ht="9.75" customHeight="1">
      <c r="B87" s="40"/>
      <c r="C87" s="62"/>
      <c r="D87" s="62"/>
      <c r="E87" s="62"/>
      <c r="F87" s="62"/>
      <c r="G87" s="62"/>
      <c r="H87" s="62"/>
      <c r="I87" s="171"/>
      <c r="J87" s="62"/>
      <c r="K87" s="62"/>
      <c r="L87" s="60"/>
    </row>
    <row r="88" spans="2:20" s="10" customFormat="1" ht="29.25" customHeight="1">
      <c r="B88" s="176"/>
      <c r="C88" s="177" t="s">
        <v>130</v>
      </c>
      <c r="D88" s="178" t="s">
        <v>53</v>
      </c>
      <c r="E88" s="178" t="s">
        <v>49</v>
      </c>
      <c r="F88" s="178" t="s">
        <v>131</v>
      </c>
      <c r="G88" s="178" t="s">
        <v>132</v>
      </c>
      <c r="H88" s="178" t="s">
        <v>133</v>
      </c>
      <c r="I88" s="179" t="s">
        <v>134</v>
      </c>
      <c r="J88" s="178" t="s">
        <v>116</v>
      </c>
      <c r="K88" s="180" t="s">
        <v>135</v>
      </c>
      <c r="L88" s="181"/>
      <c r="M88" s="80" t="s">
        <v>136</v>
      </c>
      <c r="N88" s="81" t="s">
        <v>38</v>
      </c>
      <c r="O88" s="81" t="s">
        <v>137</v>
      </c>
      <c r="P88" s="81" t="s">
        <v>138</v>
      </c>
      <c r="Q88" s="81" t="s">
        <v>139</v>
      </c>
      <c r="R88" s="81" t="s">
        <v>140</v>
      </c>
      <c r="S88" s="81" t="s">
        <v>141</v>
      </c>
      <c r="T88" s="82" t="s">
        <v>142</v>
      </c>
    </row>
    <row r="89" spans="2:63" s="1" customFormat="1" ht="29.25" customHeight="1">
      <c r="B89" s="40"/>
      <c r="C89" s="86" t="s">
        <v>117</v>
      </c>
      <c r="D89" s="62"/>
      <c r="E89" s="62"/>
      <c r="F89" s="62"/>
      <c r="G89" s="62"/>
      <c r="H89" s="62"/>
      <c r="I89" s="171"/>
      <c r="J89" s="182">
        <f>BK89</f>
        <v>575914.6599999999</v>
      </c>
      <c r="K89" s="62"/>
      <c r="L89" s="60"/>
      <c r="M89" s="83"/>
      <c r="N89" s="84"/>
      <c r="O89" s="84"/>
      <c r="P89" s="183">
        <f>P90</f>
        <v>0</v>
      </c>
      <c r="Q89" s="84"/>
      <c r="R89" s="183">
        <f>R90</f>
        <v>52.83485068000001</v>
      </c>
      <c r="S89" s="84"/>
      <c r="T89" s="184">
        <f>T90</f>
        <v>0</v>
      </c>
      <c r="AT89" s="24" t="s">
        <v>67</v>
      </c>
      <c r="AU89" s="24" t="s">
        <v>118</v>
      </c>
      <c r="BK89" s="185">
        <f>BK90</f>
        <v>575914.6599999999</v>
      </c>
    </row>
    <row r="90" spans="2:63" s="11" customFormat="1" ht="36.75" customHeight="1">
      <c r="B90" s="186"/>
      <c r="C90" s="187"/>
      <c r="D90" s="188" t="s">
        <v>67</v>
      </c>
      <c r="E90" s="189" t="s">
        <v>143</v>
      </c>
      <c r="F90" s="189" t="s">
        <v>144</v>
      </c>
      <c r="G90" s="187"/>
      <c r="H90" s="187"/>
      <c r="I90" s="190"/>
      <c r="J90" s="191">
        <f>BK90</f>
        <v>575914.6599999999</v>
      </c>
      <c r="K90" s="187"/>
      <c r="L90" s="192"/>
      <c r="M90" s="193"/>
      <c r="N90" s="194"/>
      <c r="O90" s="194"/>
      <c r="P90" s="195">
        <f>P91+P122+P134+P145+P190+P199</f>
        <v>0</v>
      </c>
      <c r="Q90" s="194"/>
      <c r="R90" s="195">
        <f>R91+R122+R134+R145+R190+R199</f>
        <v>52.83485068000001</v>
      </c>
      <c r="S90" s="194"/>
      <c r="T90" s="196">
        <f>T91+T122+T134+T145+T190+T199</f>
        <v>0</v>
      </c>
      <c r="AR90" s="197" t="s">
        <v>75</v>
      </c>
      <c r="AT90" s="198" t="s">
        <v>67</v>
      </c>
      <c r="AU90" s="198" t="s">
        <v>68</v>
      </c>
      <c r="AY90" s="197" t="s">
        <v>145</v>
      </c>
      <c r="BK90" s="199">
        <f>BK91+BK122+BK134+BK145+BK190+BK199</f>
        <v>575914.6599999999</v>
      </c>
    </row>
    <row r="91" spans="2:63" s="11" customFormat="1" ht="19.5" customHeight="1">
      <c r="B91" s="186"/>
      <c r="C91" s="187"/>
      <c r="D91" s="200" t="s">
        <v>67</v>
      </c>
      <c r="E91" s="201" t="s">
        <v>75</v>
      </c>
      <c r="F91" s="201" t="s">
        <v>146</v>
      </c>
      <c r="G91" s="187"/>
      <c r="H91" s="187"/>
      <c r="I91" s="190"/>
      <c r="J91" s="202">
        <f>BK91</f>
        <v>96787.90000000001</v>
      </c>
      <c r="K91" s="187"/>
      <c r="L91" s="192"/>
      <c r="M91" s="193"/>
      <c r="N91" s="194"/>
      <c r="O91" s="194"/>
      <c r="P91" s="195">
        <f>SUM(P92:P121)</f>
        <v>0</v>
      </c>
      <c r="Q91" s="194"/>
      <c r="R91" s="195">
        <f>SUM(R92:R121)</f>
        <v>0</v>
      </c>
      <c r="S91" s="194"/>
      <c r="T91" s="196">
        <f>SUM(T92:T121)</f>
        <v>0</v>
      </c>
      <c r="AR91" s="197" t="s">
        <v>75</v>
      </c>
      <c r="AT91" s="198" t="s">
        <v>67</v>
      </c>
      <c r="AU91" s="198" t="s">
        <v>75</v>
      </c>
      <c r="AY91" s="197" t="s">
        <v>145</v>
      </c>
      <c r="BK91" s="199">
        <f>SUM(BK92:BK121)</f>
        <v>96787.90000000001</v>
      </c>
    </row>
    <row r="92" spans="2:65" s="1" customFormat="1" ht="22.5" customHeight="1">
      <c r="B92" s="40"/>
      <c r="C92" s="203" t="s">
        <v>75</v>
      </c>
      <c r="D92" s="203" t="s">
        <v>147</v>
      </c>
      <c r="E92" s="204" t="s">
        <v>554</v>
      </c>
      <c r="F92" s="205" t="s">
        <v>555</v>
      </c>
      <c r="G92" s="206" t="s">
        <v>556</v>
      </c>
      <c r="H92" s="207">
        <v>112</v>
      </c>
      <c r="I92" s="208">
        <v>74.61</v>
      </c>
      <c r="J92" s="209">
        <f>ROUND(I92*H92,2)</f>
        <v>8356.32</v>
      </c>
      <c r="K92" s="205" t="s">
        <v>21</v>
      </c>
      <c r="L92" s="60"/>
      <c r="M92" s="210" t="s">
        <v>21</v>
      </c>
      <c r="N92" s="211" t="s">
        <v>39</v>
      </c>
      <c r="O92" s="41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4" t="s">
        <v>152</v>
      </c>
      <c r="AT92" s="24" t="s">
        <v>147</v>
      </c>
      <c r="AU92" s="24" t="s">
        <v>77</v>
      </c>
      <c r="AY92" s="24" t="s">
        <v>145</v>
      </c>
      <c r="BE92" s="214">
        <f>IF(N92="základní",J92,0)</f>
        <v>8356.32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4" t="s">
        <v>75</v>
      </c>
      <c r="BK92" s="214">
        <f>ROUND(I92*H92,2)</f>
        <v>8356.32</v>
      </c>
      <c r="BL92" s="24" t="s">
        <v>152</v>
      </c>
      <c r="BM92" s="24" t="s">
        <v>769</v>
      </c>
    </row>
    <row r="93" spans="2:47" s="1" customFormat="1" ht="13.5">
      <c r="B93" s="40"/>
      <c r="C93" s="62"/>
      <c r="D93" s="231" t="s">
        <v>154</v>
      </c>
      <c r="E93" s="62"/>
      <c r="F93" s="255" t="s">
        <v>555</v>
      </c>
      <c r="G93" s="62"/>
      <c r="H93" s="62"/>
      <c r="I93" s="171"/>
      <c r="J93" s="62"/>
      <c r="K93" s="62"/>
      <c r="L93" s="60"/>
      <c r="M93" s="217"/>
      <c r="N93" s="41"/>
      <c r="O93" s="41"/>
      <c r="P93" s="41"/>
      <c r="Q93" s="41"/>
      <c r="R93" s="41"/>
      <c r="S93" s="41"/>
      <c r="T93" s="77"/>
      <c r="AT93" s="24" t="s">
        <v>154</v>
      </c>
      <c r="AU93" s="24" t="s">
        <v>77</v>
      </c>
    </row>
    <row r="94" spans="2:65" s="1" customFormat="1" ht="22.5" customHeight="1">
      <c r="B94" s="40"/>
      <c r="C94" s="203" t="s">
        <v>77</v>
      </c>
      <c r="D94" s="203" t="s">
        <v>147</v>
      </c>
      <c r="E94" s="204" t="s">
        <v>558</v>
      </c>
      <c r="F94" s="205" t="s">
        <v>559</v>
      </c>
      <c r="G94" s="206" t="s">
        <v>560</v>
      </c>
      <c r="H94" s="207">
        <v>14</v>
      </c>
      <c r="I94" s="208">
        <v>28.47</v>
      </c>
      <c r="J94" s="209">
        <f>ROUND(I94*H94,2)</f>
        <v>398.58</v>
      </c>
      <c r="K94" s="205" t="s">
        <v>21</v>
      </c>
      <c r="L94" s="60"/>
      <c r="M94" s="210" t="s">
        <v>21</v>
      </c>
      <c r="N94" s="211" t="s">
        <v>39</v>
      </c>
      <c r="O94" s="41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4" t="s">
        <v>152</v>
      </c>
      <c r="AT94" s="24" t="s">
        <v>147</v>
      </c>
      <c r="AU94" s="24" t="s">
        <v>77</v>
      </c>
      <c r="AY94" s="24" t="s">
        <v>145</v>
      </c>
      <c r="BE94" s="214">
        <f>IF(N94="základní",J94,0)</f>
        <v>398.58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4" t="s">
        <v>75</v>
      </c>
      <c r="BK94" s="214">
        <f>ROUND(I94*H94,2)</f>
        <v>398.58</v>
      </c>
      <c r="BL94" s="24" t="s">
        <v>152</v>
      </c>
      <c r="BM94" s="24" t="s">
        <v>770</v>
      </c>
    </row>
    <row r="95" spans="2:47" s="1" customFormat="1" ht="13.5">
      <c r="B95" s="40"/>
      <c r="C95" s="62"/>
      <c r="D95" s="231" t="s">
        <v>154</v>
      </c>
      <c r="E95" s="62"/>
      <c r="F95" s="255" t="s">
        <v>559</v>
      </c>
      <c r="G95" s="62"/>
      <c r="H95" s="62"/>
      <c r="I95" s="171"/>
      <c r="J95" s="62"/>
      <c r="K95" s="62"/>
      <c r="L95" s="60"/>
      <c r="M95" s="217"/>
      <c r="N95" s="41"/>
      <c r="O95" s="41"/>
      <c r="P95" s="41"/>
      <c r="Q95" s="41"/>
      <c r="R95" s="41"/>
      <c r="S95" s="41"/>
      <c r="T95" s="77"/>
      <c r="AT95" s="24" t="s">
        <v>154</v>
      </c>
      <c r="AU95" s="24" t="s">
        <v>77</v>
      </c>
    </row>
    <row r="96" spans="2:65" s="1" customFormat="1" ht="22.5" customHeight="1">
      <c r="B96" s="40"/>
      <c r="C96" s="203" t="s">
        <v>164</v>
      </c>
      <c r="D96" s="203" t="s">
        <v>147</v>
      </c>
      <c r="E96" s="204" t="s">
        <v>771</v>
      </c>
      <c r="F96" s="205" t="s">
        <v>772</v>
      </c>
      <c r="G96" s="206" t="s">
        <v>211</v>
      </c>
      <c r="H96" s="207">
        <v>114.758</v>
      </c>
      <c r="I96" s="208">
        <v>227.39</v>
      </c>
      <c r="J96" s="209">
        <f>ROUND(I96*H96,2)</f>
        <v>26094.82</v>
      </c>
      <c r="K96" s="205" t="s">
        <v>151</v>
      </c>
      <c r="L96" s="60"/>
      <c r="M96" s="210" t="s">
        <v>21</v>
      </c>
      <c r="N96" s="211" t="s">
        <v>39</v>
      </c>
      <c r="O96" s="41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4" t="s">
        <v>152</v>
      </c>
      <c r="AT96" s="24" t="s">
        <v>147</v>
      </c>
      <c r="AU96" s="24" t="s">
        <v>77</v>
      </c>
      <c r="AY96" s="24" t="s">
        <v>145</v>
      </c>
      <c r="BE96" s="214">
        <f>IF(N96="základní",J96,0)</f>
        <v>26094.82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4" t="s">
        <v>75</v>
      </c>
      <c r="BK96" s="214">
        <f>ROUND(I96*H96,2)</f>
        <v>26094.82</v>
      </c>
      <c r="BL96" s="24" t="s">
        <v>152</v>
      </c>
      <c r="BM96" s="24" t="s">
        <v>773</v>
      </c>
    </row>
    <row r="97" spans="2:47" s="1" customFormat="1" ht="27">
      <c r="B97" s="40"/>
      <c r="C97" s="62"/>
      <c r="D97" s="215" t="s">
        <v>154</v>
      </c>
      <c r="E97" s="62"/>
      <c r="F97" s="216" t="s">
        <v>774</v>
      </c>
      <c r="G97" s="62"/>
      <c r="H97" s="62"/>
      <c r="I97" s="171"/>
      <c r="J97" s="62"/>
      <c r="K97" s="62"/>
      <c r="L97" s="60"/>
      <c r="M97" s="217"/>
      <c r="N97" s="41"/>
      <c r="O97" s="41"/>
      <c r="P97" s="41"/>
      <c r="Q97" s="41"/>
      <c r="R97" s="41"/>
      <c r="S97" s="41"/>
      <c r="T97" s="77"/>
      <c r="AT97" s="24" t="s">
        <v>154</v>
      </c>
      <c r="AU97" s="24" t="s">
        <v>77</v>
      </c>
    </row>
    <row r="98" spans="2:51" s="13" customFormat="1" ht="13.5">
      <c r="B98" s="229"/>
      <c r="C98" s="230"/>
      <c r="D98" s="231" t="s">
        <v>156</v>
      </c>
      <c r="E98" s="232" t="s">
        <v>21</v>
      </c>
      <c r="F98" s="233" t="s">
        <v>775</v>
      </c>
      <c r="G98" s="230"/>
      <c r="H98" s="234">
        <v>114.758</v>
      </c>
      <c r="I98" s="235"/>
      <c r="J98" s="230"/>
      <c r="K98" s="230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156</v>
      </c>
      <c r="AU98" s="240" t="s">
        <v>77</v>
      </c>
      <c r="AV98" s="13" t="s">
        <v>77</v>
      </c>
      <c r="AW98" s="13" t="s">
        <v>32</v>
      </c>
      <c r="AX98" s="13" t="s">
        <v>75</v>
      </c>
      <c r="AY98" s="240" t="s">
        <v>145</v>
      </c>
    </row>
    <row r="99" spans="2:65" s="1" customFormat="1" ht="22.5" customHeight="1">
      <c r="B99" s="40"/>
      <c r="C99" s="203" t="s">
        <v>152</v>
      </c>
      <c r="D99" s="203" t="s">
        <v>147</v>
      </c>
      <c r="E99" s="204" t="s">
        <v>567</v>
      </c>
      <c r="F99" s="205" t="s">
        <v>568</v>
      </c>
      <c r="G99" s="206" t="s">
        <v>211</v>
      </c>
      <c r="H99" s="207">
        <v>34.427</v>
      </c>
      <c r="I99" s="208">
        <v>30.6</v>
      </c>
      <c r="J99" s="209">
        <f>ROUND(I99*H99,2)</f>
        <v>1053.47</v>
      </c>
      <c r="K99" s="205" t="s">
        <v>151</v>
      </c>
      <c r="L99" s="60"/>
      <c r="M99" s="210" t="s">
        <v>21</v>
      </c>
      <c r="N99" s="211" t="s">
        <v>39</v>
      </c>
      <c r="O99" s="41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4" t="s">
        <v>152</v>
      </c>
      <c r="AT99" s="24" t="s">
        <v>147</v>
      </c>
      <c r="AU99" s="24" t="s">
        <v>77</v>
      </c>
      <c r="AY99" s="24" t="s">
        <v>145</v>
      </c>
      <c r="BE99" s="214">
        <f>IF(N99="základní",J99,0)</f>
        <v>1053.47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4" t="s">
        <v>75</v>
      </c>
      <c r="BK99" s="214">
        <f>ROUND(I99*H99,2)</f>
        <v>1053.47</v>
      </c>
      <c r="BL99" s="24" t="s">
        <v>152</v>
      </c>
      <c r="BM99" s="24" t="s">
        <v>776</v>
      </c>
    </row>
    <row r="100" spans="2:47" s="1" customFormat="1" ht="27">
      <c r="B100" s="40"/>
      <c r="C100" s="62"/>
      <c r="D100" s="215" t="s">
        <v>154</v>
      </c>
      <c r="E100" s="62"/>
      <c r="F100" s="216" t="s">
        <v>570</v>
      </c>
      <c r="G100" s="62"/>
      <c r="H100" s="62"/>
      <c r="I100" s="171"/>
      <c r="J100" s="62"/>
      <c r="K100" s="62"/>
      <c r="L100" s="60"/>
      <c r="M100" s="217"/>
      <c r="N100" s="41"/>
      <c r="O100" s="41"/>
      <c r="P100" s="41"/>
      <c r="Q100" s="41"/>
      <c r="R100" s="41"/>
      <c r="S100" s="41"/>
      <c r="T100" s="77"/>
      <c r="AT100" s="24" t="s">
        <v>154</v>
      </c>
      <c r="AU100" s="24" t="s">
        <v>77</v>
      </c>
    </row>
    <row r="101" spans="2:51" s="13" customFormat="1" ht="13.5">
      <c r="B101" s="229"/>
      <c r="C101" s="230"/>
      <c r="D101" s="231" t="s">
        <v>156</v>
      </c>
      <c r="E101" s="230"/>
      <c r="F101" s="233" t="s">
        <v>777</v>
      </c>
      <c r="G101" s="230"/>
      <c r="H101" s="234">
        <v>34.427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156</v>
      </c>
      <c r="AU101" s="240" t="s">
        <v>77</v>
      </c>
      <c r="AV101" s="13" t="s">
        <v>77</v>
      </c>
      <c r="AW101" s="13" t="s">
        <v>6</v>
      </c>
      <c r="AX101" s="13" t="s">
        <v>75</v>
      </c>
      <c r="AY101" s="240" t="s">
        <v>145</v>
      </c>
    </row>
    <row r="102" spans="2:65" s="1" customFormat="1" ht="22.5" customHeight="1">
      <c r="B102" s="40"/>
      <c r="C102" s="203" t="s">
        <v>178</v>
      </c>
      <c r="D102" s="203" t="s">
        <v>147</v>
      </c>
      <c r="E102" s="204" t="s">
        <v>778</v>
      </c>
      <c r="F102" s="205" t="s">
        <v>779</v>
      </c>
      <c r="G102" s="206" t="s">
        <v>150</v>
      </c>
      <c r="H102" s="207">
        <v>104.748</v>
      </c>
      <c r="I102" s="208">
        <v>127.58</v>
      </c>
      <c r="J102" s="209">
        <f>ROUND(I102*H102,2)</f>
        <v>13363.75</v>
      </c>
      <c r="K102" s="205" t="s">
        <v>151</v>
      </c>
      <c r="L102" s="60"/>
      <c r="M102" s="210" t="s">
        <v>21</v>
      </c>
      <c r="N102" s="211" t="s">
        <v>39</v>
      </c>
      <c r="O102" s="41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4" t="s">
        <v>152</v>
      </c>
      <c r="AT102" s="24" t="s">
        <v>147</v>
      </c>
      <c r="AU102" s="24" t="s">
        <v>77</v>
      </c>
      <c r="AY102" s="24" t="s">
        <v>145</v>
      </c>
      <c r="BE102" s="214">
        <f>IF(N102="základní",J102,0)</f>
        <v>13363.75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4" t="s">
        <v>75</v>
      </c>
      <c r="BK102" s="214">
        <f>ROUND(I102*H102,2)</f>
        <v>13363.75</v>
      </c>
      <c r="BL102" s="24" t="s">
        <v>152</v>
      </c>
      <c r="BM102" s="24" t="s">
        <v>780</v>
      </c>
    </row>
    <row r="103" spans="2:47" s="1" customFormat="1" ht="13.5">
      <c r="B103" s="40"/>
      <c r="C103" s="62"/>
      <c r="D103" s="215" t="s">
        <v>154</v>
      </c>
      <c r="E103" s="62"/>
      <c r="F103" s="216" t="s">
        <v>781</v>
      </c>
      <c r="G103" s="62"/>
      <c r="H103" s="62"/>
      <c r="I103" s="171"/>
      <c r="J103" s="62"/>
      <c r="K103" s="62"/>
      <c r="L103" s="60"/>
      <c r="M103" s="217"/>
      <c r="N103" s="41"/>
      <c r="O103" s="41"/>
      <c r="P103" s="41"/>
      <c r="Q103" s="41"/>
      <c r="R103" s="41"/>
      <c r="S103" s="41"/>
      <c r="T103" s="77"/>
      <c r="AT103" s="24" t="s">
        <v>154</v>
      </c>
      <c r="AU103" s="24" t="s">
        <v>77</v>
      </c>
    </row>
    <row r="104" spans="2:51" s="13" customFormat="1" ht="13.5">
      <c r="B104" s="229"/>
      <c r="C104" s="230"/>
      <c r="D104" s="215" t="s">
        <v>156</v>
      </c>
      <c r="E104" s="241" t="s">
        <v>21</v>
      </c>
      <c r="F104" s="242" t="s">
        <v>782</v>
      </c>
      <c r="G104" s="230"/>
      <c r="H104" s="243">
        <v>71.724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156</v>
      </c>
      <c r="AU104" s="240" t="s">
        <v>77</v>
      </c>
      <c r="AV104" s="13" t="s">
        <v>77</v>
      </c>
      <c r="AW104" s="13" t="s">
        <v>32</v>
      </c>
      <c r="AX104" s="13" t="s">
        <v>68</v>
      </c>
      <c r="AY104" s="240" t="s">
        <v>145</v>
      </c>
    </row>
    <row r="105" spans="2:51" s="13" customFormat="1" ht="13.5">
      <c r="B105" s="229"/>
      <c r="C105" s="230"/>
      <c r="D105" s="215" t="s">
        <v>156</v>
      </c>
      <c r="E105" s="241" t="s">
        <v>21</v>
      </c>
      <c r="F105" s="242" t="s">
        <v>783</v>
      </c>
      <c r="G105" s="230"/>
      <c r="H105" s="243">
        <v>33.024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156</v>
      </c>
      <c r="AU105" s="240" t="s">
        <v>77</v>
      </c>
      <c r="AV105" s="13" t="s">
        <v>77</v>
      </c>
      <c r="AW105" s="13" t="s">
        <v>32</v>
      </c>
      <c r="AX105" s="13" t="s">
        <v>68</v>
      </c>
      <c r="AY105" s="240" t="s">
        <v>145</v>
      </c>
    </row>
    <row r="106" spans="2:51" s="14" customFormat="1" ht="13.5">
      <c r="B106" s="244"/>
      <c r="C106" s="245"/>
      <c r="D106" s="231" t="s">
        <v>156</v>
      </c>
      <c r="E106" s="246" t="s">
        <v>21</v>
      </c>
      <c r="F106" s="247" t="s">
        <v>173</v>
      </c>
      <c r="G106" s="245"/>
      <c r="H106" s="248">
        <v>104.748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156</v>
      </c>
      <c r="AU106" s="254" t="s">
        <v>77</v>
      </c>
      <c r="AV106" s="14" t="s">
        <v>152</v>
      </c>
      <c r="AW106" s="14" t="s">
        <v>32</v>
      </c>
      <c r="AX106" s="14" t="s">
        <v>75</v>
      </c>
      <c r="AY106" s="254" t="s">
        <v>145</v>
      </c>
    </row>
    <row r="107" spans="2:65" s="1" customFormat="1" ht="22.5" customHeight="1">
      <c r="B107" s="40"/>
      <c r="C107" s="203" t="s">
        <v>187</v>
      </c>
      <c r="D107" s="203" t="s">
        <v>147</v>
      </c>
      <c r="E107" s="204" t="s">
        <v>784</v>
      </c>
      <c r="F107" s="205" t="s">
        <v>785</v>
      </c>
      <c r="G107" s="206" t="s">
        <v>150</v>
      </c>
      <c r="H107" s="207">
        <v>104.748</v>
      </c>
      <c r="I107" s="208">
        <v>52.34</v>
      </c>
      <c r="J107" s="209">
        <f>ROUND(I107*H107,2)</f>
        <v>5482.51</v>
      </c>
      <c r="K107" s="205" t="s">
        <v>151</v>
      </c>
      <c r="L107" s="60"/>
      <c r="M107" s="210" t="s">
        <v>21</v>
      </c>
      <c r="N107" s="211" t="s">
        <v>39</v>
      </c>
      <c r="O107" s="41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4" t="s">
        <v>152</v>
      </c>
      <c r="AT107" s="24" t="s">
        <v>147</v>
      </c>
      <c r="AU107" s="24" t="s">
        <v>77</v>
      </c>
      <c r="AY107" s="24" t="s">
        <v>145</v>
      </c>
      <c r="BE107" s="214">
        <f>IF(N107="základní",J107,0)</f>
        <v>5482.51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4" t="s">
        <v>75</v>
      </c>
      <c r="BK107" s="214">
        <f>ROUND(I107*H107,2)</f>
        <v>5482.51</v>
      </c>
      <c r="BL107" s="24" t="s">
        <v>152</v>
      </c>
      <c r="BM107" s="24" t="s">
        <v>786</v>
      </c>
    </row>
    <row r="108" spans="2:47" s="1" customFormat="1" ht="27">
      <c r="B108" s="40"/>
      <c r="C108" s="62"/>
      <c r="D108" s="231" t="s">
        <v>154</v>
      </c>
      <c r="E108" s="62"/>
      <c r="F108" s="255" t="s">
        <v>787</v>
      </c>
      <c r="G108" s="62"/>
      <c r="H108" s="62"/>
      <c r="I108" s="171"/>
      <c r="J108" s="62"/>
      <c r="K108" s="62"/>
      <c r="L108" s="60"/>
      <c r="M108" s="217"/>
      <c r="N108" s="41"/>
      <c r="O108" s="41"/>
      <c r="P108" s="41"/>
      <c r="Q108" s="41"/>
      <c r="R108" s="41"/>
      <c r="S108" s="41"/>
      <c r="T108" s="77"/>
      <c r="AT108" s="24" t="s">
        <v>154</v>
      </c>
      <c r="AU108" s="24" t="s">
        <v>77</v>
      </c>
    </row>
    <row r="109" spans="2:65" s="1" customFormat="1" ht="22.5" customHeight="1">
      <c r="B109" s="40"/>
      <c r="C109" s="203" t="s">
        <v>195</v>
      </c>
      <c r="D109" s="203" t="s">
        <v>147</v>
      </c>
      <c r="E109" s="204" t="s">
        <v>247</v>
      </c>
      <c r="F109" s="205" t="s">
        <v>248</v>
      </c>
      <c r="G109" s="206" t="s">
        <v>211</v>
      </c>
      <c r="H109" s="207">
        <v>114.758</v>
      </c>
      <c r="I109" s="208">
        <v>166.96</v>
      </c>
      <c r="J109" s="209">
        <f>ROUND(I109*H109,2)</f>
        <v>19160</v>
      </c>
      <c r="K109" s="205" t="s">
        <v>151</v>
      </c>
      <c r="L109" s="60"/>
      <c r="M109" s="210" t="s">
        <v>21</v>
      </c>
      <c r="N109" s="211" t="s">
        <v>39</v>
      </c>
      <c r="O109" s="41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4" t="s">
        <v>152</v>
      </c>
      <c r="AT109" s="24" t="s">
        <v>147</v>
      </c>
      <c r="AU109" s="24" t="s">
        <v>77</v>
      </c>
      <c r="AY109" s="24" t="s">
        <v>145</v>
      </c>
      <c r="BE109" s="214">
        <f>IF(N109="základní",J109,0)</f>
        <v>19160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4" t="s">
        <v>75</v>
      </c>
      <c r="BK109" s="214">
        <f>ROUND(I109*H109,2)</f>
        <v>19160</v>
      </c>
      <c r="BL109" s="24" t="s">
        <v>152</v>
      </c>
      <c r="BM109" s="24" t="s">
        <v>788</v>
      </c>
    </row>
    <row r="110" spans="2:47" s="1" customFormat="1" ht="40.5">
      <c r="B110" s="40"/>
      <c r="C110" s="62"/>
      <c r="D110" s="231" t="s">
        <v>154</v>
      </c>
      <c r="E110" s="62"/>
      <c r="F110" s="255" t="s">
        <v>250</v>
      </c>
      <c r="G110" s="62"/>
      <c r="H110" s="62"/>
      <c r="I110" s="171"/>
      <c r="J110" s="62"/>
      <c r="K110" s="62"/>
      <c r="L110" s="60"/>
      <c r="M110" s="217"/>
      <c r="N110" s="41"/>
      <c r="O110" s="41"/>
      <c r="P110" s="41"/>
      <c r="Q110" s="41"/>
      <c r="R110" s="41"/>
      <c r="S110" s="41"/>
      <c r="T110" s="77"/>
      <c r="AT110" s="24" t="s">
        <v>154</v>
      </c>
      <c r="AU110" s="24" t="s">
        <v>77</v>
      </c>
    </row>
    <row r="111" spans="2:65" s="1" customFormat="1" ht="22.5" customHeight="1">
      <c r="B111" s="40"/>
      <c r="C111" s="203" t="s">
        <v>202</v>
      </c>
      <c r="D111" s="203" t="s">
        <v>147</v>
      </c>
      <c r="E111" s="204" t="s">
        <v>252</v>
      </c>
      <c r="F111" s="205" t="s">
        <v>253</v>
      </c>
      <c r="G111" s="206" t="s">
        <v>211</v>
      </c>
      <c r="H111" s="207">
        <v>53.044</v>
      </c>
      <c r="I111" s="208">
        <v>111.49</v>
      </c>
      <c r="J111" s="209">
        <f>ROUND(I111*H111,2)</f>
        <v>5913.88</v>
      </c>
      <c r="K111" s="205" t="s">
        <v>151</v>
      </c>
      <c r="L111" s="60"/>
      <c r="M111" s="210" t="s">
        <v>21</v>
      </c>
      <c r="N111" s="211" t="s">
        <v>39</v>
      </c>
      <c r="O111" s="41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4" t="s">
        <v>152</v>
      </c>
      <c r="AT111" s="24" t="s">
        <v>147</v>
      </c>
      <c r="AU111" s="24" t="s">
        <v>77</v>
      </c>
      <c r="AY111" s="24" t="s">
        <v>145</v>
      </c>
      <c r="BE111" s="214">
        <f>IF(N111="základní",J111,0)</f>
        <v>5913.88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4" t="s">
        <v>75</v>
      </c>
      <c r="BK111" s="214">
        <f>ROUND(I111*H111,2)</f>
        <v>5913.88</v>
      </c>
      <c r="BL111" s="24" t="s">
        <v>152</v>
      </c>
      <c r="BM111" s="24" t="s">
        <v>789</v>
      </c>
    </row>
    <row r="112" spans="2:47" s="1" customFormat="1" ht="40.5">
      <c r="B112" s="40"/>
      <c r="C112" s="62"/>
      <c r="D112" s="215" t="s">
        <v>154</v>
      </c>
      <c r="E112" s="62"/>
      <c r="F112" s="216" t="s">
        <v>255</v>
      </c>
      <c r="G112" s="62"/>
      <c r="H112" s="62"/>
      <c r="I112" s="171"/>
      <c r="J112" s="62"/>
      <c r="K112" s="62"/>
      <c r="L112" s="60"/>
      <c r="M112" s="217"/>
      <c r="N112" s="41"/>
      <c r="O112" s="41"/>
      <c r="P112" s="41"/>
      <c r="Q112" s="41"/>
      <c r="R112" s="41"/>
      <c r="S112" s="41"/>
      <c r="T112" s="77"/>
      <c r="AT112" s="24" t="s">
        <v>154</v>
      </c>
      <c r="AU112" s="24" t="s">
        <v>77</v>
      </c>
    </row>
    <row r="113" spans="2:51" s="13" customFormat="1" ht="13.5">
      <c r="B113" s="229"/>
      <c r="C113" s="230"/>
      <c r="D113" s="231" t="s">
        <v>156</v>
      </c>
      <c r="E113" s="232" t="s">
        <v>21</v>
      </c>
      <c r="F113" s="233" t="s">
        <v>790</v>
      </c>
      <c r="G113" s="230"/>
      <c r="H113" s="234">
        <v>53.044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156</v>
      </c>
      <c r="AU113" s="240" t="s">
        <v>77</v>
      </c>
      <c r="AV113" s="13" t="s">
        <v>77</v>
      </c>
      <c r="AW113" s="13" t="s">
        <v>32</v>
      </c>
      <c r="AX113" s="13" t="s">
        <v>75</v>
      </c>
      <c r="AY113" s="240" t="s">
        <v>145</v>
      </c>
    </row>
    <row r="114" spans="2:65" s="1" customFormat="1" ht="22.5" customHeight="1">
      <c r="B114" s="40"/>
      <c r="C114" s="203" t="s">
        <v>208</v>
      </c>
      <c r="D114" s="203" t="s">
        <v>147</v>
      </c>
      <c r="E114" s="204" t="s">
        <v>258</v>
      </c>
      <c r="F114" s="205" t="s">
        <v>259</v>
      </c>
      <c r="G114" s="206" t="s">
        <v>260</v>
      </c>
      <c r="H114" s="207">
        <v>95.479</v>
      </c>
      <c r="I114" s="208">
        <v>109.72</v>
      </c>
      <c r="J114" s="209">
        <f>ROUND(I114*H114,2)</f>
        <v>10475.96</v>
      </c>
      <c r="K114" s="205" t="s">
        <v>151</v>
      </c>
      <c r="L114" s="60"/>
      <c r="M114" s="210" t="s">
        <v>21</v>
      </c>
      <c r="N114" s="211" t="s">
        <v>39</v>
      </c>
      <c r="O114" s="41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4" t="s">
        <v>152</v>
      </c>
      <c r="AT114" s="24" t="s">
        <v>147</v>
      </c>
      <c r="AU114" s="24" t="s">
        <v>77</v>
      </c>
      <c r="AY114" s="24" t="s">
        <v>145</v>
      </c>
      <c r="BE114" s="214">
        <f>IF(N114="základní",J114,0)</f>
        <v>10475.96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4" t="s">
        <v>75</v>
      </c>
      <c r="BK114" s="214">
        <f>ROUND(I114*H114,2)</f>
        <v>10475.96</v>
      </c>
      <c r="BL114" s="24" t="s">
        <v>152</v>
      </c>
      <c r="BM114" s="24" t="s">
        <v>791</v>
      </c>
    </row>
    <row r="115" spans="2:47" s="1" customFormat="1" ht="13.5">
      <c r="B115" s="40"/>
      <c r="C115" s="62"/>
      <c r="D115" s="215" t="s">
        <v>154</v>
      </c>
      <c r="E115" s="62"/>
      <c r="F115" s="216" t="s">
        <v>262</v>
      </c>
      <c r="G115" s="62"/>
      <c r="H115" s="62"/>
      <c r="I115" s="171"/>
      <c r="J115" s="62"/>
      <c r="K115" s="62"/>
      <c r="L115" s="60"/>
      <c r="M115" s="217"/>
      <c r="N115" s="41"/>
      <c r="O115" s="41"/>
      <c r="P115" s="41"/>
      <c r="Q115" s="41"/>
      <c r="R115" s="41"/>
      <c r="S115" s="41"/>
      <c r="T115" s="77"/>
      <c r="AT115" s="24" t="s">
        <v>154</v>
      </c>
      <c r="AU115" s="24" t="s">
        <v>77</v>
      </c>
    </row>
    <row r="116" spans="2:51" s="13" customFormat="1" ht="13.5">
      <c r="B116" s="229"/>
      <c r="C116" s="230"/>
      <c r="D116" s="231" t="s">
        <v>156</v>
      </c>
      <c r="E116" s="230"/>
      <c r="F116" s="233" t="s">
        <v>792</v>
      </c>
      <c r="G116" s="230"/>
      <c r="H116" s="234">
        <v>95.479</v>
      </c>
      <c r="I116" s="235"/>
      <c r="J116" s="230"/>
      <c r="K116" s="230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156</v>
      </c>
      <c r="AU116" s="240" t="s">
        <v>77</v>
      </c>
      <c r="AV116" s="13" t="s">
        <v>77</v>
      </c>
      <c r="AW116" s="13" t="s">
        <v>6</v>
      </c>
      <c r="AX116" s="13" t="s">
        <v>75</v>
      </c>
      <c r="AY116" s="240" t="s">
        <v>145</v>
      </c>
    </row>
    <row r="117" spans="2:65" s="1" customFormat="1" ht="22.5" customHeight="1">
      <c r="B117" s="40"/>
      <c r="C117" s="203" t="s">
        <v>215</v>
      </c>
      <c r="D117" s="203" t="s">
        <v>147</v>
      </c>
      <c r="E117" s="204" t="s">
        <v>265</v>
      </c>
      <c r="F117" s="205" t="s">
        <v>266</v>
      </c>
      <c r="G117" s="206" t="s">
        <v>211</v>
      </c>
      <c r="H117" s="207">
        <v>61.714</v>
      </c>
      <c r="I117" s="208">
        <v>105.14</v>
      </c>
      <c r="J117" s="209">
        <f>ROUND(I117*H117,2)</f>
        <v>6488.61</v>
      </c>
      <c r="K117" s="205" t="s">
        <v>151</v>
      </c>
      <c r="L117" s="60"/>
      <c r="M117" s="210" t="s">
        <v>21</v>
      </c>
      <c r="N117" s="211" t="s">
        <v>39</v>
      </c>
      <c r="O117" s="41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4" t="s">
        <v>152</v>
      </c>
      <c r="AT117" s="24" t="s">
        <v>147</v>
      </c>
      <c r="AU117" s="24" t="s">
        <v>77</v>
      </c>
      <c r="AY117" s="24" t="s">
        <v>145</v>
      </c>
      <c r="BE117" s="214">
        <f>IF(N117="základní",J117,0)</f>
        <v>6488.61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4" t="s">
        <v>75</v>
      </c>
      <c r="BK117" s="214">
        <f>ROUND(I117*H117,2)</f>
        <v>6488.61</v>
      </c>
      <c r="BL117" s="24" t="s">
        <v>152</v>
      </c>
      <c r="BM117" s="24" t="s">
        <v>793</v>
      </c>
    </row>
    <row r="118" spans="2:47" s="1" customFormat="1" ht="27">
      <c r="B118" s="40"/>
      <c r="C118" s="62"/>
      <c r="D118" s="215" t="s">
        <v>154</v>
      </c>
      <c r="E118" s="62"/>
      <c r="F118" s="216" t="s">
        <v>268</v>
      </c>
      <c r="G118" s="62"/>
      <c r="H118" s="62"/>
      <c r="I118" s="171"/>
      <c r="J118" s="62"/>
      <c r="K118" s="62"/>
      <c r="L118" s="60"/>
      <c r="M118" s="217"/>
      <c r="N118" s="41"/>
      <c r="O118" s="41"/>
      <c r="P118" s="41"/>
      <c r="Q118" s="41"/>
      <c r="R118" s="41"/>
      <c r="S118" s="41"/>
      <c r="T118" s="77"/>
      <c r="AT118" s="24" t="s">
        <v>154</v>
      </c>
      <c r="AU118" s="24" t="s">
        <v>77</v>
      </c>
    </row>
    <row r="119" spans="2:51" s="13" customFormat="1" ht="13.5">
      <c r="B119" s="229"/>
      <c r="C119" s="230"/>
      <c r="D119" s="215" t="s">
        <v>156</v>
      </c>
      <c r="E119" s="241" t="s">
        <v>21</v>
      </c>
      <c r="F119" s="242" t="s">
        <v>794</v>
      </c>
      <c r="G119" s="230"/>
      <c r="H119" s="243">
        <v>33.024</v>
      </c>
      <c r="I119" s="235"/>
      <c r="J119" s="230"/>
      <c r="K119" s="230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156</v>
      </c>
      <c r="AU119" s="240" t="s">
        <v>77</v>
      </c>
      <c r="AV119" s="13" t="s">
        <v>77</v>
      </c>
      <c r="AW119" s="13" t="s">
        <v>32</v>
      </c>
      <c r="AX119" s="13" t="s">
        <v>68</v>
      </c>
      <c r="AY119" s="240" t="s">
        <v>145</v>
      </c>
    </row>
    <row r="120" spans="2:51" s="13" customFormat="1" ht="13.5">
      <c r="B120" s="229"/>
      <c r="C120" s="230"/>
      <c r="D120" s="215" t="s">
        <v>156</v>
      </c>
      <c r="E120" s="241" t="s">
        <v>21</v>
      </c>
      <c r="F120" s="242" t="s">
        <v>795</v>
      </c>
      <c r="G120" s="230"/>
      <c r="H120" s="243">
        <v>28.69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156</v>
      </c>
      <c r="AU120" s="240" t="s">
        <v>77</v>
      </c>
      <c r="AV120" s="13" t="s">
        <v>77</v>
      </c>
      <c r="AW120" s="13" t="s">
        <v>32</v>
      </c>
      <c r="AX120" s="13" t="s">
        <v>68</v>
      </c>
      <c r="AY120" s="240" t="s">
        <v>145</v>
      </c>
    </row>
    <row r="121" spans="2:51" s="14" customFormat="1" ht="13.5">
      <c r="B121" s="244"/>
      <c r="C121" s="245"/>
      <c r="D121" s="215" t="s">
        <v>156</v>
      </c>
      <c r="E121" s="270" t="s">
        <v>21</v>
      </c>
      <c r="F121" s="271" t="s">
        <v>173</v>
      </c>
      <c r="G121" s="245"/>
      <c r="H121" s="272">
        <v>61.714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156</v>
      </c>
      <c r="AU121" s="254" t="s">
        <v>77</v>
      </c>
      <c r="AV121" s="14" t="s">
        <v>152</v>
      </c>
      <c r="AW121" s="14" t="s">
        <v>32</v>
      </c>
      <c r="AX121" s="14" t="s">
        <v>75</v>
      </c>
      <c r="AY121" s="254" t="s">
        <v>145</v>
      </c>
    </row>
    <row r="122" spans="2:63" s="11" customFormat="1" ht="29.25" customHeight="1">
      <c r="B122" s="186"/>
      <c r="C122" s="187"/>
      <c r="D122" s="200" t="s">
        <v>67</v>
      </c>
      <c r="E122" s="201" t="s">
        <v>164</v>
      </c>
      <c r="F122" s="201" t="s">
        <v>292</v>
      </c>
      <c r="G122" s="187"/>
      <c r="H122" s="187"/>
      <c r="I122" s="190"/>
      <c r="J122" s="202">
        <f>BK122</f>
        <v>68264.98</v>
      </c>
      <c r="K122" s="187"/>
      <c r="L122" s="192"/>
      <c r="M122" s="193"/>
      <c r="N122" s="194"/>
      <c r="O122" s="194"/>
      <c r="P122" s="195">
        <f>SUM(P123:P133)</f>
        <v>0</v>
      </c>
      <c r="Q122" s="194"/>
      <c r="R122" s="195">
        <f>SUM(R123:R133)</f>
        <v>0.33</v>
      </c>
      <c r="S122" s="194"/>
      <c r="T122" s="196">
        <f>SUM(T123:T133)</f>
        <v>0</v>
      </c>
      <c r="AR122" s="197" t="s">
        <v>75</v>
      </c>
      <c r="AT122" s="198" t="s">
        <v>67</v>
      </c>
      <c r="AU122" s="198" t="s">
        <v>75</v>
      </c>
      <c r="AY122" s="197" t="s">
        <v>145</v>
      </c>
      <c r="BK122" s="199">
        <f>SUM(BK123:BK133)</f>
        <v>68264.98</v>
      </c>
    </row>
    <row r="123" spans="2:65" s="1" customFormat="1" ht="31.5" customHeight="1">
      <c r="B123" s="40"/>
      <c r="C123" s="203" t="s">
        <v>221</v>
      </c>
      <c r="D123" s="203" t="s">
        <v>147</v>
      </c>
      <c r="E123" s="204" t="s">
        <v>579</v>
      </c>
      <c r="F123" s="205" t="s">
        <v>580</v>
      </c>
      <c r="G123" s="206" t="s">
        <v>190</v>
      </c>
      <c r="H123" s="207">
        <v>1.8</v>
      </c>
      <c r="I123" s="208">
        <v>489.72</v>
      </c>
      <c r="J123" s="209">
        <f>ROUND(I123*H123,2)</f>
        <v>881.5</v>
      </c>
      <c r="K123" s="205" t="s">
        <v>151</v>
      </c>
      <c r="L123" s="60"/>
      <c r="M123" s="210" t="s">
        <v>21</v>
      </c>
      <c r="N123" s="211" t="s">
        <v>39</v>
      </c>
      <c r="O123" s="41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4" t="s">
        <v>152</v>
      </c>
      <c r="AT123" s="24" t="s">
        <v>147</v>
      </c>
      <c r="AU123" s="24" t="s">
        <v>77</v>
      </c>
      <c r="AY123" s="24" t="s">
        <v>145</v>
      </c>
      <c r="BE123" s="214">
        <f>IF(N123="základní",J123,0)</f>
        <v>881.5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4" t="s">
        <v>75</v>
      </c>
      <c r="BK123" s="214">
        <f>ROUND(I123*H123,2)</f>
        <v>881.5</v>
      </c>
      <c r="BL123" s="24" t="s">
        <v>152</v>
      </c>
      <c r="BM123" s="24" t="s">
        <v>796</v>
      </c>
    </row>
    <row r="124" spans="2:47" s="1" customFormat="1" ht="54">
      <c r="B124" s="40"/>
      <c r="C124" s="62"/>
      <c r="D124" s="215" t="s">
        <v>154</v>
      </c>
      <c r="E124" s="62"/>
      <c r="F124" s="216" t="s">
        <v>582</v>
      </c>
      <c r="G124" s="62"/>
      <c r="H124" s="62"/>
      <c r="I124" s="171"/>
      <c r="J124" s="62"/>
      <c r="K124" s="62"/>
      <c r="L124" s="60"/>
      <c r="M124" s="217"/>
      <c r="N124" s="41"/>
      <c r="O124" s="41"/>
      <c r="P124" s="41"/>
      <c r="Q124" s="41"/>
      <c r="R124" s="41"/>
      <c r="S124" s="41"/>
      <c r="T124" s="77"/>
      <c r="AT124" s="24" t="s">
        <v>154</v>
      </c>
      <c r="AU124" s="24" t="s">
        <v>77</v>
      </c>
    </row>
    <row r="125" spans="2:51" s="13" customFormat="1" ht="13.5">
      <c r="B125" s="229"/>
      <c r="C125" s="230"/>
      <c r="D125" s="231" t="s">
        <v>156</v>
      </c>
      <c r="E125" s="232" t="s">
        <v>21</v>
      </c>
      <c r="F125" s="233" t="s">
        <v>797</v>
      </c>
      <c r="G125" s="230"/>
      <c r="H125" s="234">
        <v>1.8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156</v>
      </c>
      <c r="AU125" s="240" t="s">
        <v>77</v>
      </c>
      <c r="AV125" s="13" t="s">
        <v>77</v>
      </c>
      <c r="AW125" s="13" t="s">
        <v>32</v>
      </c>
      <c r="AX125" s="13" t="s">
        <v>75</v>
      </c>
      <c r="AY125" s="240" t="s">
        <v>145</v>
      </c>
    </row>
    <row r="126" spans="2:65" s="1" customFormat="1" ht="22.5" customHeight="1">
      <c r="B126" s="40"/>
      <c r="C126" s="256" t="s">
        <v>232</v>
      </c>
      <c r="D126" s="256" t="s">
        <v>279</v>
      </c>
      <c r="E126" s="257" t="s">
        <v>583</v>
      </c>
      <c r="F126" s="258" t="s">
        <v>584</v>
      </c>
      <c r="G126" s="259" t="s">
        <v>345</v>
      </c>
      <c r="H126" s="260">
        <v>2</v>
      </c>
      <c r="I126" s="261">
        <v>2084.93</v>
      </c>
      <c r="J126" s="262">
        <f>ROUND(I126*H126,2)</f>
        <v>4169.86</v>
      </c>
      <c r="K126" s="258" t="s">
        <v>21</v>
      </c>
      <c r="L126" s="263"/>
      <c r="M126" s="264" t="s">
        <v>21</v>
      </c>
      <c r="N126" s="265" t="s">
        <v>39</v>
      </c>
      <c r="O126" s="41"/>
      <c r="P126" s="212">
        <f>O126*H126</f>
        <v>0</v>
      </c>
      <c r="Q126" s="212">
        <v>0.055</v>
      </c>
      <c r="R126" s="212">
        <f>Q126*H126</f>
        <v>0.11</v>
      </c>
      <c r="S126" s="212">
        <v>0</v>
      </c>
      <c r="T126" s="213">
        <f>S126*H126</f>
        <v>0</v>
      </c>
      <c r="AR126" s="24" t="s">
        <v>202</v>
      </c>
      <c r="AT126" s="24" t="s">
        <v>279</v>
      </c>
      <c r="AU126" s="24" t="s">
        <v>77</v>
      </c>
      <c r="AY126" s="24" t="s">
        <v>145</v>
      </c>
      <c r="BE126" s="214">
        <f>IF(N126="základní",J126,0)</f>
        <v>4169.86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4" t="s">
        <v>75</v>
      </c>
      <c r="BK126" s="214">
        <f>ROUND(I126*H126,2)</f>
        <v>4169.86</v>
      </c>
      <c r="BL126" s="24" t="s">
        <v>152</v>
      </c>
      <c r="BM126" s="24" t="s">
        <v>798</v>
      </c>
    </row>
    <row r="127" spans="2:47" s="1" customFormat="1" ht="13.5">
      <c r="B127" s="40"/>
      <c r="C127" s="62"/>
      <c r="D127" s="231" t="s">
        <v>154</v>
      </c>
      <c r="E127" s="62"/>
      <c r="F127" s="255" t="s">
        <v>584</v>
      </c>
      <c r="G127" s="62"/>
      <c r="H127" s="62"/>
      <c r="I127" s="171"/>
      <c r="J127" s="62"/>
      <c r="K127" s="62"/>
      <c r="L127" s="60"/>
      <c r="M127" s="217"/>
      <c r="N127" s="41"/>
      <c r="O127" s="41"/>
      <c r="P127" s="41"/>
      <c r="Q127" s="41"/>
      <c r="R127" s="41"/>
      <c r="S127" s="41"/>
      <c r="T127" s="77"/>
      <c r="AT127" s="24" t="s">
        <v>154</v>
      </c>
      <c r="AU127" s="24" t="s">
        <v>77</v>
      </c>
    </row>
    <row r="128" spans="2:65" s="1" customFormat="1" ht="22.5" customHeight="1">
      <c r="B128" s="40"/>
      <c r="C128" s="256" t="s">
        <v>238</v>
      </c>
      <c r="D128" s="256" t="s">
        <v>279</v>
      </c>
      <c r="E128" s="257" t="s">
        <v>586</v>
      </c>
      <c r="F128" s="258" t="s">
        <v>587</v>
      </c>
      <c r="G128" s="259" t="s">
        <v>345</v>
      </c>
      <c r="H128" s="260">
        <v>3</v>
      </c>
      <c r="I128" s="261">
        <v>615.47</v>
      </c>
      <c r="J128" s="262">
        <f>ROUND(I128*H128,2)</f>
        <v>1846.41</v>
      </c>
      <c r="K128" s="258" t="s">
        <v>21</v>
      </c>
      <c r="L128" s="263"/>
      <c r="M128" s="264" t="s">
        <v>21</v>
      </c>
      <c r="N128" s="265" t="s">
        <v>39</v>
      </c>
      <c r="O128" s="41"/>
      <c r="P128" s="212">
        <f>O128*H128</f>
        <v>0</v>
      </c>
      <c r="Q128" s="212">
        <v>0.055</v>
      </c>
      <c r="R128" s="212">
        <f>Q128*H128</f>
        <v>0.165</v>
      </c>
      <c r="S128" s="212">
        <v>0</v>
      </c>
      <c r="T128" s="213">
        <f>S128*H128</f>
        <v>0</v>
      </c>
      <c r="AR128" s="24" t="s">
        <v>202</v>
      </c>
      <c r="AT128" s="24" t="s">
        <v>279</v>
      </c>
      <c r="AU128" s="24" t="s">
        <v>77</v>
      </c>
      <c r="AY128" s="24" t="s">
        <v>145</v>
      </c>
      <c r="BE128" s="214">
        <f>IF(N128="základní",J128,0)</f>
        <v>1846.41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4" t="s">
        <v>75</v>
      </c>
      <c r="BK128" s="214">
        <f>ROUND(I128*H128,2)</f>
        <v>1846.41</v>
      </c>
      <c r="BL128" s="24" t="s">
        <v>152</v>
      </c>
      <c r="BM128" s="24" t="s">
        <v>799</v>
      </c>
    </row>
    <row r="129" spans="2:47" s="1" customFormat="1" ht="13.5">
      <c r="B129" s="40"/>
      <c r="C129" s="62"/>
      <c r="D129" s="231" t="s">
        <v>154</v>
      </c>
      <c r="E129" s="62"/>
      <c r="F129" s="255" t="s">
        <v>587</v>
      </c>
      <c r="G129" s="62"/>
      <c r="H129" s="62"/>
      <c r="I129" s="171"/>
      <c r="J129" s="62"/>
      <c r="K129" s="62"/>
      <c r="L129" s="60"/>
      <c r="M129" s="217"/>
      <c r="N129" s="41"/>
      <c r="O129" s="41"/>
      <c r="P129" s="41"/>
      <c r="Q129" s="41"/>
      <c r="R129" s="41"/>
      <c r="S129" s="41"/>
      <c r="T129" s="77"/>
      <c r="AT129" s="24" t="s">
        <v>154</v>
      </c>
      <c r="AU129" s="24" t="s">
        <v>77</v>
      </c>
    </row>
    <row r="130" spans="2:65" s="1" customFormat="1" ht="22.5" customHeight="1">
      <c r="B130" s="40"/>
      <c r="C130" s="256" t="s">
        <v>246</v>
      </c>
      <c r="D130" s="256" t="s">
        <v>279</v>
      </c>
      <c r="E130" s="257" t="s">
        <v>800</v>
      </c>
      <c r="F130" s="258" t="s">
        <v>801</v>
      </c>
      <c r="G130" s="259" t="s">
        <v>345</v>
      </c>
      <c r="H130" s="260">
        <v>1</v>
      </c>
      <c r="I130" s="261">
        <v>942.97</v>
      </c>
      <c r="J130" s="262">
        <f>ROUND(I130*H130,2)</f>
        <v>942.97</v>
      </c>
      <c r="K130" s="258" t="s">
        <v>21</v>
      </c>
      <c r="L130" s="263"/>
      <c r="M130" s="264" t="s">
        <v>21</v>
      </c>
      <c r="N130" s="265" t="s">
        <v>39</v>
      </c>
      <c r="O130" s="41"/>
      <c r="P130" s="212">
        <f>O130*H130</f>
        <v>0</v>
      </c>
      <c r="Q130" s="212">
        <v>0.055</v>
      </c>
      <c r="R130" s="212">
        <f>Q130*H130</f>
        <v>0.055</v>
      </c>
      <c r="S130" s="212">
        <v>0</v>
      </c>
      <c r="T130" s="213">
        <f>S130*H130</f>
        <v>0</v>
      </c>
      <c r="AR130" s="24" t="s">
        <v>202</v>
      </c>
      <c r="AT130" s="24" t="s">
        <v>279</v>
      </c>
      <c r="AU130" s="24" t="s">
        <v>77</v>
      </c>
      <c r="AY130" s="24" t="s">
        <v>145</v>
      </c>
      <c r="BE130" s="214">
        <f>IF(N130="základní",J130,0)</f>
        <v>942.97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4" t="s">
        <v>75</v>
      </c>
      <c r="BK130" s="214">
        <f>ROUND(I130*H130,2)</f>
        <v>942.97</v>
      </c>
      <c r="BL130" s="24" t="s">
        <v>152</v>
      </c>
      <c r="BM130" s="24" t="s">
        <v>802</v>
      </c>
    </row>
    <row r="131" spans="2:47" s="1" customFormat="1" ht="13.5">
      <c r="B131" s="40"/>
      <c r="C131" s="62"/>
      <c r="D131" s="231" t="s">
        <v>154</v>
      </c>
      <c r="E131" s="62"/>
      <c r="F131" s="255" t="s">
        <v>801</v>
      </c>
      <c r="G131" s="62"/>
      <c r="H131" s="62"/>
      <c r="I131" s="171"/>
      <c r="J131" s="62"/>
      <c r="K131" s="62"/>
      <c r="L131" s="60"/>
      <c r="M131" s="217"/>
      <c r="N131" s="41"/>
      <c r="O131" s="41"/>
      <c r="P131" s="41"/>
      <c r="Q131" s="41"/>
      <c r="R131" s="41"/>
      <c r="S131" s="41"/>
      <c r="T131" s="77"/>
      <c r="AT131" s="24" t="s">
        <v>154</v>
      </c>
      <c r="AU131" s="24" t="s">
        <v>77</v>
      </c>
    </row>
    <row r="132" spans="2:65" s="1" customFormat="1" ht="22.5" customHeight="1">
      <c r="B132" s="40"/>
      <c r="C132" s="203" t="s">
        <v>10</v>
      </c>
      <c r="D132" s="203" t="s">
        <v>147</v>
      </c>
      <c r="E132" s="204" t="s">
        <v>803</v>
      </c>
      <c r="F132" s="205" t="s">
        <v>804</v>
      </c>
      <c r="G132" s="206" t="s">
        <v>381</v>
      </c>
      <c r="H132" s="207">
        <v>1</v>
      </c>
      <c r="I132" s="208">
        <v>60424.24</v>
      </c>
      <c r="J132" s="209">
        <f>ROUND(I132*H132,2)</f>
        <v>60424.24</v>
      </c>
      <c r="K132" s="205" t="s">
        <v>21</v>
      </c>
      <c r="L132" s="60"/>
      <c r="M132" s="210" t="s">
        <v>21</v>
      </c>
      <c r="N132" s="211" t="s">
        <v>39</v>
      </c>
      <c r="O132" s="4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4" t="s">
        <v>152</v>
      </c>
      <c r="AT132" s="24" t="s">
        <v>147</v>
      </c>
      <c r="AU132" s="24" t="s">
        <v>77</v>
      </c>
      <c r="AY132" s="24" t="s">
        <v>145</v>
      </c>
      <c r="BE132" s="214">
        <f>IF(N132="základní",J132,0)</f>
        <v>60424.24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4" t="s">
        <v>75</v>
      </c>
      <c r="BK132" s="214">
        <f>ROUND(I132*H132,2)</f>
        <v>60424.24</v>
      </c>
      <c r="BL132" s="24" t="s">
        <v>152</v>
      </c>
      <c r="BM132" s="24" t="s">
        <v>805</v>
      </c>
    </row>
    <row r="133" spans="2:47" s="1" customFormat="1" ht="40.5">
      <c r="B133" s="40"/>
      <c r="C133" s="62"/>
      <c r="D133" s="215" t="s">
        <v>154</v>
      </c>
      <c r="E133" s="62"/>
      <c r="F133" s="216" t="s">
        <v>806</v>
      </c>
      <c r="G133" s="62"/>
      <c r="H133" s="62"/>
      <c r="I133" s="171"/>
      <c r="J133" s="62"/>
      <c r="K133" s="62"/>
      <c r="L133" s="60"/>
      <c r="M133" s="217"/>
      <c r="N133" s="41"/>
      <c r="O133" s="41"/>
      <c r="P133" s="41"/>
      <c r="Q133" s="41"/>
      <c r="R133" s="41"/>
      <c r="S133" s="41"/>
      <c r="T133" s="77"/>
      <c r="AT133" s="24" t="s">
        <v>154</v>
      </c>
      <c r="AU133" s="24" t="s">
        <v>77</v>
      </c>
    </row>
    <row r="134" spans="2:63" s="11" customFormat="1" ht="29.25" customHeight="1">
      <c r="B134" s="186"/>
      <c r="C134" s="187"/>
      <c r="D134" s="200" t="s">
        <v>67</v>
      </c>
      <c r="E134" s="201" t="s">
        <v>152</v>
      </c>
      <c r="F134" s="201" t="s">
        <v>305</v>
      </c>
      <c r="G134" s="187"/>
      <c r="H134" s="187"/>
      <c r="I134" s="190"/>
      <c r="J134" s="202">
        <f>BK134</f>
        <v>16798.52</v>
      </c>
      <c r="K134" s="187"/>
      <c r="L134" s="192"/>
      <c r="M134" s="193"/>
      <c r="N134" s="194"/>
      <c r="O134" s="194"/>
      <c r="P134" s="195">
        <f>SUM(P135:P144)</f>
        <v>0</v>
      </c>
      <c r="Q134" s="194"/>
      <c r="R134" s="195">
        <f>SUM(R135:R144)</f>
        <v>0.023636800000000003</v>
      </c>
      <c r="S134" s="194"/>
      <c r="T134" s="196">
        <f>SUM(T135:T144)</f>
        <v>0</v>
      </c>
      <c r="AR134" s="197" t="s">
        <v>75</v>
      </c>
      <c r="AT134" s="198" t="s">
        <v>67</v>
      </c>
      <c r="AU134" s="198" t="s">
        <v>75</v>
      </c>
      <c r="AY134" s="197" t="s">
        <v>145</v>
      </c>
      <c r="BK134" s="199">
        <f>SUM(BK135:BK144)</f>
        <v>16798.52</v>
      </c>
    </row>
    <row r="135" spans="2:65" s="1" customFormat="1" ht="22.5" customHeight="1">
      <c r="B135" s="40"/>
      <c r="C135" s="203" t="s">
        <v>257</v>
      </c>
      <c r="D135" s="203" t="s">
        <v>147</v>
      </c>
      <c r="E135" s="204" t="s">
        <v>589</v>
      </c>
      <c r="F135" s="205" t="s">
        <v>590</v>
      </c>
      <c r="G135" s="206" t="s">
        <v>211</v>
      </c>
      <c r="H135" s="207">
        <v>4.046</v>
      </c>
      <c r="I135" s="208">
        <v>884.36</v>
      </c>
      <c r="J135" s="209">
        <f>ROUND(I135*H135,2)</f>
        <v>3578.12</v>
      </c>
      <c r="K135" s="205" t="s">
        <v>151</v>
      </c>
      <c r="L135" s="60"/>
      <c r="M135" s="210" t="s">
        <v>21</v>
      </c>
      <c r="N135" s="211" t="s">
        <v>39</v>
      </c>
      <c r="O135" s="41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4" t="s">
        <v>152</v>
      </c>
      <c r="AT135" s="24" t="s">
        <v>147</v>
      </c>
      <c r="AU135" s="24" t="s">
        <v>77</v>
      </c>
      <c r="AY135" s="24" t="s">
        <v>145</v>
      </c>
      <c r="BE135" s="214">
        <f>IF(N135="základní",J135,0)</f>
        <v>3578.12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4" t="s">
        <v>75</v>
      </c>
      <c r="BK135" s="214">
        <f>ROUND(I135*H135,2)</f>
        <v>3578.12</v>
      </c>
      <c r="BL135" s="24" t="s">
        <v>152</v>
      </c>
      <c r="BM135" s="24" t="s">
        <v>807</v>
      </c>
    </row>
    <row r="136" spans="2:47" s="1" customFormat="1" ht="13.5">
      <c r="B136" s="40"/>
      <c r="C136" s="62"/>
      <c r="D136" s="215" t="s">
        <v>154</v>
      </c>
      <c r="E136" s="62"/>
      <c r="F136" s="216" t="s">
        <v>592</v>
      </c>
      <c r="G136" s="62"/>
      <c r="H136" s="62"/>
      <c r="I136" s="171"/>
      <c r="J136" s="62"/>
      <c r="K136" s="62"/>
      <c r="L136" s="60"/>
      <c r="M136" s="217"/>
      <c r="N136" s="41"/>
      <c r="O136" s="41"/>
      <c r="P136" s="41"/>
      <c r="Q136" s="41"/>
      <c r="R136" s="41"/>
      <c r="S136" s="41"/>
      <c r="T136" s="77"/>
      <c r="AT136" s="24" t="s">
        <v>154</v>
      </c>
      <c r="AU136" s="24" t="s">
        <v>77</v>
      </c>
    </row>
    <row r="137" spans="2:51" s="13" customFormat="1" ht="13.5">
      <c r="B137" s="229"/>
      <c r="C137" s="230"/>
      <c r="D137" s="231" t="s">
        <v>156</v>
      </c>
      <c r="E137" s="232" t="s">
        <v>21</v>
      </c>
      <c r="F137" s="233" t="s">
        <v>808</v>
      </c>
      <c r="G137" s="230"/>
      <c r="H137" s="234">
        <v>4.046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156</v>
      </c>
      <c r="AU137" s="240" t="s">
        <v>77</v>
      </c>
      <c r="AV137" s="13" t="s">
        <v>77</v>
      </c>
      <c r="AW137" s="13" t="s">
        <v>32</v>
      </c>
      <c r="AX137" s="13" t="s">
        <v>75</v>
      </c>
      <c r="AY137" s="240" t="s">
        <v>145</v>
      </c>
    </row>
    <row r="138" spans="2:65" s="1" customFormat="1" ht="22.5" customHeight="1">
      <c r="B138" s="40"/>
      <c r="C138" s="203" t="s">
        <v>264</v>
      </c>
      <c r="D138" s="203" t="s">
        <v>147</v>
      </c>
      <c r="E138" s="204" t="s">
        <v>594</v>
      </c>
      <c r="F138" s="205" t="s">
        <v>595</v>
      </c>
      <c r="G138" s="206" t="s">
        <v>211</v>
      </c>
      <c r="H138" s="207">
        <v>4.046</v>
      </c>
      <c r="I138" s="208">
        <v>2940.03</v>
      </c>
      <c r="J138" s="209">
        <f>ROUND(I138*H138,2)</f>
        <v>11895.36</v>
      </c>
      <c r="K138" s="205" t="s">
        <v>151</v>
      </c>
      <c r="L138" s="60"/>
      <c r="M138" s="210" t="s">
        <v>21</v>
      </c>
      <c r="N138" s="211" t="s">
        <v>39</v>
      </c>
      <c r="O138" s="41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4" t="s">
        <v>152</v>
      </c>
      <c r="AT138" s="24" t="s">
        <v>147</v>
      </c>
      <c r="AU138" s="24" t="s">
        <v>77</v>
      </c>
      <c r="AY138" s="24" t="s">
        <v>145</v>
      </c>
      <c r="BE138" s="214">
        <f>IF(N138="základní",J138,0)</f>
        <v>11895.36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4" t="s">
        <v>75</v>
      </c>
      <c r="BK138" s="214">
        <f>ROUND(I138*H138,2)</f>
        <v>11895.36</v>
      </c>
      <c r="BL138" s="24" t="s">
        <v>152</v>
      </c>
      <c r="BM138" s="24" t="s">
        <v>809</v>
      </c>
    </row>
    <row r="139" spans="2:47" s="1" customFormat="1" ht="27">
      <c r="B139" s="40"/>
      <c r="C139" s="62"/>
      <c r="D139" s="215" t="s">
        <v>154</v>
      </c>
      <c r="E139" s="62"/>
      <c r="F139" s="216" t="s">
        <v>597</v>
      </c>
      <c r="G139" s="62"/>
      <c r="H139" s="62"/>
      <c r="I139" s="171"/>
      <c r="J139" s="62"/>
      <c r="K139" s="62"/>
      <c r="L139" s="60"/>
      <c r="M139" s="217"/>
      <c r="N139" s="41"/>
      <c r="O139" s="41"/>
      <c r="P139" s="41"/>
      <c r="Q139" s="41"/>
      <c r="R139" s="41"/>
      <c r="S139" s="41"/>
      <c r="T139" s="77"/>
      <c r="AT139" s="24" t="s">
        <v>154</v>
      </c>
      <c r="AU139" s="24" t="s">
        <v>77</v>
      </c>
    </row>
    <row r="140" spans="2:51" s="12" customFormat="1" ht="13.5">
      <c r="B140" s="218"/>
      <c r="C140" s="219"/>
      <c r="D140" s="215" t="s">
        <v>156</v>
      </c>
      <c r="E140" s="220" t="s">
        <v>21</v>
      </c>
      <c r="F140" s="221" t="s">
        <v>598</v>
      </c>
      <c r="G140" s="219"/>
      <c r="H140" s="222" t="s">
        <v>21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156</v>
      </c>
      <c r="AU140" s="228" t="s">
        <v>77</v>
      </c>
      <c r="AV140" s="12" t="s">
        <v>75</v>
      </c>
      <c r="AW140" s="12" t="s">
        <v>32</v>
      </c>
      <c r="AX140" s="12" t="s">
        <v>68</v>
      </c>
      <c r="AY140" s="228" t="s">
        <v>145</v>
      </c>
    </row>
    <row r="141" spans="2:51" s="13" customFormat="1" ht="13.5">
      <c r="B141" s="229"/>
      <c r="C141" s="230"/>
      <c r="D141" s="231" t="s">
        <v>156</v>
      </c>
      <c r="E141" s="232" t="s">
        <v>21</v>
      </c>
      <c r="F141" s="233" t="s">
        <v>810</v>
      </c>
      <c r="G141" s="230"/>
      <c r="H141" s="234">
        <v>4.046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156</v>
      </c>
      <c r="AU141" s="240" t="s">
        <v>77</v>
      </c>
      <c r="AV141" s="13" t="s">
        <v>77</v>
      </c>
      <c r="AW141" s="13" t="s">
        <v>32</v>
      </c>
      <c r="AX141" s="13" t="s">
        <v>75</v>
      </c>
      <c r="AY141" s="240" t="s">
        <v>145</v>
      </c>
    </row>
    <row r="142" spans="2:65" s="1" customFormat="1" ht="22.5" customHeight="1">
      <c r="B142" s="40"/>
      <c r="C142" s="203" t="s">
        <v>270</v>
      </c>
      <c r="D142" s="203" t="s">
        <v>147</v>
      </c>
      <c r="E142" s="204" t="s">
        <v>600</v>
      </c>
      <c r="F142" s="205" t="s">
        <v>601</v>
      </c>
      <c r="G142" s="206" t="s">
        <v>150</v>
      </c>
      <c r="H142" s="207">
        <v>3.74</v>
      </c>
      <c r="I142" s="208">
        <v>354.29</v>
      </c>
      <c r="J142" s="209">
        <f>ROUND(I142*H142,2)</f>
        <v>1325.04</v>
      </c>
      <c r="K142" s="205" t="s">
        <v>151</v>
      </c>
      <c r="L142" s="60"/>
      <c r="M142" s="210" t="s">
        <v>21</v>
      </c>
      <c r="N142" s="211" t="s">
        <v>39</v>
      </c>
      <c r="O142" s="41"/>
      <c r="P142" s="212">
        <f>O142*H142</f>
        <v>0</v>
      </c>
      <c r="Q142" s="212">
        <v>0.00632</v>
      </c>
      <c r="R142" s="212">
        <f>Q142*H142</f>
        <v>0.023636800000000003</v>
      </c>
      <c r="S142" s="212">
        <v>0</v>
      </c>
      <c r="T142" s="213">
        <f>S142*H142</f>
        <v>0</v>
      </c>
      <c r="AR142" s="24" t="s">
        <v>152</v>
      </c>
      <c r="AT142" s="24" t="s">
        <v>147</v>
      </c>
      <c r="AU142" s="24" t="s">
        <v>77</v>
      </c>
      <c r="AY142" s="24" t="s">
        <v>145</v>
      </c>
      <c r="BE142" s="214">
        <f>IF(N142="základní",J142,0)</f>
        <v>1325.04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4" t="s">
        <v>75</v>
      </c>
      <c r="BK142" s="214">
        <f>ROUND(I142*H142,2)</f>
        <v>1325.04</v>
      </c>
      <c r="BL142" s="24" t="s">
        <v>152</v>
      </c>
      <c r="BM142" s="24" t="s">
        <v>811</v>
      </c>
    </row>
    <row r="143" spans="2:47" s="1" customFormat="1" ht="27">
      <c r="B143" s="40"/>
      <c r="C143" s="62"/>
      <c r="D143" s="215" t="s">
        <v>154</v>
      </c>
      <c r="E143" s="62"/>
      <c r="F143" s="216" t="s">
        <v>603</v>
      </c>
      <c r="G143" s="62"/>
      <c r="H143" s="62"/>
      <c r="I143" s="171"/>
      <c r="J143" s="62"/>
      <c r="K143" s="62"/>
      <c r="L143" s="60"/>
      <c r="M143" s="217"/>
      <c r="N143" s="41"/>
      <c r="O143" s="41"/>
      <c r="P143" s="41"/>
      <c r="Q143" s="41"/>
      <c r="R143" s="41"/>
      <c r="S143" s="41"/>
      <c r="T143" s="77"/>
      <c r="AT143" s="24" t="s">
        <v>154</v>
      </c>
      <c r="AU143" s="24" t="s">
        <v>77</v>
      </c>
    </row>
    <row r="144" spans="2:51" s="13" customFormat="1" ht="13.5">
      <c r="B144" s="229"/>
      <c r="C144" s="230"/>
      <c r="D144" s="215" t="s">
        <v>156</v>
      </c>
      <c r="E144" s="241" t="s">
        <v>21</v>
      </c>
      <c r="F144" s="242" t="s">
        <v>812</v>
      </c>
      <c r="G144" s="230"/>
      <c r="H144" s="243">
        <v>3.74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156</v>
      </c>
      <c r="AU144" s="240" t="s">
        <v>77</v>
      </c>
      <c r="AV144" s="13" t="s">
        <v>77</v>
      </c>
      <c r="AW144" s="13" t="s">
        <v>32</v>
      </c>
      <c r="AX144" s="13" t="s">
        <v>75</v>
      </c>
      <c r="AY144" s="240" t="s">
        <v>145</v>
      </c>
    </row>
    <row r="145" spans="2:63" s="11" customFormat="1" ht="29.25" customHeight="1">
      <c r="B145" s="186"/>
      <c r="C145" s="187"/>
      <c r="D145" s="200" t="s">
        <v>67</v>
      </c>
      <c r="E145" s="201" t="s">
        <v>202</v>
      </c>
      <c r="F145" s="201" t="s">
        <v>336</v>
      </c>
      <c r="G145" s="187"/>
      <c r="H145" s="187"/>
      <c r="I145" s="190"/>
      <c r="J145" s="202">
        <f>BK145</f>
        <v>363155.81</v>
      </c>
      <c r="K145" s="187"/>
      <c r="L145" s="192"/>
      <c r="M145" s="193"/>
      <c r="N145" s="194"/>
      <c r="O145" s="194"/>
      <c r="P145" s="195">
        <f>SUM(P146:P189)</f>
        <v>0</v>
      </c>
      <c r="Q145" s="194"/>
      <c r="R145" s="195">
        <f>SUM(R146:R189)</f>
        <v>52.47818388000001</v>
      </c>
      <c r="S145" s="194"/>
      <c r="T145" s="196">
        <f>SUM(T146:T189)</f>
        <v>0</v>
      </c>
      <c r="AR145" s="197" t="s">
        <v>75</v>
      </c>
      <c r="AT145" s="198" t="s">
        <v>67</v>
      </c>
      <c r="AU145" s="198" t="s">
        <v>75</v>
      </c>
      <c r="AY145" s="197" t="s">
        <v>145</v>
      </c>
      <c r="BK145" s="199">
        <f>SUM(BK146:BK189)</f>
        <v>363155.81</v>
      </c>
    </row>
    <row r="146" spans="2:65" s="1" customFormat="1" ht="31.5" customHeight="1">
      <c r="B146" s="40"/>
      <c r="C146" s="203" t="s">
        <v>278</v>
      </c>
      <c r="D146" s="203" t="s">
        <v>147</v>
      </c>
      <c r="E146" s="204" t="s">
        <v>611</v>
      </c>
      <c r="F146" s="205" t="s">
        <v>612</v>
      </c>
      <c r="G146" s="206" t="s">
        <v>211</v>
      </c>
      <c r="H146" s="207">
        <v>5.94</v>
      </c>
      <c r="I146" s="208">
        <v>4664.69</v>
      </c>
      <c r="J146" s="209">
        <f>ROUND(I146*H146,2)</f>
        <v>27708.26</v>
      </c>
      <c r="K146" s="205" t="s">
        <v>151</v>
      </c>
      <c r="L146" s="60"/>
      <c r="M146" s="210" t="s">
        <v>21</v>
      </c>
      <c r="N146" s="211" t="s">
        <v>39</v>
      </c>
      <c r="O146" s="41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24" t="s">
        <v>152</v>
      </c>
      <c r="AT146" s="24" t="s">
        <v>147</v>
      </c>
      <c r="AU146" s="24" t="s">
        <v>77</v>
      </c>
      <c r="AY146" s="24" t="s">
        <v>145</v>
      </c>
      <c r="BE146" s="214">
        <f>IF(N146="základní",J146,0)</f>
        <v>27708.26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4" t="s">
        <v>75</v>
      </c>
      <c r="BK146" s="214">
        <f>ROUND(I146*H146,2)</f>
        <v>27708.26</v>
      </c>
      <c r="BL146" s="24" t="s">
        <v>152</v>
      </c>
      <c r="BM146" s="24" t="s">
        <v>813</v>
      </c>
    </row>
    <row r="147" spans="2:47" s="1" customFormat="1" ht="27">
      <c r="B147" s="40"/>
      <c r="C147" s="62"/>
      <c r="D147" s="215" t="s">
        <v>154</v>
      </c>
      <c r="E147" s="62"/>
      <c r="F147" s="216" t="s">
        <v>614</v>
      </c>
      <c r="G147" s="62"/>
      <c r="H147" s="62"/>
      <c r="I147" s="171"/>
      <c r="J147" s="62"/>
      <c r="K147" s="62"/>
      <c r="L147" s="60"/>
      <c r="M147" s="217"/>
      <c r="N147" s="41"/>
      <c r="O147" s="41"/>
      <c r="P147" s="41"/>
      <c r="Q147" s="41"/>
      <c r="R147" s="41"/>
      <c r="S147" s="41"/>
      <c r="T147" s="77"/>
      <c r="AT147" s="24" t="s">
        <v>154</v>
      </c>
      <c r="AU147" s="24" t="s">
        <v>77</v>
      </c>
    </row>
    <row r="148" spans="2:51" s="12" customFormat="1" ht="13.5">
      <c r="B148" s="218"/>
      <c r="C148" s="219"/>
      <c r="D148" s="215" t="s">
        <v>156</v>
      </c>
      <c r="E148" s="220" t="s">
        <v>21</v>
      </c>
      <c r="F148" s="221" t="s">
        <v>615</v>
      </c>
      <c r="G148" s="219"/>
      <c r="H148" s="222" t="s">
        <v>21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156</v>
      </c>
      <c r="AU148" s="228" t="s">
        <v>77</v>
      </c>
      <c r="AV148" s="12" t="s">
        <v>75</v>
      </c>
      <c r="AW148" s="12" t="s">
        <v>32</v>
      </c>
      <c r="AX148" s="12" t="s">
        <v>68</v>
      </c>
      <c r="AY148" s="228" t="s">
        <v>145</v>
      </c>
    </row>
    <row r="149" spans="2:51" s="13" customFormat="1" ht="13.5">
      <c r="B149" s="229"/>
      <c r="C149" s="230"/>
      <c r="D149" s="215" t="s">
        <v>156</v>
      </c>
      <c r="E149" s="241" t="s">
        <v>21</v>
      </c>
      <c r="F149" s="242" t="s">
        <v>814</v>
      </c>
      <c r="G149" s="230"/>
      <c r="H149" s="243">
        <v>5.94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156</v>
      </c>
      <c r="AU149" s="240" t="s">
        <v>77</v>
      </c>
      <c r="AV149" s="13" t="s">
        <v>77</v>
      </c>
      <c r="AW149" s="13" t="s">
        <v>32</v>
      </c>
      <c r="AX149" s="13" t="s">
        <v>68</v>
      </c>
      <c r="AY149" s="240" t="s">
        <v>145</v>
      </c>
    </row>
    <row r="150" spans="2:51" s="14" customFormat="1" ht="13.5">
      <c r="B150" s="244"/>
      <c r="C150" s="245"/>
      <c r="D150" s="231" t="s">
        <v>156</v>
      </c>
      <c r="E150" s="246" t="s">
        <v>21</v>
      </c>
      <c r="F150" s="247" t="s">
        <v>173</v>
      </c>
      <c r="G150" s="245"/>
      <c r="H150" s="248">
        <v>5.94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156</v>
      </c>
      <c r="AU150" s="254" t="s">
        <v>77</v>
      </c>
      <c r="AV150" s="14" t="s">
        <v>152</v>
      </c>
      <c r="AW150" s="14" t="s">
        <v>32</v>
      </c>
      <c r="AX150" s="14" t="s">
        <v>75</v>
      </c>
      <c r="AY150" s="254" t="s">
        <v>145</v>
      </c>
    </row>
    <row r="151" spans="2:65" s="1" customFormat="1" ht="22.5" customHeight="1">
      <c r="B151" s="40"/>
      <c r="C151" s="203" t="s">
        <v>286</v>
      </c>
      <c r="D151" s="203" t="s">
        <v>147</v>
      </c>
      <c r="E151" s="204" t="s">
        <v>619</v>
      </c>
      <c r="F151" s="205" t="s">
        <v>620</v>
      </c>
      <c r="G151" s="206" t="s">
        <v>211</v>
      </c>
      <c r="H151" s="207">
        <v>16.579</v>
      </c>
      <c r="I151" s="208">
        <v>5028.03</v>
      </c>
      <c r="J151" s="209">
        <f>ROUND(I151*H151,2)</f>
        <v>83359.71</v>
      </c>
      <c r="K151" s="205" t="s">
        <v>151</v>
      </c>
      <c r="L151" s="60"/>
      <c r="M151" s="210" t="s">
        <v>21</v>
      </c>
      <c r="N151" s="211" t="s">
        <v>39</v>
      </c>
      <c r="O151" s="41"/>
      <c r="P151" s="212">
        <f>O151*H151</f>
        <v>0</v>
      </c>
      <c r="Q151" s="212">
        <v>2.47758</v>
      </c>
      <c r="R151" s="212">
        <f>Q151*H151</f>
        <v>41.07579882</v>
      </c>
      <c r="S151" s="212">
        <v>0</v>
      </c>
      <c r="T151" s="213">
        <f>S151*H151</f>
        <v>0</v>
      </c>
      <c r="AR151" s="24" t="s">
        <v>152</v>
      </c>
      <c r="AT151" s="24" t="s">
        <v>147</v>
      </c>
      <c r="AU151" s="24" t="s">
        <v>77</v>
      </c>
      <c r="AY151" s="24" t="s">
        <v>145</v>
      </c>
      <c r="BE151" s="214">
        <f>IF(N151="základní",J151,0)</f>
        <v>83359.71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4" t="s">
        <v>75</v>
      </c>
      <c r="BK151" s="214">
        <f>ROUND(I151*H151,2)</f>
        <v>83359.71</v>
      </c>
      <c r="BL151" s="24" t="s">
        <v>152</v>
      </c>
      <c r="BM151" s="24" t="s">
        <v>815</v>
      </c>
    </row>
    <row r="152" spans="2:47" s="1" customFormat="1" ht="27">
      <c r="B152" s="40"/>
      <c r="C152" s="62"/>
      <c r="D152" s="215" t="s">
        <v>154</v>
      </c>
      <c r="E152" s="62"/>
      <c r="F152" s="216" t="s">
        <v>622</v>
      </c>
      <c r="G152" s="62"/>
      <c r="H152" s="62"/>
      <c r="I152" s="171"/>
      <c r="J152" s="62"/>
      <c r="K152" s="62"/>
      <c r="L152" s="60"/>
      <c r="M152" s="217"/>
      <c r="N152" s="41"/>
      <c r="O152" s="41"/>
      <c r="P152" s="41"/>
      <c r="Q152" s="41"/>
      <c r="R152" s="41"/>
      <c r="S152" s="41"/>
      <c r="T152" s="77"/>
      <c r="AT152" s="24" t="s">
        <v>154</v>
      </c>
      <c r="AU152" s="24" t="s">
        <v>77</v>
      </c>
    </row>
    <row r="153" spans="2:51" s="13" customFormat="1" ht="13.5">
      <c r="B153" s="229"/>
      <c r="C153" s="230"/>
      <c r="D153" s="215" t="s">
        <v>156</v>
      </c>
      <c r="E153" s="241" t="s">
        <v>21</v>
      </c>
      <c r="F153" s="242" t="s">
        <v>816</v>
      </c>
      <c r="G153" s="230"/>
      <c r="H153" s="243">
        <v>5.904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156</v>
      </c>
      <c r="AU153" s="240" t="s">
        <v>77</v>
      </c>
      <c r="AV153" s="13" t="s">
        <v>77</v>
      </c>
      <c r="AW153" s="13" t="s">
        <v>32</v>
      </c>
      <c r="AX153" s="13" t="s">
        <v>68</v>
      </c>
      <c r="AY153" s="240" t="s">
        <v>145</v>
      </c>
    </row>
    <row r="154" spans="2:51" s="13" customFormat="1" ht="13.5">
      <c r="B154" s="229"/>
      <c r="C154" s="230"/>
      <c r="D154" s="215" t="s">
        <v>156</v>
      </c>
      <c r="E154" s="241" t="s">
        <v>21</v>
      </c>
      <c r="F154" s="242" t="s">
        <v>817</v>
      </c>
      <c r="G154" s="230"/>
      <c r="H154" s="243">
        <v>10.701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156</v>
      </c>
      <c r="AU154" s="240" t="s">
        <v>77</v>
      </c>
      <c r="AV154" s="13" t="s">
        <v>77</v>
      </c>
      <c r="AW154" s="13" t="s">
        <v>32</v>
      </c>
      <c r="AX154" s="13" t="s">
        <v>68</v>
      </c>
      <c r="AY154" s="240" t="s">
        <v>145</v>
      </c>
    </row>
    <row r="155" spans="2:51" s="13" customFormat="1" ht="13.5">
      <c r="B155" s="229"/>
      <c r="C155" s="230"/>
      <c r="D155" s="215" t="s">
        <v>156</v>
      </c>
      <c r="E155" s="241" t="s">
        <v>21</v>
      </c>
      <c r="F155" s="242" t="s">
        <v>818</v>
      </c>
      <c r="G155" s="230"/>
      <c r="H155" s="243">
        <v>-0.005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156</v>
      </c>
      <c r="AU155" s="240" t="s">
        <v>77</v>
      </c>
      <c r="AV155" s="13" t="s">
        <v>77</v>
      </c>
      <c r="AW155" s="13" t="s">
        <v>32</v>
      </c>
      <c r="AX155" s="13" t="s">
        <v>68</v>
      </c>
      <c r="AY155" s="240" t="s">
        <v>145</v>
      </c>
    </row>
    <row r="156" spans="2:51" s="13" customFormat="1" ht="13.5">
      <c r="B156" s="229"/>
      <c r="C156" s="230"/>
      <c r="D156" s="215" t="s">
        <v>156</v>
      </c>
      <c r="E156" s="241" t="s">
        <v>21</v>
      </c>
      <c r="F156" s="242" t="s">
        <v>627</v>
      </c>
      <c r="G156" s="230"/>
      <c r="H156" s="243">
        <v>-0.021</v>
      </c>
      <c r="I156" s="235"/>
      <c r="J156" s="230"/>
      <c r="K156" s="230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156</v>
      </c>
      <c r="AU156" s="240" t="s">
        <v>77</v>
      </c>
      <c r="AV156" s="13" t="s">
        <v>77</v>
      </c>
      <c r="AW156" s="13" t="s">
        <v>32</v>
      </c>
      <c r="AX156" s="13" t="s">
        <v>68</v>
      </c>
      <c r="AY156" s="240" t="s">
        <v>145</v>
      </c>
    </row>
    <row r="157" spans="2:51" s="14" customFormat="1" ht="13.5">
      <c r="B157" s="244"/>
      <c r="C157" s="245"/>
      <c r="D157" s="231" t="s">
        <v>156</v>
      </c>
      <c r="E157" s="246" t="s">
        <v>21</v>
      </c>
      <c r="F157" s="247" t="s">
        <v>173</v>
      </c>
      <c r="G157" s="245"/>
      <c r="H157" s="248">
        <v>16.579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156</v>
      </c>
      <c r="AU157" s="254" t="s">
        <v>77</v>
      </c>
      <c r="AV157" s="14" t="s">
        <v>152</v>
      </c>
      <c r="AW157" s="14" t="s">
        <v>32</v>
      </c>
      <c r="AX157" s="14" t="s">
        <v>75</v>
      </c>
      <c r="AY157" s="254" t="s">
        <v>145</v>
      </c>
    </row>
    <row r="158" spans="2:65" s="1" customFormat="1" ht="22.5" customHeight="1">
      <c r="B158" s="40"/>
      <c r="C158" s="203" t="s">
        <v>9</v>
      </c>
      <c r="D158" s="203" t="s">
        <v>147</v>
      </c>
      <c r="E158" s="204" t="s">
        <v>628</v>
      </c>
      <c r="F158" s="205" t="s">
        <v>629</v>
      </c>
      <c r="G158" s="206" t="s">
        <v>211</v>
      </c>
      <c r="H158" s="207">
        <v>2.522</v>
      </c>
      <c r="I158" s="208">
        <v>5661.7</v>
      </c>
      <c r="J158" s="209">
        <f>ROUND(I158*H158,2)</f>
        <v>14278.81</v>
      </c>
      <c r="K158" s="205" t="s">
        <v>151</v>
      </c>
      <c r="L158" s="60"/>
      <c r="M158" s="210" t="s">
        <v>21</v>
      </c>
      <c r="N158" s="211" t="s">
        <v>39</v>
      </c>
      <c r="O158" s="41"/>
      <c r="P158" s="212">
        <f>O158*H158</f>
        <v>0</v>
      </c>
      <c r="Q158" s="212">
        <v>2.47758</v>
      </c>
      <c r="R158" s="212">
        <f>Q158*H158</f>
        <v>6.24845676</v>
      </c>
      <c r="S158" s="212">
        <v>0</v>
      </c>
      <c r="T158" s="213">
        <f>S158*H158</f>
        <v>0</v>
      </c>
      <c r="AR158" s="24" t="s">
        <v>152</v>
      </c>
      <c r="AT158" s="24" t="s">
        <v>147</v>
      </c>
      <c r="AU158" s="24" t="s">
        <v>77</v>
      </c>
      <c r="AY158" s="24" t="s">
        <v>145</v>
      </c>
      <c r="BE158" s="214">
        <f>IF(N158="základní",J158,0)</f>
        <v>14278.81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4" t="s">
        <v>75</v>
      </c>
      <c r="BK158" s="214">
        <f>ROUND(I158*H158,2)</f>
        <v>14278.81</v>
      </c>
      <c r="BL158" s="24" t="s">
        <v>152</v>
      </c>
      <c r="BM158" s="24" t="s">
        <v>819</v>
      </c>
    </row>
    <row r="159" spans="2:47" s="1" customFormat="1" ht="27">
      <c r="B159" s="40"/>
      <c r="C159" s="62"/>
      <c r="D159" s="215" t="s">
        <v>154</v>
      </c>
      <c r="E159" s="62"/>
      <c r="F159" s="216" t="s">
        <v>631</v>
      </c>
      <c r="G159" s="62"/>
      <c r="H159" s="62"/>
      <c r="I159" s="171"/>
      <c r="J159" s="62"/>
      <c r="K159" s="62"/>
      <c r="L159" s="60"/>
      <c r="M159" s="217"/>
      <c r="N159" s="41"/>
      <c r="O159" s="41"/>
      <c r="P159" s="41"/>
      <c r="Q159" s="41"/>
      <c r="R159" s="41"/>
      <c r="S159" s="41"/>
      <c r="T159" s="77"/>
      <c r="AT159" s="24" t="s">
        <v>154</v>
      </c>
      <c r="AU159" s="24" t="s">
        <v>77</v>
      </c>
    </row>
    <row r="160" spans="2:51" s="13" customFormat="1" ht="13.5">
      <c r="B160" s="229"/>
      <c r="C160" s="230"/>
      <c r="D160" s="215" t="s">
        <v>156</v>
      </c>
      <c r="E160" s="241" t="s">
        <v>21</v>
      </c>
      <c r="F160" s="242" t="s">
        <v>820</v>
      </c>
      <c r="G160" s="230"/>
      <c r="H160" s="243">
        <v>2.97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156</v>
      </c>
      <c r="AU160" s="240" t="s">
        <v>77</v>
      </c>
      <c r="AV160" s="13" t="s">
        <v>77</v>
      </c>
      <c r="AW160" s="13" t="s">
        <v>32</v>
      </c>
      <c r="AX160" s="13" t="s">
        <v>68</v>
      </c>
      <c r="AY160" s="240" t="s">
        <v>145</v>
      </c>
    </row>
    <row r="161" spans="2:51" s="13" customFormat="1" ht="13.5">
      <c r="B161" s="229"/>
      <c r="C161" s="230"/>
      <c r="D161" s="215" t="s">
        <v>156</v>
      </c>
      <c r="E161" s="241" t="s">
        <v>21</v>
      </c>
      <c r="F161" s="242" t="s">
        <v>821</v>
      </c>
      <c r="G161" s="230"/>
      <c r="H161" s="243">
        <v>-0.448</v>
      </c>
      <c r="I161" s="235"/>
      <c r="J161" s="230"/>
      <c r="K161" s="230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156</v>
      </c>
      <c r="AU161" s="240" t="s">
        <v>77</v>
      </c>
      <c r="AV161" s="13" t="s">
        <v>77</v>
      </c>
      <c r="AW161" s="13" t="s">
        <v>32</v>
      </c>
      <c r="AX161" s="13" t="s">
        <v>68</v>
      </c>
      <c r="AY161" s="240" t="s">
        <v>145</v>
      </c>
    </row>
    <row r="162" spans="2:51" s="14" customFormat="1" ht="13.5">
      <c r="B162" s="244"/>
      <c r="C162" s="245"/>
      <c r="D162" s="231" t="s">
        <v>156</v>
      </c>
      <c r="E162" s="246" t="s">
        <v>21</v>
      </c>
      <c r="F162" s="247" t="s">
        <v>173</v>
      </c>
      <c r="G162" s="245"/>
      <c r="H162" s="248">
        <v>2.522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AT162" s="254" t="s">
        <v>156</v>
      </c>
      <c r="AU162" s="254" t="s">
        <v>77</v>
      </c>
      <c r="AV162" s="14" t="s">
        <v>152</v>
      </c>
      <c r="AW162" s="14" t="s">
        <v>32</v>
      </c>
      <c r="AX162" s="14" t="s">
        <v>75</v>
      </c>
      <c r="AY162" s="254" t="s">
        <v>145</v>
      </c>
    </row>
    <row r="163" spans="2:65" s="1" customFormat="1" ht="22.5" customHeight="1">
      <c r="B163" s="40"/>
      <c r="C163" s="203" t="s">
        <v>299</v>
      </c>
      <c r="D163" s="203" t="s">
        <v>147</v>
      </c>
      <c r="E163" s="204" t="s">
        <v>640</v>
      </c>
      <c r="F163" s="205" t="s">
        <v>641</v>
      </c>
      <c r="G163" s="206" t="s">
        <v>150</v>
      </c>
      <c r="H163" s="207">
        <v>41.79</v>
      </c>
      <c r="I163" s="208">
        <v>397.6</v>
      </c>
      <c r="J163" s="209">
        <f>ROUND(I163*H163,2)</f>
        <v>16615.7</v>
      </c>
      <c r="K163" s="205" t="s">
        <v>151</v>
      </c>
      <c r="L163" s="60"/>
      <c r="M163" s="210" t="s">
        <v>21</v>
      </c>
      <c r="N163" s="211" t="s">
        <v>39</v>
      </c>
      <c r="O163" s="41"/>
      <c r="P163" s="212">
        <f>O163*H163</f>
        <v>0</v>
      </c>
      <c r="Q163" s="212">
        <v>0.00465</v>
      </c>
      <c r="R163" s="212">
        <f>Q163*H163</f>
        <v>0.19432349999999998</v>
      </c>
      <c r="S163" s="212">
        <v>0</v>
      </c>
      <c r="T163" s="213">
        <f>S163*H163</f>
        <v>0</v>
      </c>
      <c r="AR163" s="24" t="s">
        <v>152</v>
      </c>
      <c r="AT163" s="24" t="s">
        <v>147</v>
      </c>
      <c r="AU163" s="24" t="s">
        <v>77</v>
      </c>
      <c r="AY163" s="24" t="s">
        <v>145</v>
      </c>
      <c r="BE163" s="214">
        <f>IF(N163="základní",J163,0)</f>
        <v>16615.7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24" t="s">
        <v>75</v>
      </c>
      <c r="BK163" s="214">
        <f>ROUND(I163*H163,2)</f>
        <v>16615.7</v>
      </c>
      <c r="BL163" s="24" t="s">
        <v>152</v>
      </c>
      <c r="BM163" s="24" t="s">
        <v>822</v>
      </c>
    </row>
    <row r="164" spans="2:47" s="1" customFormat="1" ht="27">
      <c r="B164" s="40"/>
      <c r="C164" s="62"/>
      <c r="D164" s="215" t="s">
        <v>154</v>
      </c>
      <c r="E164" s="62"/>
      <c r="F164" s="216" t="s">
        <v>643</v>
      </c>
      <c r="G164" s="62"/>
      <c r="H164" s="62"/>
      <c r="I164" s="171"/>
      <c r="J164" s="62"/>
      <c r="K164" s="62"/>
      <c r="L164" s="60"/>
      <c r="M164" s="217"/>
      <c r="N164" s="41"/>
      <c r="O164" s="41"/>
      <c r="P164" s="41"/>
      <c r="Q164" s="41"/>
      <c r="R164" s="41"/>
      <c r="S164" s="41"/>
      <c r="T164" s="77"/>
      <c r="AT164" s="24" t="s">
        <v>154</v>
      </c>
      <c r="AU164" s="24" t="s">
        <v>77</v>
      </c>
    </row>
    <row r="165" spans="2:51" s="13" customFormat="1" ht="13.5">
      <c r="B165" s="229"/>
      <c r="C165" s="230"/>
      <c r="D165" s="215" t="s">
        <v>156</v>
      </c>
      <c r="E165" s="241" t="s">
        <v>21</v>
      </c>
      <c r="F165" s="242" t="s">
        <v>823</v>
      </c>
      <c r="G165" s="230"/>
      <c r="H165" s="243">
        <v>7.35</v>
      </c>
      <c r="I165" s="235"/>
      <c r="J165" s="230"/>
      <c r="K165" s="230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156</v>
      </c>
      <c r="AU165" s="240" t="s">
        <v>77</v>
      </c>
      <c r="AV165" s="13" t="s">
        <v>77</v>
      </c>
      <c r="AW165" s="13" t="s">
        <v>32</v>
      </c>
      <c r="AX165" s="13" t="s">
        <v>68</v>
      </c>
      <c r="AY165" s="240" t="s">
        <v>145</v>
      </c>
    </row>
    <row r="166" spans="2:51" s="13" customFormat="1" ht="13.5">
      <c r="B166" s="229"/>
      <c r="C166" s="230"/>
      <c r="D166" s="215" t="s">
        <v>156</v>
      </c>
      <c r="E166" s="241" t="s">
        <v>21</v>
      </c>
      <c r="F166" s="242" t="s">
        <v>824</v>
      </c>
      <c r="G166" s="230"/>
      <c r="H166" s="243">
        <v>34.44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156</v>
      </c>
      <c r="AU166" s="240" t="s">
        <v>77</v>
      </c>
      <c r="AV166" s="13" t="s">
        <v>77</v>
      </c>
      <c r="AW166" s="13" t="s">
        <v>32</v>
      </c>
      <c r="AX166" s="13" t="s">
        <v>68</v>
      </c>
      <c r="AY166" s="240" t="s">
        <v>145</v>
      </c>
    </row>
    <row r="167" spans="2:51" s="14" customFormat="1" ht="13.5">
      <c r="B167" s="244"/>
      <c r="C167" s="245"/>
      <c r="D167" s="231" t="s">
        <v>156</v>
      </c>
      <c r="E167" s="246" t="s">
        <v>21</v>
      </c>
      <c r="F167" s="247" t="s">
        <v>173</v>
      </c>
      <c r="G167" s="245"/>
      <c r="H167" s="248">
        <v>41.79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156</v>
      </c>
      <c r="AU167" s="254" t="s">
        <v>77</v>
      </c>
      <c r="AV167" s="14" t="s">
        <v>152</v>
      </c>
      <c r="AW167" s="14" t="s">
        <v>32</v>
      </c>
      <c r="AX167" s="14" t="s">
        <v>75</v>
      </c>
      <c r="AY167" s="254" t="s">
        <v>145</v>
      </c>
    </row>
    <row r="168" spans="2:65" s="1" customFormat="1" ht="22.5" customHeight="1">
      <c r="B168" s="40"/>
      <c r="C168" s="203" t="s">
        <v>306</v>
      </c>
      <c r="D168" s="203" t="s">
        <v>147</v>
      </c>
      <c r="E168" s="204" t="s">
        <v>646</v>
      </c>
      <c r="F168" s="205" t="s">
        <v>647</v>
      </c>
      <c r="G168" s="206" t="s">
        <v>150</v>
      </c>
      <c r="H168" s="207">
        <v>11.505</v>
      </c>
      <c r="I168" s="208">
        <v>371.25</v>
      </c>
      <c r="J168" s="209">
        <f>ROUND(I168*H168,2)</f>
        <v>4271.23</v>
      </c>
      <c r="K168" s="205" t="s">
        <v>151</v>
      </c>
      <c r="L168" s="60"/>
      <c r="M168" s="210" t="s">
        <v>21</v>
      </c>
      <c r="N168" s="211" t="s">
        <v>39</v>
      </c>
      <c r="O168" s="41"/>
      <c r="P168" s="212">
        <f>O168*H168</f>
        <v>0</v>
      </c>
      <c r="Q168" s="212">
        <v>0.00396</v>
      </c>
      <c r="R168" s="212">
        <f>Q168*H168</f>
        <v>0.045559800000000004</v>
      </c>
      <c r="S168" s="212">
        <v>0</v>
      </c>
      <c r="T168" s="213">
        <f>S168*H168</f>
        <v>0</v>
      </c>
      <c r="AR168" s="24" t="s">
        <v>152</v>
      </c>
      <c r="AT168" s="24" t="s">
        <v>147</v>
      </c>
      <c r="AU168" s="24" t="s">
        <v>77</v>
      </c>
      <c r="AY168" s="24" t="s">
        <v>145</v>
      </c>
      <c r="BE168" s="214">
        <f>IF(N168="základní",J168,0)</f>
        <v>4271.23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4" t="s">
        <v>75</v>
      </c>
      <c r="BK168" s="214">
        <f>ROUND(I168*H168,2)</f>
        <v>4271.23</v>
      </c>
      <c r="BL168" s="24" t="s">
        <v>152</v>
      </c>
      <c r="BM168" s="24" t="s">
        <v>825</v>
      </c>
    </row>
    <row r="169" spans="2:47" s="1" customFormat="1" ht="13.5">
      <c r="B169" s="40"/>
      <c r="C169" s="62"/>
      <c r="D169" s="215" t="s">
        <v>154</v>
      </c>
      <c r="E169" s="62"/>
      <c r="F169" s="216" t="s">
        <v>649</v>
      </c>
      <c r="G169" s="62"/>
      <c r="H169" s="62"/>
      <c r="I169" s="171"/>
      <c r="J169" s="62"/>
      <c r="K169" s="62"/>
      <c r="L169" s="60"/>
      <c r="M169" s="217"/>
      <c r="N169" s="41"/>
      <c r="O169" s="41"/>
      <c r="P169" s="41"/>
      <c r="Q169" s="41"/>
      <c r="R169" s="41"/>
      <c r="S169" s="41"/>
      <c r="T169" s="77"/>
      <c r="AT169" s="24" t="s">
        <v>154</v>
      </c>
      <c r="AU169" s="24" t="s">
        <v>77</v>
      </c>
    </row>
    <row r="170" spans="2:51" s="13" customFormat="1" ht="13.5">
      <c r="B170" s="229"/>
      <c r="C170" s="230"/>
      <c r="D170" s="215" t="s">
        <v>156</v>
      </c>
      <c r="E170" s="241" t="s">
        <v>21</v>
      </c>
      <c r="F170" s="242" t="s">
        <v>826</v>
      </c>
      <c r="G170" s="230"/>
      <c r="H170" s="243">
        <v>7.83</v>
      </c>
      <c r="I170" s="235"/>
      <c r="J170" s="230"/>
      <c r="K170" s="230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156</v>
      </c>
      <c r="AU170" s="240" t="s">
        <v>77</v>
      </c>
      <c r="AV170" s="13" t="s">
        <v>77</v>
      </c>
      <c r="AW170" s="13" t="s">
        <v>32</v>
      </c>
      <c r="AX170" s="13" t="s">
        <v>68</v>
      </c>
      <c r="AY170" s="240" t="s">
        <v>145</v>
      </c>
    </row>
    <row r="171" spans="2:51" s="13" customFormat="1" ht="13.5">
      <c r="B171" s="229"/>
      <c r="C171" s="230"/>
      <c r="D171" s="215" t="s">
        <v>156</v>
      </c>
      <c r="E171" s="241" t="s">
        <v>21</v>
      </c>
      <c r="F171" s="242" t="s">
        <v>827</v>
      </c>
      <c r="G171" s="230"/>
      <c r="H171" s="243">
        <v>3.675</v>
      </c>
      <c r="I171" s="235"/>
      <c r="J171" s="230"/>
      <c r="K171" s="230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156</v>
      </c>
      <c r="AU171" s="240" t="s">
        <v>77</v>
      </c>
      <c r="AV171" s="13" t="s">
        <v>77</v>
      </c>
      <c r="AW171" s="13" t="s">
        <v>32</v>
      </c>
      <c r="AX171" s="13" t="s">
        <v>68</v>
      </c>
      <c r="AY171" s="240" t="s">
        <v>145</v>
      </c>
    </row>
    <row r="172" spans="2:51" s="14" customFormat="1" ht="13.5">
      <c r="B172" s="244"/>
      <c r="C172" s="245"/>
      <c r="D172" s="231" t="s">
        <v>156</v>
      </c>
      <c r="E172" s="246" t="s">
        <v>21</v>
      </c>
      <c r="F172" s="247" t="s">
        <v>173</v>
      </c>
      <c r="G172" s="245"/>
      <c r="H172" s="248">
        <v>11.505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156</v>
      </c>
      <c r="AU172" s="254" t="s">
        <v>77</v>
      </c>
      <c r="AV172" s="14" t="s">
        <v>152</v>
      </c>
      <c r="AW172" s="14" t="s">
        <v>32</v>
      </c>
      <c r="AX172" s="14" t="s">
        <v>75</v>
      </c>
      <c r="AY172" s="254" t="s">
        <v>145</v>
      </c>
    </row>
    <row r="173" spans="2:65" s="1" customFormat="1" ht="22.5" customHeight="1">
      <c r="B173" s="40"/>
      <c r="C173" s="203" t="s">
        <v>318</v>
      </c>
      <c r="D173" s="203" t="s">
        <v>147</v>
      </c>
      <c r="E173" s="204" t="s">
        <v>651</v>
      </c>
      <c r="F173" s="205" t="s">
        <v>652</v>
      </c>
      <c r="G173" s="206" t="s">
        <v>260</v>
      </c>
      <c r="H173" s="207">
        <v>4.625</v>
      </c>
      <c r="I173" s="208">
        <v>35308.39</v>
      </c>
      <c r="J173" s="209">
        <f>ROUND(I173*H173,2)</f>
        <v>163301.3</v>
      </c>
      <c r="K173" s="205" t="s">
        <v>151</v>
      </c>
      <c r="L173" s="60"/>
      <c r="M173" s="210" t="s">
        <v>21</v>
      </c>
      <c r="N173" s="211" t="s">
        <v>39</v>
      </c>
      <c r="O173" s="41"/>
      <c r="P173" s="212">
        <f>O173*H173</f>
        <v>0</v>
      </c>
      <c r="Q173" s="212">
        <v>1.04196</v>
      </c>
      <c r="R173" s="212">
        <f>Q173*H173</f>
        <v>4.819065</v>
      </c>
      <c r="S173" s="212">
        <v>0</v>
      </c>
      <c r="T173" s="213">
        <f>S173*H173</f>
        <v>0</v>
      </c>
      <c r="AR173" s="24" t="s">
        <v>152</v>
      </c>
      <c r="AT173" s="24" t="s">
        <v>147</v>
      </c>
      <c r="AU173" s="24" t="s">
        <v>77</v>
      </c>
      <c r="AY173" s="24" t="s">
        <v>145</v>
      </c>
      <c r="BE173" s="214">
        <f>IF(N173="základní",J173,0)</f>
        <v>163301.3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4" t="s">
        <v>75</v>
      </c>
      <c r="BK173" s="214">
        <f>ROUND(I173*H173,2)</f>
        <v>163301.3</v>
      </c>
      <c r="BL173" s="24" t="s">
        <v>152</v>
      </c>
      <c r="BM173" s="24" t="s">
        <v>828</v>
      </c>
    </row>
    <row r="174" spans="2:47" s="1" customFormat="1" ht="13.5">
      <c r="B174" s="40"/>
      <c r="C174" s="62"/>
      <c r="D174" s="215" t="s">
        <v>154</v>
      </c>
      <c r="E174" s="62"/>
      <c r="F174" s="216" t="s">
        <v>654</v>
      </c>
      <c r="G174" s="62"/>
      <c r="H174" s="62"/>
      <c r="I174" s="171"/>
      <c r="J174" s="62"/>
      <c r="K174" s="62"/>
      <c r="L174" s="60"/>
      <c r="M174" s="217"/>
      <c r="N174" s="41"/>
      <c r="O174" s="41"/>
      <c r="P174" s="41"/>
      <c r="Q174" s="41"/>
      <c r="R174" s="41"/>
      <c r="S174" s="41"/>
      <c r="T174" s="77"/>
      <c r="AT174" s="24" t="s">
        <v>154</v>
      </c>
      <c r="AU174" s="24" t="s">
        <v>77</v>
      </c>
    </row>
    <row r="175" spans="2:51" s="12" customFormat="1" ht="13.5">
      <c r="B175" s="218"/>
      <c r="C175" s="219"/>
      <c r="D175" s="215" t="s">
        <v>156</v>
      </c>
      <c r="E175" s="220" t="s">
        <v>21</v>
      </c>
      <c r="F175" s="221" t="s">
        <v>615</v>
      </c>
      <c r="G175" s="219"/>
      <c r="H175" s="222" t="s">
        <v>21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156</v>
      </c>
      <c r="AU175" s="228" t="s">
        <v>77</v>
      </c>
      <c r="AV175" s="12" t="s">
        <v>75</v>
      </c>
      <c r="AW175" s="12" t="s">
        <v>32</v>
      </c>
      <c r="AX175" s="12" t="s">
        <v>68</v>
      </c>
      <c r="AY175" s="228" t="s">
        <v>145</v>
      </c>
    </row>
    <row r="176" spans="2:51" s="13" customFormat="1" ht="13.5">
      <c r="B176" s="229"/>
      <c r="C176" s="230"/>
      <c r="D176" s="231" t="s">
        <v>156</v>
      </c>
      <c r="E176" s="232" t="s">
        <v>21</v>
      </c>
      <c r="F176" s="233" t="s">
        <v>829</v>
      </c>
      <c r="G176" s="230"/>
      <c r="H176" s="234">
        <v>4.625</v>
      </c>
      <c r="I176" s="235"/>
      <c r="J176" s="230"/>
      <c r="K176" s="230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156</v>
      </c>
      <c r="AU176" s="240" t="s">
        <v>77</v>
      </c>
      <c r="AV176" s="13" t="s">
        <v>77</v>
      </c>
      <c r="AW176" s="13" t="s">
        <v>32</v>
      </c>
      <c r="AX176" s="13" t="s">
        <v>75</v>
      </c>
      <c r="AY176" s="240" t="s">
        <v>145</v>
      </c>
    </row>
    <row r="177" spans="2:65" s="1" customFormat="1" ht="22.5" customHeight="1">
      <c r="B177" s="40"/>
      <c r="C177" s="203" t="s">
        <v>325</v>
      </c>
      <c r="D177" s="203" t="s">
        <v>147</v>
      </c>
      <c r="E177" s="204" t="s">
        <v>656</v>
      </c>
      <c r="F177" s="205" t="s">
        <v>657</v>
      </c>
      <c r="G177" s="206" t="s">
        <v>345</v>
      </c>
      <c r="H177" s="207">
        <v>4</v>
      </c>
      <c r="I177" s="208">
        <v>518.24</v>
      </c>
      <c r="J177" s="209">
        <f>ROUND(I177*H177,2)</f>
        <v>2072.96</v>
      </c>
      <c r="K177" s="205" t="s">
        <v>151</v>
      </c>
      <c r="L177" s="60"/>
      <c r="M177" s="210" t="s">
        <v>21</v>
      </c>
      <c r="N177" s="211" t="s">
        <v>39</v>
      </c>
      <c r="O177" s="41"/>
      <c r="P177" s="212">
        <f>O177*H177</f>
        <v>0</v>
      </c>
      <c r="Q177" s="212">
        <v>0.00702</v>
      </c>
      <c r="R177" s="212">
        <f>Q177*H177</f>
        <v>0.02808</v>
      </c>
      <c r="S177" s="212">
        <v>0</v>
      </c>
      <c r="T177" s="213">
        <f>S177*H177</f>
        <v>0</v>
      </c>
      <c r="AR177" s="24" t="s">
        <v>152</v>
      </c>
      <c r="AT177" s="24" t="s">
        <v>147</v>
      </c>
      <c r="AU177" s="24" t="s">
        <v>77</v>
      </c>
      <c r="AY177" s="24" t="s">
        <v>145</v>
      </c>
      <c r="BE177" s="214">
        <f>IF(N177="základní",J177,0)</f>
        <v>2072.96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4" t="s">
        <v>75</v>
      </c>
      <c r="BK177" s="214">
        <f>ROUND(I177*H177,2)</f>
        <v>2072.96</v>
      </c>
      <c r="BL177" s="24" t="s">
        <v>152</v>
      </c>
      <c r="BM177" s="24" t="s">
        <v>830</v>
      </c>
    </row>
    <row r="178" spans="2:47" s="1" customFormat="1" ht="13.5">
      <c r="B178" s="40"/>
      <c r="C178" s="62"/>
      <c r="D178" s="231" t="s">
        <v>154</v>
      </c>
      <c r="E178" s="62"/>
      <c r="F178" s="255" t="s">
        <v>659</v>
      </c>
      <c r="G178" s="62"/>
      <c r="H178" s="62"/>
      <c r="I178" s="171"/>
      <c r="J178" s="62"/>
      <c r="K178" s="62"/>
      <c r="L178" s="60"/>
      <c r="M178" s="217"/>
      <c r="N178" s="41"/>
      <c r="O178" s="41"/>
      <c r="P178" s="41"/>
      <c r="Q178" s="41"/>
      <c r="R178" s="41"/>
      <c r="S178" s="41"/>
      <c r="T178" s="77"/>
      <c r="AT178" s="24" t="s">
        <v>154</v>
      </c>
      <c r="AU178" s="24" t="s">
        <v>77</v>
      </c>
    </row>
    <row r="179" spans="2:65" s="1" customFormat="1" ht="22.5" customHeight="1">
      <c r="B179" s="40"/>
      <c r="C179" s="256" t="s">
        <v>521</v>
      </c>
      <c r="D179" s="256" t="s">
        <v>279</v>
      </c>
      <c r="E179" s="257" t="s">
        <v>831</v>
      </c>
      <c r="F179" s="258" t="s">
        <v>832</v>
      </c>
      <c r="G179" s="259" t="s">
        <v>345</v>
      </c>
      <c r="H179" s="260">
        <v>2</v>
      </c>
      <c r="I179" s="261">
        <v>6392.81</v>
      </c>
      <c r="J179" s="262">
        <f>ROUND(I179*H179,2)</f>
        <v>12785.62</v>
      </c>
      <c r="K179" s="258" t="s">
        <v>21</v>
      </c>
      <c r="L179" s="263"/>
      <c r="M179" s="264" t="s">
        <v>21</v>
      </c>
      <c r="N179" s="265" t="s">
        <v>39</v>
      </c>
      <c r="O179" s="41"/>
      <c r="P179" s="212">
        <f>O179*H179</f>
        <v>0</v>
      </c>
      <c r="Q179" s="212">
        <v>0.015</v>
      </c>
      <c r="R179" s="212">
        <f>Q179*H179</f>
        <v>0.03</v>
      </c>
      <c r="S179" s="212">
        <v>0</v>
      </c>
      <c r="T179" s="213">
        <f>S179*H179</f>
        <v>0</v>
      </c>
      <c r="AR179" s="24" t="s">
        <v>202</v>
      </c>
      <c r="AT179" s="24" t="s">
        <v>279</v>
      </c>
      <c r="AU179" s="24" t="s">
        <v>77</v>
      </c>
      <c r="AY179" s="24" t="s">
        <v>145</v>
      </c>
      <c r="BE179" s="214">
        <f>IF(N179="základní",J179,0)</f>
        <v>12785.62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24" t="s">
        <v>75</v>
      </c>
      <c r="BK179" s="214">
        <f>ROUND(I179*H179,2)</f>
        <v>12785.62</v>
      </c>
      <c r="BL179" s="24" t="s">
        <v>152</v>
      </c>
      <c r="BM179" s="24" t="s">
        <v>833</v>
      </c>
    </row>
    <row r="180" spans="2:47" s="1" customFormat="1" ht="13.5">
      <c r="B180" s="40"/>
      <c r="C180" s="62"/>
      <c r="D180" s="231" t="s">
        <v>154</v>
      </c>
      <c r="E180" s="62"/>
      <c r="F180" s="255" t="s">
        <v>832</v>
      </c>
      <c r="G180" s="62"/>
      <c r="H180" s="62"/>
      <c r="I180" s="171"/>
      <c r="J180" s="62"/>
      <c r="K180" s="62"/>
      <c r="L180" s="60"/>
      <c r="M180" s="217"/>
      <c r="N180" s="41"/>
      <c r="O180" s="41"/>
      <c r="P180" s="41"/>
      <c r="Q180" s="41"/>
      <c r="R180" s="41"/>
      <c r="S180" s="41"/>
      <c r="T180" s="77"/>
      <c r="AT180" s="24" t="s">
        <v>154</v>
      </c>
      <c r="AU180" s="24" t="s">
        <v>77</v>
      </c>
    </row>
    <row r="181" spans="2:65" s="1" customFormat="1" ht="22.5" customHeight="1">
      <c r="B181" s="40"/>
      <c r="C181" s="256" t="s">
        <v>526</v>
      </c>
      <c r="D181" s="256" t="s">
        <v>279</v>
      </c>
      <c r="E181" s="257" t="s">
        <v>834</v>
      </c>
      <c r="F181" s="258" t="s">
        <v>835</v>
      </c>
      <c r="G181" s="259" t="s">
        <v>345</v>
      </c>
      <c r="H181" s="260">
        <v>1</v>
      </c>
      <c r="I181" s="261">
        <v>8477.54</v>
      </c>
      <c r="J181" s="262">
        <f>ROUND(I181*H181,2)</f>
        <v>8477.54</v>
      </c>
      <c r="K181" s="258" t="s">
        <v>21</v>
      </c>
      <c r="L181" s="263"/>
      <c r="M181" s="264" t="s">
        <v>21</v>
      </c>
      <c r="N181" s="265" t="s">
        <v>39</v>
      </c>
      <c r="O181" s="41"/>
      <c r="P181" s="212">
        <f>O181*H181</f>
        <v>0</v>
      </c>
      <c r="Q181" s="212">
        <v>0.015</v>
      </c>
      <c r="R181" s="212">
        <f>Q181*H181</f>
        <v>0.015</v>
      </c>
      <c r="S181" s="212">
        <v>0</v>
      </c>
      <c r="T181" s="213">
        <f>S181*H181</f>
        <v>0</v>
      </c>
      <c r="AR181" s="24" t="s">
        <v>202</v>
      </c>
      <c r="AT181" s="24" t="s">
        <v>279</v>
      </c>
      <c r="AU181" s="24" t="s">
        <v>77</v>
      </c>
      <c r="AY181" s="24" t="s">
        <v>145</v>
      </c>
      <c r="BE181" s="214">
        <f>IF(N181="základní",J181,0)</f>
        <v>8477.54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4" t="s">
        <v>75</v>
      </c>
      <c r="BK181" s="214">
        <f>ROUND(I181*H181,2)</f>
        <v>8477.54</v>
      </c>
      <c r="BL181" s="24" t="s">
        <v>152</v>
      </c>
      <c r="BM181" s="24" t="s">
        <v>836</v>
      </c>
    </row>
    <row r="182" spans="2:47" s="1" customFormat="1" ht="13.5">
      <c r="B182" s="40"/>
      <c r="C182" s="62"/>
      <c r="D182" s="231" t="s">
        <v>154</v>
      </c>
      <c r="E182" s="62"/>
      <c r="F182" s="255" t="s">
        <v>835</v>
      </c>
      <c r="G182" s="62"/>
      <c r="H182" s="62"/>
      <c r="I182" s="171"/>
      <c r="J182" s="62"/>
      <c r="K182" s="62"/>
      <c r="L182" s="60"/>
      <c r="M182" s="217"/>
      <c r="N182" s="41"/>
      <c r="O182" s="41"/>
      <c r="P182" s="41"/>
      <c r="Q182" s="41"/>
      <c r="R182" s="41"/>
      <c r="S182" s="41"/>
      <c r="T182" s="77"/>
      <c r="AT182" s="24" t="s">
        <v>154</v>
      </c>
      <c r="AU182" s="24" t="s">
        <v>77</v>
      </c>
    </row>
    <row r="183" spans="2:65" s="1" customFormat="1" ht="22.5" customHeight="1">
      <c r="B183" s="40"/>
      <c r="C183" s="256" t="s">
        <v>531</v>
      </c>
      <c r="D183" s="256" t="s">
        <v>279</v>
      </c>
      <c r="E183" s="257" t="s">
        <v>837</v>
      </c>
      <c r="F183" s="258" t="s">
        <v>838</v>
      </c>
      <c r="G183" s="259" t="s">
        <v>345</v>
      </c>
      <c r="H183" s="260">
        <v>1</v>
      </c>
      <c r="I183" s="261">
        <v>14893.44</v>
      </c>
      <c r="J183" s="262">
        <f>ROUND(I183*H183,2)</f>
        <v>14893.44</v>
      </c>
      <c r="K183" s="258" t="s">
        <v>21</v>
      </c>
      <c r="L183" s="263"/>
      <c r="M183" s="264" t="s">
        <v>21</v>
      </c>
      <c r="N183" s="265" t="s">
        <v>39</v>
      </c>
      <c r="O183" s="41"/>
      <c r="P183" s="212">
        <f>O183*H183</f>
        <v>0</v>
      </c>
      <c r="Q183" s="212">
        <v>0.015</v>
      </c>
      <c r="R183" s="212">
        <f>Q183*H183</f>
        <v>0.015</v>
      </c>
      <c r="S183" s="212">
        <v>0</v>
      </c>
      <c r="T183" s="213">
        <f>S183*H183</f>
        <v>0</v>
      </c>
      <c r="AR183" s="24" t="s">
        <v>202</v>
      </c>
      <c r="AT183" s="24" t="s">
        <v>279</v>
      </c>
      <c r="AU183" s="24" t="s">
        <v>77</v>
      </c>
      <c r="AY183" s="24" t="s">
        <v>145</v>
      </c>
      <c r="BE183" s="214">
        <f>IF(N183="základní",J183,0)</f>
        <v>14893.44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24" t="s">
        <v>75</v>
      </c>
      <c r="BK183" s="214">
        <f>ROUND(I183*H183,2)</f>
        <v>14893.44</v>
      </c>
      <c r="BL183" s="24" t="s">
        <v>152</v>
      </c>
      <c r="BM183" s="24" t="s">
        <v>839</v>
      </c>
    </row>
    <row r="184" spans="2:47" s="1" customFormat="1" ht="13.5">
      <c r="B184" s="40"/>
      <c r="C184" s="62"/>
      <c r="D184" s="231" t="s">
        <v>154</v>
      </c>
      <c r="E184" s="62"/>
      <c r="F184" s="255" t="s">
        <v>838</v>
      </c>
      <c r="G184" s="62"/>
      <c r="H184" s="62"/>
      <c r="I184" s="171"/>
      <c r="J184" s="62"/>
      <c r="K184" s="62"/>
      <c r="L184" s="60"/>
      <c r="M184" s="217"/>
      <c r="N184" s="41"/>
      <c r="O184" s="41"/>
      <c r="P184" s="41"/>
      <c r="Q184" s="41"/>
      <c r="R184" s="41"/>
      <c r="S184" s="41"/>
      <c r="T184" s="77"/>
      <c r="AT184" s="24" t="s">
        <v>154</v>
      </c>
      <c r="AU184" s="24" t="s">
        <v>77</v>
      </c>
    </row>
    <row r="185" spans="2:65" s="1" customFormat="1" ht="22.5" customHeight="1">
      <c r="B185" s="40"/>
      <c r="C185" s="203" t="s">
        <v>536</v>
      </c>
      <c r="D185" s="203" t="s">
        <v>147</v>
      </c>
      <c r="E185" s="204" t="s">
        <v>663</v>
      </c>
      <c r="F185" s="205" t="s">
        <v>664</v>
      </c>
      <c r="G185" s="206" t="s">
        <v>345</v>
      </c>
      <c r="H185" s="207">
        <v>10</v>
      </c>
      <c r="I185" s="208">
        <v>153.15</v>
      </c>
      <c r="J185" s="209">
        <f>ROUND(I185*H185,2)</f>
        <v>1531.5</v>
      </c>
      <c r="K185" s="205" t="s">
        <v>151</v>
      </c>
      <c r="L185" s="60"/>
      <c r="M185" s="210" t="s">
        <v>21</v>
      </c>
      <c r="N185" s="211" t="s">
        <v>39</v>
      </c>
      <c r="O185" s="41"/>
      <c r="P185" s="212">
        <f>O185*H185</f>
        <v>0</v>
      </c>
      <c r="Q185" s="212">
        <v>0.00069</v>
      </c>
      <c r="R185" s="212">
        <f>Q185*H185</f>
        <v>0.0069</v>
      </c>
      <c r="S185" s="212">
        <v>0</v>
      </c>
      <c r="T185" s="213">
        <f>S185*H185</f>
        <v>0</v>
      </c>
      <c r="AR185" s="24" t="s">
        <v>152</v>
      </c>
      <c r="AT185" s="24" t="s">
        <v>147</v>
      </c>
      <c r="AU185" s="24" t="s">
        <v>77</v>
      </c>
      <c r="AY185" s="24" t="s">
        <v>145</v>
      </c>
      <c r="BE185" s="214">
        <f>IF(N185="základní",J185,0)</f>
        <v>1531.5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24" t="s">
        <v>75</v>
      </c>
      <c r="BK185" s="214">
        <f>ROUND(I185*H185,2)</f>
        <v>1531.5</v>
      </c>
      <c r="BL185" s="24" t="s">
        <v>152</v>
      </c>
      <c r="BM185" s="24" t="s">
        <v>840</v>
      </c>
    </row>
    <row r="186" spans="2:47" s="1" customFormat="1" ht="27">
      <c r="B186" s="40"/>
      <c r="C186" s="62"/>
      <c r="D186" s="231" t="s">
        <v>154</v>
      </c>
      <c r="E186" s="62"/>
      <c r="F186" s="255" t="s">
        <v>666</v>
      </c>
      <c r="G186" s="62"/>
      <c r="H186" s="62"/>
      <c r="I186" s="171"/>
      <c r="J186" s="62"/>
      <c r="K186" s="62"/>
      <c r="L186" s="60"/>
      <c r="M186" s="217"/>
      <c r="N186" s="41"/>
      <c r="O186" s="41"/>
      <c r="P186" s="41"/>
      <c r="Q186" s="41"/>
      <c r="R186" s="41"/>
      <c r="S186" s="41"/>
      <c r="T186" s="77"/>
      <c r="AT186" s="24" t="s">
        <v>154</v>
      </c>
      <c r="AU186" s="24" t="s">
        <v>77</v>
      </c>
    </row>
    <row r="187" spans="2:65" s="1" customFormat="1" ht="22.5" customHeight="1">
      <c r="B187" s="40"/>
      <c r="C187" s="203" t="s">
        <v>330</v>
      </c>
      <c r="D187" s="203" t="s">
        <v>147</v>
      </c>
      <c r="E187" s="204" t="s">
        <v>841</v>
      </c>
      <c r="F187" s="205" t="s">
        <v>842</v>
      </c>
      <c r="G187" s="206" t="s">
        <v>381</v>
      </c>
      <c r="H187" s="207">
        <v>1</v>
      </c>
      <c r="I187" s="208">
        <v>13859.74</v>
      </c>
      <c r="J187" s="209">
        <f>ROUND(I187*H187,2)</f>
        <v>13859.74</v>
      </c>
      <c r="K187" s="205" t="s">
        <v>21</v>
      </c>
      <c r="L187" s="60"/>
      <c r="M187" s="210" t="s">
        <v>21</v>
      </c>
      <c r="N187" s="211" t="s">
        <v>39</v>
      </c>
      <c r="O187" s="41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24" t="s">
        <v>152</v>
      </c>
      <c r="AT187" s="24" t="s">
        <v>147</v>
      </c>
      <c r="AU187" s="24" t="s">
        <v>77</v>
      </c>
      <c r="AY187" s="24" t="s">
        <v>145</v>
      </c>
      <c r="BE187" s="214">
        <f>IF(N187="základní",J187,0)</f>
        <v>13859.74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4" t="s">
        <v>75</v>
      </c>
      <c r="BK187" s="214">
        <f>ROUND(I187*H187,2)</f>
        <v>13859.74</v>
      </c>
      <c r="BL187" s="24" t="s">
        <v>152</v>
      </c>
      <c r="BM187" s="24" t="s">
        <v>843</v>
      </c>
    </row>
    <row r="188" spans="2:47" s="1" customFormat="1" ht="13.5">
      <c r="B188" s="40"/>
      <c r="C188" s="62"/>
      <c r="D188" s="215" t="s">
        <v>154</v>
      </c>
      <c r="E188" s="62"/>
      <c r="F188" s="216" t="s">
        <v>844</v>
      </c>
      <c r="G188" s="62"/>
      <c r="H188" s="62"/>
      <c r="I188" s="171"/>
      <c r="J188" s="62"/>
      <c r="K188" s="62"/>
      <c r="L188" s="60"/>
      <c r="M188" s="217"/>
      <c r="N188" s="41"/>
      <c r="O188" s="41"/>
      <c r="P188" s="41"/>
      <c r="Q188" s="41"/>
      <c r="R188" s="41"/>
      <c r="S188" s="41"/>
      <c r="T188" s="77"/>
      <c r="AT188" s="24" t="s">
        <v>154</v>
      </c>
      <c r="AU188" s="24" t="s">
        <v>77</v>
      </c>
    </row>
    <row r="189" spans="2:47" s="1" customFormat="1" ht="108">
      <c r="B189" s="40"/>
      <c r="C189" s="62"/>
      <c r="D189" s="215" t="s">
        <v>383</v>
      </c>
      <c r="E189" s="62"/>
      <c r="F189" s="266" t="s">
        <v>845</v>
      </c>
      <c r="G189" s="62"/>
      <c r="H189" s="62"/>
      <c r="I189" s="171"/>
      <c r="J189" s="62"/>
      <c r="K189" s="62"/>
      <c r="L189" s="60"/>
      <c r="M189" s="217"/>
      <c r="N189" s="41"/>
      <c r="O189" s="41"/>
      <c r="P189" s="41"/>
      <c r="Q189" s="41"/>
      <c r="R189" s="41"/>
      <c r="S189" s="41"/>
      <c r="T189" s="77"/>
      <c r="AT189" s="24" t="s">
        <v>383</v>
      </c>
      <c r="AU189" s="24" t="s">
        <v>77</v>
      </c>
    </row>
    <row r="190" spans="2:63" s="11" customFormat="1" ht="29.25" customHeight="1">
      <c r="B190" s="186"/>
      <c r="C190" s="187"/>
      <c r="D190" s="200" t="s">
        <v>67</v>
      </c>
      <c r="E190" s="201" t="s">
        <v>208</v>
      </c>
      <c r="F190" s="201" t="s">
        <v>846</v>
      </c>
      <c r="G190" s="187"/>
      <c r="H190" s="187"/>
      <c r="I190" s="190"/>
      <c r="J190" s="202">
        <f>BK190</f>
        <v>17289.760000000002</v>
      </c>
      <c r="K190" s="187"/>
      <c r="L190" s="192"/>
      <c r="M190" s="193"/>
      <c r="N190" s="194"/>
      <c r="O190" s="194"/>
      <c r="P190" s="195">
        <f>SUM(P191:P198)</f>
        <v>0</v>
      </c>
      <c r="Q190" s="194"/>
      <c r="R190" s="195">
        <f>SUM(R191:R198)</f>
        <v>0.00303</v>
      </c>
      <c r="S190" s="194"/>
      <c r="T190" s="196">
        <f>SUM(T191:T198)</f>
        <v>0</v>
      </c>
      <c r="AR190" s="197" t="s">
        <v>75</v>
      </c>
      <c r="AT190" s="198" t="s">
        <v>67</v>
      </c>
      <c r="AU190" s="198" t="s">
        <v>75</v>
      </c>
      <c r="AY190" s="197" t="s">
        <v>145</v>
      </c>
      <c r="BK190" s="199">
        <f>SUM(BK191:BK198)</f>
        <v>17289.760000000002</v>
      </c>
    </row>
    <row r="191" spans="2:65" s="1" customFormat="1" ht="22.5" customHeight="1">
      <c r="B191" s="40"/>
      <c r="C191" s="203" t="s">
        <v>337</v>
      </c>
      <c r="D191" s="203" t="s">
        <v>147</v>
      </c>
      <c r="E191" s="204" t="s">
        <v>847</v>
      </c>
      <c r="F191" s="205" t="s">
        <v>848</v>
      </c>
      <c r="G191" s="206" t="s">
        <v>211</v>
      </c>
      <c r="H191" s="207">
        <v>32.103</v>
      </c>
      <c r="I191" s="208">
        <v>34.89</v>
      </c>
      <c r="J191" s="209">
        <f>ROUND(I191*H191,2)</f>
        <v>1120.07</v>
      </c>
      <c r="K191" s="205" t="s">
        <v>849</v>
      </c>
      <c r="L191" s="60"/>
      <c r="M191" s="210" t="s">
        <v>21</v>
      </c>
      <c r="N191" s="211" t="s">
        <v>39</v>
      </c>
      <c r="O191" s="41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24" t="s">
        <v>152</v>
      </c>
      <c r="AT191" s="24" t="s">
        <v>147</v>
      </c>
      <c r="AU191" s="24" t="s">
        <v>77</v>
      </c>
      <c r="AY191" s="24" t="s">
        <v>145</v>
      </c>
      <c r="BE191" s="214">
        <f>IF(N191="základní",J191,0)</f>
        <v>1120.07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24" t="s">
        <v>75</v>
      </c>
      <c r="BK191" s="214">
        <f>ROUND(I191*H191,2)</f>
        <v>1120.07</v>
      </c>
      <c r="BL191" s="24" t="s">
        <v>152</v>
      </c>
      <c r="BM191" s="24" t="s">
        <v>850</v>
      </c>
    </row>
    <row r="192" spans="2:47" s="1" customFormat="1" ht="27">
      <c r="B192" s="40"/>
      <c r="C192" s="62"/>
      <c r="D192" s="215" t="s">
        <v>154</v>
      </c>
      <c r="E192" s="62"/>
      <c r="F192" s="216" t="s">
        <v>851</v>
      </c>
      <c r="G192" s="62"/>
      <c r="H192" s="62"/>
      <c r="I192" s="171"/>
      <c r="J192" s="62"/>
      <c r="K192" s="62"/>
      <c r="L192" s="60"/>
      <c r="M192" s="217"/>
      <c r="N192" s="41"/>
      <c r="O192" s="41"/>
      <c r="P192" s="41"/>
      <c r="Q192" s="41"/>
      <c r="R192" s="41"/>
      <c r="S192" s="41"/>
      <c r="T192" s="77"/>
      <c r="AT192" s="24" t="s">
        <v>154</v>
      </c>
      <c r="AU192" s="24" t="s">
        <v>77</v>
      </c>
    </row>
    <row r="193" spans="2:51" s="13" customFormat="1" ht="13.5">
      <c r="B193" s="229"/>
      <c r="C193" s="230"/>
      <c r="D193" s="231" t="s">
        <v>156</v>
      </c>
      <c r="E193" s="232" t="s">
        <v>21</v>
      </c>
      <c r="F193" s="233" t="s">
        <v>852</v>
      </c>
      <c r="G193" s="230"/>
      <c r="H193" s="234">
        <v>32.103</v>
      </c>
      <c r="I193" s="235"/>
      <c r="J193" s="230"/>
      <c r="K193" s="230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156</v>
      </c>
      <c r="AU193" s="240" t="s">
        <v>77</v>
      </c>
      <c r="AV193" s="13" t="s">
        <v>77</v>
      </c>
      <c r="AW193" s="13" t="s">
        <v>32</v>
      </c>
      <c r="AX193" s="13" t="s">
        <v>75</v>
      </c>
      <c r="AY193" s="240" t="s">
        <v>145</v>
      </c>
    </row>
    <row r="194" spans="2:65" s="1" customFormat="1" ht="22.5" customHeight="1">
      <c r="B194" s="40"/>
      <c r="C194" s="203" t="s">
        <v>342</v>
      </c>
      <c r="D194" s="203" t="s">
        <v>147</v>
      </c>
      <c r="E194" s="204" t="s">
        <v>853</v>
      </c>
      <c r="F194" s="205" t="s">
        <v>854</v>
      </c>
      <c r="G194" s="206" t="s">
        <v>381</v>
      </c>
      <c r="H194" s="207">
        <v>1</v>
      </c>
      <c r="I194" s="208">
        <v>16169.69</v>
      </c>
      <c r="J194" s="209">
        <f>ROUND(I194*H194,2)</f>
        <v>16169.69</v>
      </c>
      <c r="K194" s="205" t="s">
        <v>21</v>
      </c>
      <c r="L194" s="60"/>
      <c r="M194" s="210" t="s">
        <v>21</v>
      </c>
      <c r="N194" s="211" t="s">
        <v>39</v>
      </c>
      <c r="O194" s="41"/>
      <c r="P194" s="212">
        <f>O194*H194</f>
        <v>0</v>
      </c>
      <c r="Q194" s="212">
        <v>0.00303</v>
      </c>
      <c r="R194" s="212">
        <f>Q194*H194</f>
        <v>0.00303</v>
      </c>
      <c r="S194" s="212">
        <v>0</v>
      </c>
      <c r="T194" s="213">
        <f>S194*H194</f>
        <v>0</v>
      </c>
      <c r="AR194" s="24" t="s">
        <v>152</v>
      </c>
      <c r="AT194" s="24" t="s">
        <v>147</v>
      </c>
      <c r="AU194" s="24" t="s">
        <v>77</v>
      </c>
      <c r="AY194" s="24" t="s">
        <v>145</v>
      </c>
      <c r="BE194" s="214">
        <f>IF(N194="základní",J194,0)</f>
        <v>16169.69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4" t="s">
        <v>75</v>
      </c>
      <c r="BK194" s="214">
        <f>ROUND(I194*H194,2)</f>
        <v>16169.69</v>
      </c>
      <c r="BL194" s="24" t="s">
        <v>152</v>
      </c>
      <c r="BM194" s="24" t="s">
        <v>855</v>
      </c>
    </row>
    <row r="195" spans="2:47" s="1" customFormat="1" ht="13.5">
      <c r="B195" s="40"/>
      <c r="C195" s="62"/>
      <c r="D195" s="215" t="s">
        <v>154</v>
      </c>
      <c r="E195" s="62"/>
      <c r="F195" s="216" t="s">
        <v>854</v>
      </c>
      <c r="G195" s="62"/>
      <c r="H195" s="62"/>
      <c r="I195" s="171"/>
      <c r="J195" s="62"/>
      <c r="K195" s="62"/>
      <c r="L195" s="60"/>
      <c r="M195" s="217"/>
      <c r="N195" s="41"/>
      <c r="O195" s="41"/>
      <c r="P195" s="41"/>
      <c r="Q195" s="41"/>
      <c r="R195" s="41"/>
      <c r="S195" s="41"/>
      <c r="T195" s="77"/>
      <c r="AT195" s="24" t="s">
        <v>154</v>
      </c>
      <c r="AU195" s="24" t="s">
        <v>77</v>
      </c>
    </row>
    <row r="196" spans="2:47" s="1" customFormat="1" ht="27">
      <c r="B196" s="40"/>
      <c r="C196" s="62"/>
      <c r="D196" s="215" t="s">
        <v>383</v>
      </c>
      <c r="E196" s="62"/>
      <c r="F196" s="266" t="s">
        <v>856</v>
      </c>
      <c r="G196" s="62"/>
      <c r="H196" s="62"/>
      <c r="I196" s="171"/>
      <c r="J196" s="62"/>
      <c r="K196" s="62"/>
      <c r="L196" s="60"/>
      <c r="M196" s="217"/>
      <c r="N196" s="41"/>
      <c r="O196" s="41"/>
      <c r="P196" s="41"/>
      <c r="Q196" s="41"/>
      <c r="R196" s="41"/>
      <c r="S196" s="41"/>
      <c r="T196" s="77"/>
      <c r="AT196" s="24" t="s">
        <v>383</v>
      </c>
      <c r="AU196" s="24" t="s">
        <v>77</v>
      </c>
    </row>
    <row r="197" spans="2:51" s="13" customFormat="1" ht="13.5">
      <c r="B197" s="229"/>
      <c r="C197" s="230"/>
      <c r="D197" s="215" t="s">
        <v>156</v>
      </c>
      <c r="E197" s="241" t="s">
        <v>21</v>
      </c>
      <c r="F197" s="242" t="s">
        <v>75</v>
      </c>
      <c r="G197" s="230"/>
      <c r="H197" s="243">
        <v>1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156</v>
      </c>
      <c r="AU197" s="240" t="s">
        <v>77</v>
      </c>
      <c r="AV197" s="13" t="s">
        <v>77</v>
      </c>
      <c r="AW197" s="13" t="s">
        <v>32</v>
      </c>
      <c r="AX197" s="13" t="s">
        <v>68</v>
      </c>
      <c r="AY197" s="240" t="s">
        <v>145</v>
      </c>
    </row>
    <row r="198" spans="2:51" s="14" customFormat="1" ht="13.5">
      <c r="B198" s="244"/>
      <c r="C198" s="245"/>
      <c r="D198" s="215" t="s">
        <v>156</v>
      </c>
      <c r="E198" s="270" t="s">
        <v>21</v>
      </c>
      <c r="F198" s="271" t="s">
        <v>173</v>
      </c>
      <c r="G198" s="245"/>
      <c r="H198" s="272">
        <v>1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156</v>
      </c>
      <c r="AU198" s="254" t="s">
        <v>77</v>
      </c>
      <c r="AV198" s="14" t="s">
        <v>152</v>
      </c>
      <c r="AW198" s="14" t="s">
        <v>32</v>
      </c>
      <c r="AX198" s="14" t="s">
        <v>75</v>
      </c>
      <c r="AY198" s="254" t="s">
        <v>145</v>
      </c>
    </row>
    <row r="199" spans="2:63" s="11" customFormat="1" ht="29.25" customHeight="1">
      <c r="B199" s="186"/>
      <c r="C199" s="187"/>
      <c r="D199" s="200" t="s">
        <v>67</v>
      </c>
      <c r="E199" s="201" t="s">
        <v>428</v>
      </c>
      <c r="F199" s="201" t="s">
        <v>429</v>
      </c>
      <c r="G199" s="187"/>
      <c r="H199" s="187"/>
      <c r="I199" s="190"/>
      <c r="J199" s="202">
        <f>BK199</f>
        <v>13617.69</v>
      </c>
      <c r="K199" s="187"/>
      <c r="L199" s="192"/>
      <c r="M199" s="193"/>
      <c r="N199" s="194"/>
      <c r="O199" s="194"/>
      <c r="P199" s="195">
        <f>SUM(P200:P201)</f>
        <v>0</v>
      </c>
      <c r="Q199" s="194"/>
      <c r="R199" s="195">
        <f>SUM(R200:R201)</f>
        <v>0</v>
      </c>
      <c r="S199" s="194"/>
      <c r="T199" s="196">
        <f>SUM(T200:T201)</f>
        <v>0</v>
      </c>
      <c r="AR199" s="197" t="s">
        <v>75</v>
      </c>
      <c r="AT199" s="198" t="s">
        <v>67</v>
      </c>
      <c r="AU199" s="198" t="s">
        <v>75</v>
      </c>
      <c r="AY199" s="197" t="s">
        <v>145</v>
      </c>
      <c r="BK199" s="199">
        <f>SUM(BK200:BK201)</f>
        <v>13617.69</v>
      </c>
    </row>
    <row r="200" spans="2:65" s="1" customFormat="1" ht="22.5" customHeight="1">
      <c r="B200" s="40"/>
      <c r="C200" s="203" t="s">
        <v>349</v>
      </c>
      <c r="D200" s="203" t="s">
        <v>147</v>
      </c>
      <c r="E200" s="204" t="s">
        <v>668</v>
      </c>
      <c r="F200" s="205" t="s">
        <v>669</v>
      </c>
      <c r="G200" s="206" t="s">
        <v>260</v>
      </c>
      <c r="H200" s="207">
        <v>52.835</v>
      </c>
      <c r="I200" s="208">
        <v>257.74</v>
      </c>
      <c r="J200" s="209">
        <f>ROUND(I200*H200,2)</f>
        <v>13617.69</v>
      </c>
      <c r="K200" s="205" t="s">
        <v>151</v>
      </c>
      <c r="L200" s="60"/>
      <c r="M200" s="210" t="s">
        <v>21</v>
      </c>
      <c r="N200" s="211" t="s">
        <v>39</v>
      </c>
      <c r="O200" s="41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24" t="s">
        <v>152</v>
      </c>
      <c r="AT200" s="24" t="s">
        <v>147</v>
      </c>
      <c r="AU200" s="24" t="s">
        <v>77</v>
      </c>
      <c r="AY200" s="24" t="s">
        <v>145</v>
      </c>
      <c r="BE200" s="214">
        <f>IF(N200="základní",J200,0)</f>
        <v>13617.69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4" t="s">
        <v>75</v>
      </c>
      <c r="BK200" s="214">
        <f>ROUND(I200*H200,2)</f>
        <v>13617.69</v>
      </c>
      <c r="BL200" s="24" t="s">
        <v>152</v>
      </c>
      <c r="BM200" s="24" t="s">
        <v>857</v>
      </c>
    </row>
    <row r="201" spans="2:47" s="1" customFormat="1" ht="27">
      <c r="B201" s="40"/>
      <c r="C201" s="62"/>
      <c r="D201" s="215" t="s">
        <v>154</v>
      </c>
      <c r="E201" s="62"/>
      <c r="F201" s="216" t="s">
        <v>671</v>
      </c>
      <c r="G201" s="62"/>
      <c r="H201" s="62"/>
      <c r="I201" s="171"/>
      <c r="J201" s="62"/>
      <c r="K201" s="62"/>
      <c r="L201" s="60"/>
      <c r="M201" s="267"/>
      <c r="N201" s="268"/>
      <c r="O201" s="268"/>
      <c r="P201" s="268"/>
      <c r="Q201" s="268"/>
      <c r="R201" s="268"/>
      <c r="S201" s="268"/>
      <c r="T201" s="269"/>
      <c r="AT201" s="24" t="s">
        <v>154</v>
      </c>
      <c r="AU201" s="24" t="s">
        <v>77</v>
      </c>
    </row>
    <row r="202" spans="2:12" s="1" customFormat="1" ht="6.75" customHeight="1">
      <c r="B202" s="55"/>
      <c r="C202" s="56"/>
      <c r="D202" s="56"/>
      <c r="E202" s="56"/>
      <c r="F202" s="56"/>
      <c r="G202" s="56"/>
      <c r="H202" s="56"/>
      <c r="I202" s="147"/>
      <c r="J202" s="56"/>
      <c r="K202" s="56"/>
      <c r="L202" s="60"/>
    </row>
  </sheetData>
  <sheetProtection password="CC35" sheet="1" objects="1" scenarios="1" formatCells="0" formatColumns="0" formatRows="0" sort="0" autoFilter="0"/>
  <autoFilter ref="C88:K201"/>
  <mergeCells count="12">
    <mergeCell ref="E81:H8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7:H77"/>
    <mergeCell ref="E79:H79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zoomScalePageLayoutView="0" workbookViewId="0" topLeftCell="A1">
      <pane ySplit="1" topLeftCell="A82" activePane="bottomLeft" state="frozen"/>
      <selection pane="topLeft" activeCell="A1" sqref="A1"/>
      <selection pane="bottomLeft" activeCell="I93" sqref="I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104</v>
      </c>
      <c r="G1" s="396" t="s">
        <v>105</v>
      </c>
      <c r="H1" s="396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100</v>
      </c>
    </row>
    <row r="3" spans="2:46" ht="6.7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77</v>
      </c>
    </row>
    <row r="4" spans="2:46" ht="36.75" customHeight="1">
      <c r="B4" s="28"/>
      <c r="C4" s="29"/>
      <c r="D4" s="30" t="s">
        <v>109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397" t="str">
        <f>'Rekapitulace stavby'!K6</f>
        <v>Holoubkov - rekonstrukce kanalizace Chejlavy - I.etapa</v>
      </c>
      <c r="F7" s="403"/>
      <c r="G7" s="403"/>
      <c r="H7" s="403"/>
      <c r="I7" s="125"/>
      <c r="J7" s="29"/>
      <c r="K7" s="31"/>
    </row>
    <row r="8" spans="2:11" ht="15">
      <c r="B8" s="28"/>
      <c r="C8" s="29"/>
      <c r="D8" s="37" t="s">
        <v>110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0"/>
      <c r="C9" s="41"/>
      <c r="D9" s="41"/>
      <c r="E9" s="397" t="s">
        <v>766</v>
      </c>
      <c r="F9" s="398"/>
      <c r="G9" s="398"/>
      <c r="H9" s="398"/>
      <c r="I9" s="126"/>
      <c r="J9" s="41"/>
      <c r="K9" s="44"/>
    </row>
    <row r="10" spans="2:11" s="1" customFormat="1" ht="15">
      <c r="B10" s="40"/>
      <c r="C10" s="41"/>
      <c r="D10" s="37" t="s">
        <v>112</v>
      </c>
      <c r="E10" s="41"/>
      <c r="F10" s="41"/>
      <c r="G10" s="41"/>
      <c r="H10" s="41"/>
      <c r="I10" s="126"/>
      <c r="J10" s="41"/>
      <c r="K10" s="44"/>
    </row>
    <row r="11" spans="2:11" s="1" customFormat="1" ht="36.75" customHeight="1">
      <c r="B11" s="40"/>
      <c r="C11" s="41"/>
      <c r="D11" s="41"/>
      <c r="E11" s="399" t="s">
        <v>858</v>
      </c>
      <c r="F11" s="398"/>
      <c r="G11" s="398"/>
      <c r="H11" s="398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25" customHeight="1">
      <c r="B13" s="40"/>
      <c r="C13" s="41"/>
      <c r="D13" s="37" t="s">
        <v>20</v>
      </c>
      <c r="E13" s="41"/>
      <c r="F13" s="35" t="s">
        <v>21</v>
      </c>
      <c r="G13" s="41"/>
      <c r="H13" s="41"/>
      <c r="I13" s="127" t="s">
        <v>22</v>
      </c>
      <c r="J13" s="35" t="s">
        <v>21</v>
      </c>
      <c r="K13" s="44"/>
    </row>
    <row r="14" spans="2:11" s="1" customFormat="1" ht="14.25" customHeight="1">
      <c r="B14" s="40"/>
      <c r="C14" s="41"/>
      <c r="D14" s="37" t="s">
        <v>23</v>
      </c>
      <c r="E14" s="41"/>
      <c r="F14" s="35" t="s">
        <v>24</v>
      </c>
      <c r="G14" s="41"/>
      <c r="H14" s="41"/>
      <c r="I14" s="127" t="s">
        <v>25</v>
      </c>
      <c r="J14" s="128" t="str">
        <f>'Rekapitulace stavby'!AN8</f>
        <v>17. 2. 2018</v>
      </c>
      <c r="K14" s="44"/>
    </row>
    <row r="15" spans="2:11" s="1" customFormat="1" ht="10.5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25" customHeight="1">
      <c r="B16" s="40"/>
      <c r="C16" s="41"/>
      <c r="D16" s="37" t="s">
        <v>27</v>
      </c>
      <c r="E16" s="41"/>
      <c r="F16" s="41"/>
      <c r="G16" s="41"/>
      <c r="H16" s="41"/>
      <c r="I16" s="127" t="s">
        <v>28</v>
      </c>
      <c r="J16" s="35">
        <f>IF('Rekapitulace stavby'!AN10="","",'Rekapitulace stavby'!AN10)</f>
      </c>
      <c r="K16" s="44"/>
    </row>
    <row r="17" spans="2:11" s="1" customFormat="1" ht="18" customHeight="1">
      <c r="B17" s="40"/>
      <c r="C17" s="41"/>
      <c r="D17" s="41"/>
      <c r="E17" s="35" t="str">
        <f>IF('Rekapitulace stavby'!E11="","",'Rekapitulace stavby'!E11)</f>
        <v> </v>
      </c>
      <c r="F17" s="41"/>
      <c r="G17" s="41"/>
      <c r="H17" s="41"/>
      <c r="I17" s="127" t="s">
        <v>29</v>
      </c>
      <c r="J17" s="35">
        <f>IF('Rekapitulace stavby'!AN11="","",'Rekapitulace stavby'!AN11)</f>
      </c>
      <c r="K17" s="44"/>
    </row>
    <row r="18" spans="2:11" s="1" customFormat="1" ht="6.7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25" customHeight="1">
      <c r="B19" s="40"/>
      <c r="C19" s="41"/>
      <c r="D19" s="37" t="s">
        <v>30</v>
      </c>
      <c r="E19" s="41"/>
      <c r="F19" s="41"/>
      <c r="G19" s="41"/>
      <c r="H19" s="41"/>
      <c r="I19" s="127" t="s">
        <v>28</v>
      </c>
      <c r="J19" s="35" t="str">
        <f>IF('Rekapitulace stavby'!AN13="Vyplň údaj","",IF('Rekapitulace stavby'!AN13="","",'Rekapitulace stavby'!AN13))</f>
        <v>480 35 599</v>
      </c>
      <c r="K19" s="44"/>
    </row>
    <row r="20" spans="2:11" s="1" customFormat="1" ht="18" customHeight="1">
      <c r="B20" s="40"/>
      <c r="C20" s="41"/>
      <c r="D20" s="41"/>
      <c r="E20" s="35" t="str">
        <f>IF('Rekapitulace stavby'!E14="Vyplň údaj","",IF('Rekapitulace stavby'!E14="","",'Rekapitulace stavby'!E14))</f>
        <v>Swietelsky stavební s.r.o., Odštěpný závod Dopravní stavby ZÁPAD, Zemská 259, 337 01 Ejpovice</v>
      </c>
      <c r="F20" s="41"/>
      <c r="G20" s="41"/>
      <c r="H20" s="41"/>
      <c r="I20" s="127" t="s">
        <v>29</v>
      </c>
      <c r="J20" s="35" t="str">
        <f>IF('Rekapitulace stavby'!AN14="Vyplň údaj","",IF('Rekapitulace stavby'!AN14="","",'Rekapitulace stavby'!AN14))</f>
        <v>CZ 480 35 599</v>
      </c>
      <c r="K20" s="44"/>
    </row>
    <row r="21" spans="2:11" s="1" customFormat="1" ht="6.7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25" customHeight="1">
      <c r="B22" s="40"/>
      <c r="C22" s="41"/>
      <c r="D22" s="37" t="s">
        <v>31</v>
      </c>
      <c r="E22" s="41"/>
      <c r="F22" s="41"/>
      <c r="G22" s="41"/>
      <c r="H22" s="41"/>
      <c r="I22" s="127" t="s">
        <v>28</v>
      </c>
      <c r="J22" s="35">
        <f>IF('Rekapitulace stavby'!AN16="","",'Rekapitulace stavby'!AN16)</f>
      </c>
      <c r="K22" s="44"/>
    </row>
    <row r="23" spans="2:11" s="1" customFormat="1" ht="18" customHeight="1">
      <c r="B23" s="40"/>
      <c r="C23" s="41"/>
      <c r="D23" s="41"/>
      <c r="E23" s="35" t="str">
        <f>IF('Rekapitulace stavby'!E17="","",'Rekapitulace stavby'!E17)</f>
        <v> </v>
      </c>
      <c r="F23" s="41"/>
      <c r="G23" s="41"/>
      <c r="H23" s="41"/>
      <c r="I23" s="127" t="s">
        <v>29</v>
      </c>
      <c r="J23" s="35">
        <f>IF('Rekapitulace stavby'!AN17="","",'Rekapitulace stavby'!AN17)</f>
      </c>
      <c r="K23" s="44"/>
    </row>
    <row r="24" spans="2:11" s="1" customFormat="1" ht="6.7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25" customHeight="1">
      <c r="B25" s="40"/>
      <c r="C25" s="41"/>
      <c r="D25" s="37" t="s">
        <v>33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92" t="s">
        <v>21</v>
      </c>
      <c r="F26" s="392"/>
      <c r="G26" s="392"/>
      <c r="H26" s="392"/>
      <c r="I26" s="131"/>
      <c r="J26" s="130"/>
      <c r="K26" s="132"/>
    </row>
    <row r="27" spans="2:11" s="1" customFormat="1" ht="6.7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4.75" customHeight="1">
      <c r="B29" s="40"/>
      <c r="C29" s="41"/>
      <c r="D29" s="135" t="s">
        <v>34</v>
      </c>
      <c r="E29" s="41"/>
      <c r="F29" s="41"/>
      <c r="G29" s="41"/>
      <c r="H29" s="41"/>
      <c r="I29" s="126"/>
      <c r="J29" s="136">
        <f>ROUND(J85,2)</f>
        <v>138033.52</v>
      </c>
      <c r="K29" s="44"/>
    </row>
    <row r="30" spans="2:11" s="1" customFormat="1" ht="6.7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25" customHeight="1">
      <c r="B31" s="40"/>
      <c r="C31" s="41"/>
      <c r="D31" s="41"/>
      <c r="E31" s="41"/>
      <c r="F31" s="45" t="s">
        <v>36</v>
      </c>
      <c r="G31" s="41"/>
      <c r="H31" s="41"/>
      <c r="I31" s="137" t="s">
        <v>35</v>
      </c>
      <c r="J31" s="45" t="s">
        <v>37</v>
      </c>
      <c r="K31" s="44"/>
    </row>
    <row r="32" spans="2:11" s="1" customFormat="1" ht="14.25" customHeight="1">
      <c r="B32" s="40"/>
      <c r="C32" s="41"/>
      <c r="D32" s="48" t="s">
        <v>38</v>
      </c>
      <c r="E32" s="48" t="s">
        <v>39</v>
      </c>
      <c r="F32" s="138">
        <f>ROUND(SUM(BE85:BE94),2)</f>
        <v>138033.52</v>
      </c>
      <c r="G32" s="41"/>
      <c r="H32" s="41"/>
      <c r="I32" s="139">
        <v>0.21</v>
      </c>
      <c r="J32" s="138">
        <f>ROUND(ROUND((SUM(BE85:BE94)),2)*I32,2)</f>
        <v>28987.04</v>
      </c>
      <c r="K32" s="44"/>
    </row>
    <row r="33" spans="2:11" s="1" customFormat="1" ht="14.25" customHeight="1">
      <c r="B33" s="40"/>
      <c r="C33" s="41"/>
      <c r="D33" s="41"/>
      <c r="E33" s="48" t="s">
        <v>40</v>
      </c>
      <c r="F33" s="138">
        <f>ROUND(SUM(BF85:BF94),2)</f>
        <v>0</v>
      </c>
      <c r="G33" s="41"/>
      <c r="H33" s="41"/>
      <c r="I33" s="139">
        <v>0.15</v>
      </c>
      <c r="J33" s="138">
        <f>ROUND(ROUND((SUM(BF85:BF94)),2)*I33,2)</f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41</v>
      </c>
      <c r="F34" s="138">
        <f>ROUND(SUM(BG85:BG94),2)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25" customHeight="1" hidden="1">
      <c r="B35" s="40"/>
      <c r="C35" s="41"/>
      <c r="D35" s="41"/>
      <c r="E35" s="48" t="s">
        <v>42</v>
      </c>
      <c r="F35" s="138">
        <f>ROUND(SUM(BH85:BH94),2)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25" customHeight="1" hidden="1">
      <c r="B36" s="40"/>
      <c r="C36" s="41"/>
      <c r="D36" s="41"/>
      <c r="E36" s="48" t="s">
        <v>43</v>
      </c>
      <c r="F36" s="138">
        <f>ROUND(SUM(BI85:BI94),2)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7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4.75" customHeight="1">
      <c r="B38" s="40"/>
      <c r="C38" s="140"/>
      <c r="D38" s="141" t="s">
        <v>44</v>
      </c>
      <c r="E38" s="78"/>
      <c r="F38" s="78"/>
      <c r="G38" s="142" t="s">
        <v>45</v>
      </c>
      <c r="H38" s="143" t="s">
        <v>46</v>
      </c>
      <c r="I38" s="144"/>
      <c r="J38" s="145">
        <f>SUM(J29:J36)</f>
        <v>167020.56</v>
      </c>
      <c r="K38" s="146"/>
    </row>
    <row r="39" spans="2:11" s="1" customFormat="1" ht="14.2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7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75" customHeight="1">
      <c r="B44" s="40"/>
      <c r="C44" s="30" t="s">
        <v>114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7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25" customHeight="1">
      <c r="B46" s="40"/>
      <c r="C46" s="37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97" t="str">
        <f>E7</f>
        <v>Holoubkov - rekonstrukce kanalizace Chejlavy - I.etapa</v>
      </c>
      <c r="F47" s="403"/>
      <c r="G47" s="403"/>
      <c r="H47" s="403"/>
      <c r="I47" s="126"/>
      <c r="J47" s="41"/>
      <c r="K47" s="44"/>
    </row>
    <row r="48" spans="2:11" ht="15">
      <c r="B48" s="28"/>
      <c r="C48" s="37" t="s">
        <v>110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0"/>
      <c r="C49" s="41"/>
      <c r="D49" s="41"/>
      <c r="E49" s="397" t="s">
        <v>766</v>
      </c>
      <c r="F49" s="398"/>
      <c r="G49" s="398"/>
      <c r="H49" s="398"/>
      <c r="I49" s="126"/>
      <c r="J49" s="41"/>
      <c r="K49" s="44"/>
    </row>
    <row r="50" spans="2:11" s="1" customFormat="1" ht="14.25" customHeight="1">
      <c r="B50" s="40"/>
      <c r="C50" s="37" t="s">
        <v>112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9" t="str">
        <f>E11</f>
        <v>004.2 - ČSOV - technologie a rozvody NN</v>
      </c>
      <c r="F51" s="398"/>
      <c r="G51" s="398"/>
      <c r="H51" s="398"/>
      <c r="I51" s="126"/>
      <c r="J51" s="41"/>
      <c r="K51" s="44"/>
    </row>
    <row r="52" spans="2:11" s="1" customFormat="1" ht="6.7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7" t="s">
        <v>23</v>
      </c>
      <c r="D53" s="41"/>
      <c r="E53" s="41"/>
      <c r="F53" s="35" t="str">
        <f>F14</f>
        <v> </v>
      </c>
      <c r="G53" s="41"/>
      <c r="H53" s="41"/>
      <c r="I53" s="127" t="s">
        <v>25</v>
      </c>
      <c r="J53" s="128" t="str">
        <f>IF(J14="","",J14)</f>
        <v>17. 2. 2018</v>
      </c>
      <c r="K53" s="44"/>
    </row>
    <row r="54" spans="2:11" s="1" customFormat="1" ht="6.7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7" t="s">
        <v>27</v>
      </c>
      <c r="D55" s="41"/>
      <c r="E55" s="41"/>
      <c r="F55" s="35" t="str">
        <f>E17</f>
        <v> </v>
      </c>
      <c r="G55" s="41"/>
      <c r="H55" s="41"/>
      <c r="I55" s="127" t="s">
        <v>31</v>
      </c>
      <c r="J55" s="35" t="str">
        <f>E23</f>
        <v> </v>
      </c>
      <c r="K55" s="44"/>
    </row>
    <row r="56" spans="2:11" s="1" customFormat="1" ht="14.25" customHeight="1">
      <c r="B56" s="40"/>
      <c r="C56" s="37" t="s">
        <v>30</v>
      </c>
      <c r="D56" s="41"/>
      <c r="E56" s="41"/>
      <c r="F56" s="35" t="str">
        <f>IF(E20="","",E20)</f>
        <v>Swietelsky stavební s.r.o., Odštěpný závod Dopravní stavby ZÁPAD, Zemská 259, 337 01 Ejpovice</v>
      </c>
      <c r="G56" s="41"/>
      <c r="H56" s="41"/>
      <c r="I56" s="126"/>
      <c r="J56" s="41"/>
      <c r="K56" s="44"/>
    </row>
    <row r="57" spans="2:11" s="1" customFormat="1" ht="9.7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115</v>
      </c>
      <c r="D58" s="140"/>
      <c r="E58" s="140"/>
      <c r="F58" s="140"/>
      <c r="G58" s="140"/>
      <c r="H58" s="140"/>
      <c r="I58" s="153"/>
      <c r="J58" s="154" t="s">
        <v>116</v>
      </c>
      <c r="K58" s="155"/>
    </row>
    <row r="59" spans="2:11" s="1" customFormat="1" ht="9.7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117</v>
      </c>
      <c r="D60" s="41"/>
      <c r="E60" s="41"/>
      <c r="F60" s="41"/>
      <c r="G60" s="41"/>
      <c r="H60" s="41"/>
      <c r="I60" s="126"/>
      <c r="J60" s="136">
        <f>J85</f>
        <v>138033.52</v>
      </c>
      <c r="K60" s="44"/>
      <c r="AU60" s="24" t="s">
        <v>118</v>
      </c>
    </row>
    <row r="61" spans="2:11" s="8" customFormat="1" ht="24.75" customHeight="1">
      <c r="B61" s="157"/>
      <c r="C61" s="158"/>
      <c r="D61" s="159" t="s">
        <v>859</v>
      </c>
      <c r="E61" s="160"/>
      <c r="F61" s="160"/>
      <c r="G61" s="160"/>
      <c r="H61" s="160"/>
      <c r="I61" s="161"/>
      <c r="J61" s="162">
        <f>J86</f>
        <v>138033.52</v>
      </c>
      <c r="K61" s="163"/>
    </row>
    <row r="62" spans="2:11" s="9" customFormat="1" ht="19.5" customHeight="1">
      <c r="B62" s="164"/>
      <c r="C62" s="165"/>
      <c r="D62" s="166" t="s">
        <v>860</v>
      </c>
      <c r="E62" s="167"/>
      <c r="F62" s="167"/>
      <c r="G62" s="167"/>
      <c r="H62" s="167"/>
      <c r="I62" s="168"/>
      <c r="J62" s="169">
        <f>J87</f>
        <v>49591.6</v>
      </c>
      <c r="K62" s="170"/>
    </row>
    <row r="63" spans="2:11" s="9" customFormat="1" ht="19.5" customHeight="1">
      <c r="B63" s="164"/>
      <c r="C63" s="165"/>
      <c r="D63" s="166" t="s">
        <v>861</v>
      </c>
      <c r="E63" s="167"/>
      <c r="F63" s="167"/>
      <c r="G63" s="167"/>
      <c r="H63" s="167"/>
      <c r="I63" s="168"/>
      <c r="J63" s="169">
        <f>J91</f>
        <v>88441.92</v>
      </c>
      <c r="K63" s="170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26"/>
      <c r="J64" s="41"/>
      <c r="K64" s="44"/>
    </row>
    <row r="65" spans="2:11" s="1" customFormat="1" ht="6.75" customHeight="1">
      <c r="B65" s="55"/>
      <c r="C65" s="56"/>
      <c r="D65" s="56"/>
      <c r="E65" s="56"/>
      <c r="F65" s="56"/>
      <c r="G65" s="56"/>
      <c r="H65" s="56"/>
      <c r="I65" s="147"/>
      <c r="J65" s="56"/>
      <c r="K65" s="57"/>
    </row>
    <row r="69" spans="2:12" s="1" customFormat="1" ht="6.75" customHeight="1">
      <c r="B69" s="58"/>
      <c r="C69" s="59"/>
      <c r="D69" s="59"/>
      <c r="E69" s="59"/>
      <c r="F69" s="59"/>
      <c r="G69" s="59"/>
      <c r="H69" s="59"/>
      <c r="I69" s="150"/>
      <c r="J69" s="59"/>
      <c r="K69" s="59"/>
      <c r="L69" s="60"/>
    </row>
    <row r="70" spans="2:12" s="1" customFormat="1" ht="36.75" customHeight="1">
      <c r="B70" s="40"/>
      <c r="C70" s="61" t="s">
        <v>129</v>
      </c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6.75" customHeight="1">
      <c r="B71" s="40"/>
      <c r="C71" s="62"/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14.25" customHeight="1">
      <c r="B72" s="40"/>
      <c r="C72" s="64" t="s">
        <v>18</v>
      </c>
      <c r="D72" s="62"/>
      <c r="E72" s="62"/>
      <c r="F72" s="62"/>
      <c r="G72" s="62"/>
      <c r="H72" s="62"/>
      <c r="I72" s="171"/>
      <c r="J72" s="62"/>
      <c r="K72" s="62"/>
      <c r="L72" s="60"/>
    </row>
    <row r="73" spans="2:12" s="1" customFormat="1" ht="22.5" customHeight="1">
      <c r="B73" s="40"/>
      <c r="C73" s="62"/>
      <c r="D73" s="62"/>
      <c r="E73" s="400" t="str">
        <f>E7</f>
        <v>Holoubkov - rekonstrukce kanalizace Chejlavy - I.etapa</v>
      </c>
      <c r="F73" s="401"/>
      <c r="G73" s="401"/>
      <c r="H73" s="401"/>
      <c r="I73" s="171"/>
      <c r="J73" s="62"/>
      <c r="K73" s="62"/>
      <c r="L73" s="60"/>
    </row>
    <row r="74" spans="2:12" ht="15">
      <c r="B74" s="28"/>
      <c r="C74" s="64" t="s">
        <v>110</v>
      </c>
      <c r="D74" s="172"/>
      <c r="E74" s="172"/>
      <c r="F74" s="172"/>
      <c r="G74" s="172"/>
      <c r="H74" s="172"/>
      <c r="J74" s="172"/>
      <c r="K74" s="172"/>
      <c r="L74" s="173"/>
    </row>
    <row r="75" spans="2:12" s="1" customFormat="1" ht="22.5" customHeight="1">
      <c r="B75" s="40"/>
      <c r="C75" s="62"/>
      <c r="D75" s="62"/>
      <c r="E75" s="400" t="s">
        <v>766</v>
      </c>
      <c r="F75" s="402"/>
      <c r="G75" s="402"/>
      <c r="H75" s="402"/>
      <c r="I75" s="171"/>
      <c r="J75" s="62"/>
      <c r="K75" s="62"/>
      <c r="L75" s="60"/>
    </row>
    <row r="76" spans="2:12" s="1" customFormat="1" ht="14.25" customHeight="1">
      <c r="B76" s="40"/>
      <c r="C76" s="64" t="s">
        <v>112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23.25" customHeight="1">
      <c r="B77" s="40"/>
      <c r="C77" s="62"/>
      <c r="D77" s="62"/>
      <c r="E77" s="372" t="str">
        <f>E11</f>
        <v>004.2 - ČSOV - technologie a rozvody NN</v>
      </c>
      <c r="F77" s="402"/>
      <c r="G77" s="402"/>
      <c r="H77" s="402"/>
      <c r="I77" s="171"/>
      <c r="J77" s="62"/>
      <c r="K77" s="62"/>
      <c r="L77" s="60"/>
    </row>
    <row r="78" spans="2:12" s="1" customFormat="1" ht="6.75" customHeight="1">
      <c r="B78" s="40"/>
      <c r="C78" s="62"/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8" customHeight="1">
      <c r="B79" s="40"/>
      <c r="C79" s="64" t="s">
        <v>23</v>
      </c>
      <c r="D79" s="62"/>
      <c r="E79" s="62"/>
      <c r="F79" s="174" t="str">
        <f>F14</f>
        <v> </v>
      </c>
      <c r="G79" s="62"/>
      <c r="H79" s="62"/>
      <c r="I79" s="175" t="s">
        <v>25</v>
      </c>
      <c r="J79" s="72" t="str">
        <f>IF(J14="","",J14)</f>
        <v>17. 2. 2018</v>
      </c>
      <c r="K79" s="62"/>
      <c r="L79" s="60"/>
    </row>
    <row r="80" spans="2:12" s="1" customFormat="1" ht="6.75" customHeight="1">
      <c r="B80" s="40"/>
      <c r="C80" s="62"/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15">
      <c r="B81" s="40"/>
      <c r="C81" s="64" t="s">
        <v>27</v>
      </c>
      <c r="D81" s="62"/>
      <c r="E81" s="62"/>
      <c r="F81" s="174" t="str">
        <f>E17</f>
        <v> </v>
      </c>
      <c r="G81" s="62"/>
      <c r="H81" s="62"/>
      <c r="I81" s="175" t="s">
        <v>31</v>
      </c>
      <c r="J81" s="174" t="str">
        <f>E23</f>
        <v> </v>
      </c>
      <c r="K81" s="62"/>
      <c r="L81" s="60"/>
    </row>
    <row r="82" spans="2:12" s="1" customFormat="1" ht="14.25" customHeight="1">
      <c r="B82" s="40"/>
      <c r="C82" s="64" t="s">
        <v>30</v>
      </c>
      <c r="D82" s="62"/>
      <c r="E82" s="62"/>
      <c r="F82" s="174" t="str">
        <f>IF(E20="","",E20)</f>
        <v>Swietelsky stavební s.r.o., Odštěpný závod Dopravní stavby ZÁPAD, Zemská 259, 337 01 Ejpovice</v>
      </c>
      <c r="G82" s="62"/>
      <c r="H82" s="62"/>
      <c r="I82" s="171"/>
      <c r="J82" s="62"/>
      <c r="K82" s="62"/>
      <c r="L82" s="60"/>
    </row>
    <row r="83" spans="2:12" s="1" customFormat="1" ht="9.75" customHeight="1">
      <c r="B83" s="40"/>
      <c r="C83" s="62"/>
      <c r="D83" s="62"/>
      <c r="E83" s="62"/>
      <c r="F83" s="62"/>
      <c r="G83" s="62"/>
      <c r="H83" s="62"/>
      <c r="I83" s="171"/>
      <c r="J83" s="62"/>
      <c r="K83" s="62"/>
      <c r="L83" s="60"/>
    </row>
    <row r="84" spans="2:20" s="10" customFormat="1" ht="29.25" customHeight="1">
      <c r="B84" s="176"/>
      <c r="C84" s="177" t="s">
        <v>130</v>
      </c>
      <c r="D84" s="178" t="s">
        <v>53</v>
      </c>
      <c r="E84" s="178" t="s">
        <v>49</v>
      </c>
      <c r="F84" s="178" t="s">
        <v>131</v>
      </c>
      <c r="G84" s="178" t="s">
        <v>132</v>
      </c>
      <c r="H84" s="178" t="s">
        <v>133</v>
      </c>
      <c r="I84" s="179" t="s">
        <v>134</v>
      </c>
      <c r="J84" s="178" t="s">
        <v>116</v>
      </c>
      <c r="K84" s="180" t="s">
        <v>135</v>
      </c>
      <c r="L84" s="181"/>
      <c r="M84" s="80" t="s">
        <v>136</v>
      </c>
      <c r="N84" s="81" t="s">
        <v>38</v>
      </c>
      <c r="O84" s="81" t="s">
        <v>137</v>
      </c>
      <c r="P84" s="81" t="s">
        <v>138</v>
      </c>
      <c r="Q84" s="81" t="s">
        <v>139</v>
      </c>
      <c r="R84" s="81" t="s">
        <v>140</v>
      </c>
      <c r="S84" s="81" t="s">
        <v>141</v>
      </c>
      <c r="T84" s="82" t="s">
        <v>142</v>
      </c>
    </row>
    <row r="85" spans="2:63" s="1" customFormat="1" ht="29.25" customHeight="1">
      <c r="B85" s="40"/>
      <c r="C85" s="86" t="s">
        <v>117</v>
      </c>
      <c r="D85" s="62"/>
      <c r="E85" s="62"/>
      <c r="F85" s="62"/>
      <c r="G85" s="62"/>
      <c r="H85" s="62"/>
      <c r="I85" s="171"/>
      <c r="J85" s="182">
        <f>BK85</f>
        <v>138033.52</v>
      </c>
      <c r="K85" s="62"/>
      <c r="L85" s="60"/>
      <c r="M85" s="83"/>
      <c r="N85" s="84"/>
      <c r="O85" s="84"/>
      <c r="P85" s="183">
        <f>P86</f>
        <v>0</v>
      </c>
      <c r="Q85" s="84"/>
      <c r="R85" s="183">
        <f>R86</f>
        <v>0</v>
      </c>
      <c r="S85" s="84"/>
      <c r="T85" s="184">
        <f>T86</f>
        <v>0</v>
      </c>
      <c r="AT85" s="24" t="s">
        <v>67</v>
      </c>
      <c r="AU85" s="24" t="s">
        <v>118</v>
      </c>
      <c r="BK85" s="185">
        <f>BK86</f>
        <v>138033.52</v>
      </c>
    </row>
    <row r="86" spans="2:63" s="11" customFormat="1" ht="36.75" customHeight="1">
      <c r="B86" s="186"/>
      <c r="C86" s="187"/>
      <c r="D86" s="188" t="s">
        <v>67</v>
      </c>
      <c r="E86" s="189" t="s">
        <v>279</v>
      </c>
      <c r="F86" s="189" t="s">
        <v>862</v>
      </c>
      <c r="G86" s="187"/>
      <c r="H86" s="187"/>
      <c r="I86" s="190"/>
      <c r="J86" s="191">
        <f>BK86</f>
        <v>138033.52</v>
      </c>
      <c r="K86" s="187"/>
      <c r="L86" s="192"/>
      <c r="M86" s="193"/>
      <c r="N86" s="194"/>
      <c r="O86" s="194"/>
      <c r="P86" s="195">
        <f>P87+P91</f>
        <v>0</v>
      </c>
      <c r="Q86" s="194"/>
      <c r="R86" s="195">
        <f>R87+R91</f>
        <v>0</v>
      </c>
      <c r="S86" s="194"/>
      <c r="T86" s="196">
        <f>T87+T91</f>
        <v>0</v>
      </c>
      <c r="AR86" s="197" t="s">
        <v>164</v>
      </c>
      <c r="AT86" s="198" t="s">
        <v>67</v>
      </c>
      <c r="AU86" s="198" t="s">
        <v>68</v>
      </c>
      <c r="AY86" s="197" t="s">
        <v>145</v>
      </c>
      <c r="BK86" s="199">
        <f>BK87+BK91</f>
        <v>138033.52</v>
      </c>
    </row>
    <row r="87" spans="2:63" s="11" customFormat="1" ht="19.5" customHeight="1">
      <c r="B87" s="186"/>
      <c r="C87" s="187"/>
      <c r="D87" s="200" t="s">
        <v>67</v>
      </c>
      <c r="E87" s="201" t="s">
        <v>863</v>
      </c>
      <c r="F87" s="201" t="s">
        <v>864</v>
      </c>
      <c r="G87" s="187"/>
      <c r="H87" s="187"/>
      <c r="I87" s="190"/>
      <c r="J87" s="202">
        <f>BK87</f>
        <v>49591.6</v>
      </c>
      <c r="K87" s="187"/>
      <c r="L87" s="192"/>
      <c r="M87" s="193"/>
      <c r="N87" s="194"/>
      <c r="O87" s="194"/>
      <c r="P87" s="195">
        <f>SUM(P88:P90)</f>
        <v>0</v>
      </c>
      <c r="Q87" s="194"/>
      <c r="R87" s="195">
        <f>SUM(R88:R90)</f>
        <v>0</v>
      </c>
      <c r="S87" s="194"/>
      <c r="T87" s="196">
        <f>SUM(T88:T90)</f>
        <v>0</v>
      </c>
      <c r="AR87" s="197" t="s">
        <v>164</v>
      </c>
      <c r="AT87" s="198" t="s">
        <v>67</v>
      </c>
      <c r="AU87" s="198" t="s">
        <v>75</v>
      </c>
      <c r="AY87" s="197" t="s">
        <v>145</v>
      </c>
      <c r="BK87" s="199">
        <f>SUM(BK88:BK90)</f>
        <v>49591.6</v>
      </c>
    </row>
    <row r="88" spans="2:65" s="1" customFormat="1" ht="22.5" customHeight="1">
      <c r="B88" s="40"/>
      <c r="C88" s="203" t="s">
        <v>75</v>
      </c>
      <c r="D88" s="203" t="s">
        <v>147</v>
      </c>
      <c r="E88" s="204" t="s">
        <v>865</v>
      </c>
      <c r="F88" s="205" t="s">
        <v>866</v>
      </c>
      <c r="G88" s="206" t="s">
        <v>381</v>
      </c>
      <c r="H88" s="207">
        <v>1</v>
      </c>
      <c r="I88" s="208">
        <v>49591.6</v>
      </c>
      <c r="J88" s="209">
        <f>ROUND(I88*H88,2)</f>
        <v>49591.6</v>
      </c>
      <c r="K88" s="205" t="s">
        <v>21</v>
      </c>
      <c r="L88" s="60"/>
      <c r="M88" s="210" t="s">
        <v>21</v>
      </c>
      <c r="N88" s="211" t="s">
        <v>39</v>
      </c>
      <c r="O88" s="41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4" t="s">
        <v>867</v>
      </c>
      <c r="AT88" s="24" t="s">
        <v>147</v>
      </c>
      <c r="AU88" s="24" t="s">
        <v>77</v>
      </c>
      <c r="AY88" s="24" t="s">
        <v>145</v>
      </c>
      <c r="BE88" s="214">
        <f>IF(N88="základní",J88,0)</f>
        <v>49591.6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4" t="s">
        <v>75</v>
      </c>
      <c r="BK88" s="214">
        <f>ROUND(I88*H88,2)</f>
        <v>49591.6</v>
      </c>
      <c r="BL88" s="24" t="s">
        <v>867</v>
      </c>
      <c r="BM88" s="24" t="s">
        <v>868</v>
      </c>
    </row>
    <row r="89" spans="2:47" s="1" customFormat="1" ht="13.5">
      <c r="B89" s="40"/>
      <c r="C89" s="62"/>
      <c r="D89" s="215" t="s">
        <v>154</v>
      </c>
      <c r="E89" s="62"/>
      <c r="F89" s="216" t="s">
        <v>869</v>
      </c>
      <c r="G89" s="62"/>
      <c r="H89" s="62"/>
      <c r="I89" s="171"/>
      <c r="J89" s="62"/>
      <c r="K89" s="62"/>
      <c r="L89" s="60"/>
      <c r="M89" s="217"/>
      <c r="N89" s="41"/>
      <c r="O89" s="41"/>
      <c r="P89" s="41"/>
      <c r="Q89" s="41"/>
      <c r="R89" s="41"/>
      <c r="S89" s="41"/>
      <c r="T89" s="77"/>
      <c r="AT89" s="24" t="s">
        <v>154</v>
      </c>
      <c r="AU89" s="24" t="s">
        <v>77</v>
      </c>
    </row>
    <row r="90" spans="2:47" s="1" customFormat="1" ht="108">
      <c r="B90" s="40"/>
      <c r="C90" s="62"/>
      <c r="D90" s="215" t="s">
        <v>383</v>
      </c>
      <c r="E90" s="62"/>
      <c r="F90" s="266" t="s">
        <v>870</v>
      </c>
      <c r="G90" s="62"/>
      <c r="H90" s="62"/>
      <c r="I90" s="171"/>
      <c r="J90" s="62"/>
      <c r="K90" s="62"/>
      <c r="L90" s="60"/>
      <c r="M90" s="217"/>
      <c r="N90" s="41"/>
      <c r="O90" s="41"/>
      <c r="P90" s="41"/>
      <c r="Q90" s="41"/>
      <c r="R90" s="41"/>
      <c r="S90" s="41"/>
      <c r="T90" s="77"/>
      <c r="AT90" s="24" t="s">
        <v>383</v>
      </c>
      <c r="AU90" s="24" t="s">
        <v>77</v>
      </c>
    </row>
    <row r="91" spans="2:63" s="11" customFormat="1" ht="29.25" customHeight="1">
      <c r="B91" s="186"/>
      <c r="C91" s="187"/>
      <c r="D91" s="200" t="s">
        <v>67</v>
      </c>
      <c r="E91" s="201" t="s">
        <v>871</v>
      </c>
      <c r="F91" s="201" t="s">
        <v>872</v>
      </c>
      <c r="G91" s="187"/>
      <c r="H91" s="187"/>
      <c r="I91" s="190"/>
      <c r="J91" s="202">
        <f>BK91</f>
        <v>88441.92</v>
      </c>
      <c r="K91" s="187"/>
      <c r="L91" s="192"/>
      <c r="M91" s="193"/>
      <c r="N91" s="194"/>
      <c r="O91" s="194"/>
      <c r="P91" s="195">
        <f>SUM(P92:P94)</f>
        <v>0</v>
      </c>
      <c r="Q91" s="194"/>
      <c r="R91" s="195">
        <f>SUM(R92:R94)</f>
        <v>0</v>
      </c>
      <c r="S91" s="194"/>
      <c r="T91" s="196">
        <f>SUM(T92:T94)</f>
        <v>0</v>
      </c>
      <c r="AR91" s="197" t="s">
        <v>164</v>
      </c>
      <c r="AT91" s="198" t="s">
        <v>67</v>
      </c>
      <c r="AU91" s="198" t="s">
        <v>75</v>
      </c>
      <c r="AY91" s="197" t="s">
        <v>145</v>
      </c>
      <c r="BK91" s="199">
        <f>SUM(BK92:BK94)</f>
        <v>88441.92</v>
      </c>
    </row>
    <row r="92" spans="2:65" s="1" customFormat="1" ht="31.5" customHeight="1">
      <c r="B92" s="40"/>
      <c r="C92" s="203" t="s">
        <v>77</v>
      </c>
      <c r="D92" s="203" t="s">
        <v>147</v>
      </c>
      <c r="E92" s="204" t="s">
        <v>873</v>
      </c>
      <c r="F92" s="205" t="s">
        <v>874</v>
      </c>
      <c r="G92" s="206" t="s">
        <v>381</v>
      </c>
      <c r="H92" s="207">
        <v>2</v>
      </c>
      <c r="I92" s="208">
        <v>44220.96</v>
      </c>
      <c r="J92" s="209">
        <f>ROUND(I92*H92,2)</f>
        <v>88441.92</v>
      </c>
      <c r="K92" s="205" t="s">
        <v>21</v>
      </c>
      <c r="L92" s="60"/>
      <c r="M92" s="210" t="s">
        <v>21</v>
      </c>
      <c r="N92" s="211" t="s">
        <v>39</v>
      </c>
      <c r="O92" s="41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4" t="s">
        <v>867</v>
      </c>
      <c r="AT92" s="24" t="s">
        <v>147</v>
      </c>
      <c r="AU92" s="24" t="s">
        <v>77</v>
      </c>
      <c r="AY92" s="24" t="s">
        <v>145</v>
      </c>
      <c r="BE92" s="214">
        <f>IF(N92="základní",J92,0)</f>
        <v>88441.92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4" t="s">
        <v>75</v>
      </c>
      <c r="BK92" s="214">
        <f>ROUND(I92*H92,2)</f>
        <v>88441.92</v>
      </c>
      <c r="BL92" s="24" t="s">
        <v>867</v>
      </c>
      <c r="BM92" s="24" t="s">
        <v>875</v>
      </c>
    </row>
    <row r="93" spans="2:47" s="1" customFormat="1" ht="13.5">
      <c r="B93" s="40"/>
      <c r="C93" s="62"/>
      <c r="D93" s="215" t="s">
        <v>154</v>
      </c>
      <c r="E93" s="62"/>
      <c r="F93" s="216" t="s">
        <v>874</v>
      </c>
      <c r="G93" s="62"/>
      <c r="H93" s="62"/>
      <c r="I93" s="171"/>
      <c r="J93" s="62"/>
      <c r="K93" s="62"/>
      <c r="L93" s="60"/>
      <c r="M93" s="217"/>
      <c r="N93" s="41"/>
      <c r="O93" s="41"/>
      <c r="P93" s="41"/>
      <c r="Q93" s="41"/>
      <c r="R93" s="41"/>
      <c r="S93" s="41"/>
      <c r="T93" s="77"/>
      <c r="AT93" s="24" t="s">
        <v>154</v>
      </c>
      <c r="AU93" s="24" t="s">
        <v>77</v>
      </c>
    </row>
    <row r="94" spans="2:47" s="1" customFormat="1" ht="67.5">
      <c r="B94" s="40"/>
      <c r="C94" s="62"/>
      <c r="D94" s="215" t="s">
        <v>383</v>
      </c>
      <c r="E94" s="62"/>
      <c r="F94" s="266" t="s">
        <v>876</v>
      </c>
      <c r="G94" s="62"/>
      <c r="H94" s="62"/>
      <c r="I94" s="171"/>
      <c r="J94" s="62"/>
      <c r="K94" s="62"/>
      <c r="L94" s="60"/>
      <c r="M94" s="267"/>
      <c r="N94" s="268"/>
      <c r="O94" s="268"/>
      <c r="P94" s="268"/>
      <c r="Q94" s="268"/>
      <c r="R94" s="268"/>
      <c r="S94" s="268"/>
      <c r="T94" s="269"/>
      <c r="AT94" s="24" t="s">
        <v>383</v>
      </c>
      <c r="AU94" s="24" t="s">
        <v>77</v>
      </c>
    </row>
    <row r="95" spans="2:12" s="1" customFormat="1" ht="6.75" customHeight="1">
      <c r="B95" s="55"/>
      <c r="C95" s="56"/>
      <c r="D95" s="56"/>
      <c r="E95" s="56"/>
      <c r="F95" s="56"/>
      <c r="G95" s="56"/>
      <c r="H95" s="56"/>
      <c r="I95" s="147"/>
      <c r="J95" s="56"/>
      <c r="K95" s="56"/>
      <c r="L95" s="60"/>
    </row>
  </sheetData>
  <sheetProtection password="CC35" sheet="1" objects="1" scenarios="1" formatCells="0" formatColumns="0" formatRows="0" sort="0" autoFilter="0"/>
  <autoFilter ref="C84:K94"/>
  <mergeCells count="12"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  <mergeCell ref="E75:H75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tabSelected="1" zoomScalePageLayoutView="0" workbookViewId="0" topLeftCell="A1">
      <pane ySplit="1" topLeftCell="A77" activePane="bottomLeft" state="frozen"/>
      <selection pane="topLeft" activeCell="A1" sqref="A1"/>
      <selection pane="bottomLeft" activeCell="F100" sqref="F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</v>
      </c>
      <c r="E1" s="120"/>
      <c r="F1" s="122" t="s">
        <v>104</v>
      </c>
      <c r="G1" s="396" t="s">
        <v>105</v>
      </c>
      <c r="H1" s="396"/>
      <c r="I1" s="123"/>
      <c r="J1" s="122" t="s">
        <v>106</v>
      </c>
      <c r="K1" s="121" t="s">
        <v>107</v>
      </c>
      <c r="L1" s="122" t="s">
        <v>108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7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4" t="s">
        <v>103</v>
      </c>
    </row>
    <row r="3" spans="2:46" ht="6.7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77</v>
      </c>
    </row>
    <row r="4" spans="2:46" ht="36.75" customHeight="1">
      <c r="B4" s="28"/>
      <c r="C4" s="29"/>
      <c r="D4" s="30" t="s">
        <v>109</v>
      </c>
      <c r="E4" s="29"/>
      <c r="F4" s="29"/>
      <c r="G4" s="29"/>
      <c r="H4" s="29"/>
      <c r="I4" s="125"/>
      <c r="J4" s="29"/>
      <c r="K4" s="31"/>
      <c r="M4" s="32" t="s">
        <v>12</v>
      </c>
      <c r="AT4" s="24" t="s">
        <v>6</v>
      </c>
    </row>
    <row r="5" spans="2:11" ht="6.7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397" t="str">
        <f>'Rekapitulace stavby'!K6</f>
        <v>Holoubkov - rekonstrukce kanalizace Chejlavy - I.etapa</v>
      </c>
      <c r="F7" s="403"/>
      <c r="G7" s="403"/>
      <c r="H7" s="403"/>
      <c r="I7" s="125"/>
      <c r="J7" s="29"/>
      <c r="K7" s="31"/>
    </row>
    <row r="8" spans="2:11" s="1" customFormat="1" ht="15">
      <c r="B8" s="40"/>
      <c r="C8" s="41"/>
      <c r="D8" s="37" t="s">
        <v>110</v>
      </c>
      <c r="E8" s="41"/>
      <c r="F8" s="41"/>
      <c r="G8" s="41"/>
      <c r="H8" s="41"/>
      <c r="I8" s="126"/>
      <c r="J8" s="41"/>
      <c r="K8" s="44"/>
    </row>
    <row r="9" spans="2:11" s="1" customFormat="1" ht="36.75" customHeight="1">
      <c r="B9" s="40"/>
      <c r="C9" s="41"/>
      <c r="D9" s="41"/>
      <c r="E9" s="399" t="s">
        <v>877</v>
      </c>
      <c r="F9" s="398"/>
      <c r="G9" s="398"/>
      <c r="H9" s="398"/>
      <c r="I9" s="12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26"/>
      <c r="J10" s="41"/>
      <c r="K10" s="44"/>
    </row>
    <row r="11" spans="2:11" s="1" customFormat="1" ht="14.25" customHeight="1">
      <c r="B11" s="40"/>
      <c r="C11" s="41"/>
      <c r="D11" s="37" t="s">
        <v>20</v>
      </c>
      <c r="E11" s="41"/>
      <c r="F11" s="35" t="s">
        <v>21</v>
      </c>
      <c r="G11" s="41"/>
      <c r="H11" s="41"/>
      <c r="I11" s="127" t="s">
        <v>22</v>
      </c>
      <c r="J11" s="35" t="s">
        <v>21</v>
      </c>
      <c r="K11" s="44"/>
    </row>
    <row r="12" spans="2:11" s="1" customFormat="1" ht="14.25" customHeight="1">
      <c r="B12" s="40"/>
      <c r="C12" s="41"/>
      <c r="D12" s="37" t="s">
        <v>23</v>
      </c>
      <c r="E12" s="41"/>
      <c r="F12" s="35" t="s">
        <v>24</v>
      </c>
      <c r="G12" s="41"/>
      <c r="H12" s="41"/>
      <c r="I12" s="127" t="s">
        <v>25</v>
      </c>
      <c r="J12" s="128" t="str">
        <f>'Rekapitulace stavby'!AN8</f>
        <v>17. 2. 2018</v>
      </c>
      <c r="K12" s="44"/>
    </row>
    <row r="13" spans="2:11" s="1" customFormat="1" ht="10.5" customHeight="1">
      <c r="B13" s="40"/>
      <c r="C13" s="41"/>
      <c r="D13" s="41"/>
      <c r="E13" s="41"/>
      <c r="F13" s="41"/>
      <c r="G13" s="41"/>
      <c r="H13" s="41"/>
      <c r="I13" s="126"/>
      <c r="J13" s="41"/>
      <c r="K13" s="44"/>
    </row>
    <row r="14" spans="2:11" s="1" customFormat="1" ht="14.25" customHeight="1">
      <c r="B14" s="40"/>
      <c r="C14" s="41"/>
      <c r="D14" s="37" t="s">
        <v>27</v>
      </c>
      <c r="E14" s="41"/>
      <c r="F14" s="41"/>
      <c r="G14" s="41"/>
      <c r="H14" s="41"/>
      <c r="I14" s="127" t="s">
        <v>28</v>
      </c>
      <c r="J14" s="35">
        <f>IF('Rekapitulace stavby'!AN10="","",'Rekapitulace stavby'!AN10)</f>
      </c>
      <c r="K14" s="44"/>
    </row>
    <row r="15" spans="2:11" s="1" customFormat="1" ht="18" customHeight="1">
      <c r="B15" s="40"/>
      <c r="C15" s="41"/>
      <c r="D15" s="41"/>
      <c r="E15" s="35" t="str">
        <f>IF('Rekapitulace stavby'!E11="","",'Rekapitulace stavby'!E11)</f>
        <v> </v>
      </c>
      <c r="F15" s="41"/>
      <c r="G15" s="41"/>
      <c r="H15" s="41"/>
      <c r="I15" s="127" t="s">
        <v>29</v>
      </c>
      <c r="J15" s="35">
        <f>IF('Rekapitulace stavby'!AN11="","",'Rekapitulace stavby'!AN11)</f>
      </c>
      <c r="K15" s="44"/>
    </row>
    <row r="16" spans="2:11" s="1" customFormat="1" ht="6.75" customHeight="1">
      <c r="B16" s="40"/>
      <c r="C16" s="41"/>
      <c r="D16" s="41"/>
      <c r="E16" s="41"/>
      <c r="F16" s="41"/>
      <c r="G16" s="41"/>
      <c r="H16" s="41"/>
      <c r="I16" s="126"/>
      <c r="J16" s="41"/>
      <c r="K16" s="44"/>
    </row>
    <row r="17" spans="2:11" s="1" customFormat="1" ht="14.25" customHeight="1">
      <c r="B17" s="40"/>
      <c r="C17" s="41"/>
      <c r="D17" s="37" t="s">
        <v>30</v>
      </c>
      <c r="E17" s="41"/>
      <c r="F17" s="41"/>
      <c r="G17" s="41"/>
      <c r="H17" s="41"/>
      <c r="I17" s="127" t="s">
        <v>28</v>
      </c>
      <c r="J17" s="35" t="str">
        <f>IF('Rekapitulace stavby'!AN13="Vyplň údaj","",IF('Rekapitulace stavby'!AN13="","",'Rekapitulace stavby'!AN13))</f>
        <v>480 35 599</v>
      </c>
      <c r="K17" s="44"/>
    </row>
    <row r="18" spans="2:11" s="1" customFormat="1" ht="18" customHeight="1">
      <c r="B18" s="40"/>
      <c r="C18" s="41"/>
      <c r="D18" s="41"/>
      <c r="E18" s="35" t="str">
        <f>IF('Rekapitulace stavby'!E14="Vyplň údaj","",IF('Rekapitulace stavby'!E14="","",'Rekapitulace stavby'!E14))</f>
        <v>Swietelsky stavební s.r.o., Odštěpný závod Dopravní stavby ZÁPAD, Zemská 259, 337 01 Ejpovice</v>
      </c>
      <c r="F18" s="41"/>
      <c r="G18" s="41"/>
      <c r="H18" s="41"/>
      <c r="I18" s="127" t="s">
        <v>29</v>
      </c>
      <c r="J18" s="35" t="str">
        <f>IF('Rekapitulace stavby'!AN14="Vyplň údaj","",IF('Rekapitulace stavby'!AN14="","",'Rekapitulace stavby'!AN14))</f>
        <v>CZ 480 35 599</v>
      </c>
      <c r="K18" s="44"/>
    </row>
    <row r="19" spans="2:11" s="1" customFormat="1" ht="6.75" customHeight="1">
      <c r="B19" s="40"/>
      <c r="C19" s="41"/>
      <c r="D19" s="41"/>
      <c r="E19" s="41"/>
      <c r="F19" s="41"/>
      <c r="G19" s="41"/>
      <c r="H19" s="41"/>
      <c r="I19" s="126"/>
      <c r="J19" s="41"/>
      <c r="K19" s="44"/>
    </row>
    <row r="20" spans="2:11" s="1" customFormat="1" ht="14.25" customHeight="1">
      <c r="B20" s="40"/>
      <c r="C20" s="41"/>
      <c r="D20" s="37" t="s">
        <v>31</v>
      </c>
      <c r="E20" s="41"/>
      <c r="F20" s="41"/>
      <c r="G20" s="41"/>
      <c r="H20" s="41"/>
      <c r="I20" s="127" t="s">
        <v>28</v>
      </c>
      <c r="J20" s="35">
        <f>IF('Rekapitulace stavby'!AN16="","",'Rekapitulace stavby'!AN16)</f>
      </c>
      <c r="K20" s="44"/>
    </row>
    <row r="21" spans="2:11" s="1" customFormat="1" ht="18" customHeight="1">
      <c r="B21" s="40"/>
      <c r="C21" s="41"/>
      <c r="D21" s="41"/>
      <c r="E21" s="35" t="str">
        <f>IF('Rekapitulace stavby'!E17="","",'Rekapitulace stavby'!E17)</f>
        <v> </v>
      </c>
      <c r="F21" s="41"/>
      <c r="G21" s="41"/>
      <c r="H21" s="41"/>
      <c r="I21" s="127" t="s">
        <v>29</v>
      </c>
      <c r="J21" s="35">
        <f>IF('Rekapitulace stavby'!AN17="","",'Rekapitulace stavby'!AN17)</f>
      </c>
      <c r="K21" s="44"/>
    </row>
    <row r="22" spans="2:11" s="1" customFormat="1" ht="6.75" customHeight="1">
      <c r="B22" s="40"/>
      <c r="C22" s="41"/>
      <c r="D22" s="41"/>
      <c r="E22" s="41"/>
      <c r="F22" s="41"/>
      <c r="G22" s="41"/>
      <c r="H22" s="41"/>
      <c r="I22" s="126"/>
      <c r="J22" s="41"/>
      <c r="K22" s="44"/>
    </row>
    <row r="23" spans="2:11" s="1" customFormat="1" ht="14.25" customHeight="1">
      <c r="B23" s="40"/>
      <c r="C23" s="41"/>
      <c r="D23" s="37" t="s">
        <v>33</v>
      </c>
      <c r="E23" s="41"/>
      <c r="F23" s="41"/>
      <c r="G23" s="41"/>
      <c r="H23" s="41"/>
      <c r="I23" s="126"/>
      <c r="J23" s="41"/>
      <c r="K23" s="44"/>
    </row>
    <row r="24" spans="2:11" s="7" customFormat="1" ht="22.5" customHeight="1">
      <c r="B24" s="129"/>
      <c r="C24" s="130"/>
      <c r="D24" s="130"/>
      <c r="E24" s="392" t="s">
        <v>21</v>
      </c>
      <c r="F24" s="392"/>
      <c r="G24" s="392"/>
      <c r="H24" s="392"/>
      <c r="I24" s="131"/>
      <c r="J24" s="130"/>
      <c r="K24" s="132"/>
    </row>
    <row r="25" spans="2:11" s="1" customFormat="1" ht="6.75" customHeight="1">
      <c r="B25" s="40"/>
      <c r="C25" s="41"/>
      <c r="D25" s="41"/>
      <c r="E25" s="41"/>
      <c r="F25" s="41"/>
      <c r="G25" s="41"/>
      <c r="H25" s="41"/>
      <c r="I25" s="126"/>
      <c r="J25" s="41"/>
      <c r="K25" s="44"/>
    </row>
    <row r="26" spans="2:11" s="1" customFormat="1" ht="6.75" customHeight="1">
      <c r="B26" s="40"/>
      <c r="C26" s="41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4.75" customHeight="1">
      <c r="B27" s="40"/>
      <c r="C27" s="41"/>
      <c r="D27" s="135" t="s">
        <v>34</v>
      </c>
      <c r="E27" s="41"/>
      <c r="F27" s="41"/>
      <c r="G27" s="41"/>
      <c r="H27" s="41"/>
      <c r="I27" s="126"/>
      <c r="J27" s="136">
        <f>ROUND(J77,2)</f>
        <v>224463.76</v>
      </c>
      <c r="K27" s="44"/>
    </row>
    <row r="28" spans="2:11" s="1" customFormat="1" ht="6.7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25" customHeight="1">
      <c r="B29" s="40"/>
      <c r="C29" s="41"/>
      <c r="D29" s="41"/>
      <c r="E29" s="41"/>
      <c r="F29" s="45" t="s">
        <v>36</v>
      </c>
      <c r="G29" s="41"/>
      <c r="H29" s="41"/>
      <c r="I29" s="137" t="s">
        <v>35</v>
      </c>
      <c r="J29" s="45" t="s">
        <v>37</v>
      </c>
      <c r="K29" s="44"/>
    </row>
    <row r="30" spans="2:11" s="1" customFormat="1" ht="14.25" customHeight="1">
      <c r="B30" s="40"/>
      <c r="C30" s="41"/>
      <c r="D30" s="48" t="s">
        <v>38</v>
      </c>
      <c r="E30" s="48" t="s">
        <v>39</v>
      </c>
      <c r="F30" s="138">
        <f>ROUND(SUM(BE77:BE94),2)</f>
        <v>224463.76</v>
      </c>
      <c r="G30" s="41"/>
      <c r="H30" s="41"/>
      <c r="I30" s="139">
        <v>0.21</v>
      </c>
      <c r="J30" s="138">
        <f>ROUND(ROUND((SUM(BE77:BE94)),2)*I30,2)</f>
        <v>47137.39</v>
      </c>
      <c r="K30" s="44"/>
    </row>
    <row r="31" spans="2:11" s="1" customFormat="1" ht="14.25" customHeight="1">
      <c r="B31" s="40"/>
      <c r="C31" s="41"/>
      <c r="D31" s="41"/>
      <c r="E31" s="48" t="s">
        <v>40</v>
      </c>
      <c r="F31" s="138">
        <f>ROUND(SUM(BF77:BF94),2)</f>
        <v>0</v>
      </c>
      <c r="G31" s="41"/>
      <c r="H31" s="41"/>
      <c r="I31" s="139">
        <v>0.15</v>
      </c>
      <c r="J31" s="138">
        <f>ROUND(ROUND((SUM(BF77:BF94)),2)*I31,2)</f>
        <v>0</v>
      </c>
      <c r="K31" s="44"/>
    </row>
    <row r="32" spans="2:11" s="1" customFormat="1" ht="14.25" customHeight="1" hidden="1">
      <c r="B32" s="40"/>
      <c r="C32" s="41"/>
      <c r="D32" s="41"/>
      <c r="E32" s="48" t="s">
        <v>41</v>
      </c>
      <c r="F32" s="138">
        <f>ROUND(SUM(BG77:BG94),2)</f>
        <v>0</v>
      </c>
      <c r="G32" s="41"/>
      <c r="H32" s="41"/>
      <c r="I32" s="139">
        <v>0.21</v>
      </c>
      <c r="J32" s="138">
        <v>0</v>
      </c>
      <c r="K32" s="44"/>
    </row>
    <row r="33" spans="2:11" s="1" customFormat="1" ht="14.25" customHeight="1" hidden="1">
      <c r="B33" s="40"/>
      <c r="C33" s="41"/>
      <c r="D33" s="41"/>
      <c r="E33" s="48" t="s">
        <v>42</v>
      </c>
      <c r="F33" s="138">
        <f>ROUND(SUM(BH77:BH94),2)</f>
        <v>0</v>
      </c>
      <c r="G33" s="41"/>
      <c r="H33" s="41"/>
      <c r="I33" s="139">
        <v>0.15</v>
      </c>
      <c r="J33" s="138">
        <v>0</v>
      </c>
      <c r="K33" s="44"/>
    </row>
    <row r="34" spans="2:11" s="1" customFormat="1" ht="14.25" customHeight="1" hidden="1">
      <c r="B34" s="40"/>
      <c r="C34" s="41"/>
      <c r="D34" s="41"/>
      <c r="E34" s="48" t="s">
        <v>43</v>
      </c>
      <c r="F34" s="138">
        <f>ROUND(SUM(BI77:BI94),2)</f>
        <v>0</v>
      </c>
      <c r="G34" s="41"/>
      <c r="H34" s="41"/>
      <c r="I34" s="139">
        <v>0</v>
      </c>
      <c r="J34" s="138">
        <v>0</v>
      </c>
      <c r="K34" s="44"/>
    </row>
    <row r="35" spans="2:11" s="1" customFormat="1" ht="6.75" customHeight="1">
      <c r="B35" s="40"/>
      <c r="C35" s="41"/>
      <c r="D35" s="41"/>
      <c r="E35" s="41"/>
      <c r="F35" s="41"/>
      <c r="G35" s="41"/>
      <c r="H35" s="41"/>
      <c r="I35" s="126"/>
      <c r="J35" s="41"/>
      <c r="K35" s="44"/>
    </row>
    <row r="36" spans="2:11" s="1" customFormat="1" ht="24.75" customHeight="1">
      <c r="B36" s="40"/>
      <c r="C36" s="140"/>
      <c r="D36" s="141" t="s">
        <v>44</v>
      </c>
      <c r="E36" s="78"/>
      <c r="F36" s="78"/>
      <c r="G36" s="142" t="s">
        <v>45</v>
      </c>
      <c r="H36" s="143" t="s">
        <v>46</v>
      </c>
      <c r="I36" s="144"/>
      <c r="J36" s="145">
        <f>SUM(J27:J34)</f>
        <v>271601.15</v>
      </c>
      <c r="K36" s="146"/>
    </row>
    <row r="37" spans="2:11" s="1" customFormat="1" ht="14.25" customHeight="1">
      <c r="B37" s="55"/>
      <c r="C37" s="56"/>
      <c r="D37" s="56"/>
      <c r="E37" s="56"/>
      <c r="F37" s="56"/>
      <c r="G37" s="56"/>
      <c r="H37" s="56"/>
      <c r="I37" s="147"/>
      <c r="J37" s="56"/>
      <c r="K37" s="57"/>
    </row>
    <row r="41" spans="2:11" s="1" customFormat="1" ht="6.75" customHeight="1">
      <c r="B41" s="148"/>
      <c r="C41" s="149"/>
      <c r="D41" s="149"/>
      <c r="E41" s="149"/>
      <c r="F41" s="149"/>
      <c r="G41" s="149"/>
      <c r="H41" s="149"/>
      <c r="I41" s="150"/>
      <c r="J41" s="149"/>
      <c r="K41" s="151"/>
    </row>
    <row r="42" spans="2:11" s="1" customFormat="1" ht="36.75" customHeight="1">
      <c r="B42" s="40"/>
      <c r="C42" s="30" t="s">
        <v>114</v>
      </c>
      <c r="D42" s="41"/>
      <c r="E42" s="41"/>
      <c r="F42" s="41"/>
      <c r="G42" s="41"/>
      <c r="H42" s="41"/>
      <c r="I42" s="126"/>
      <c r="J42" s="41"/>
      <c r="K42" s="44"/>
    </row>
    <row r="43" spans="2:11" s="1" customFormat="1" ht="6.75" customHeight="1">
      <c r="B43" s="40"/>
      <c r="C43" s="41"/>
      <c r="D43" s="41"/>
      <c r="E43" s="41"/>
      <c r="F43" s="41"/>
      <c r="G43" s="41"/>
      <c r="H43" s="41"/>
      <c r="I43" s="126"/>
      <c r="J43" s="41"/>
      <c r="K43" s="44"/>
    </row>
    <row r="44" spans="2:11" s="1" customFormat="1" ht="14.25" customHeight="1">
      <c r="B44" s="40"/>
      <c r="C44" s="37" t="s">
        <v>18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Holoubkov - rekonstrukce kanalizace Chejlavy - I.etapa</v>
      </c>
      <c r="F45" s="403"/>
      <c r="G45" s="403"/>
      <c r="H45" s="403"/>
      <c r="I45" s="126"/>
      <c r="J45" s="41"/>
      <c r="K45" s="44"/>
    </row>
    <row r="46" spans="2:11" s="1" customFormat="1" ht="14.25" customHeight="1">
      <c r="B46" s="40"/>
      <c r="C46" s="37" t="s">
        <v>110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005 - VRN - Vedlejší rozpočtové náklady</v>
      </c>
      <c r="F47" s="398"/>
      <c r="G47" s="398"/>
      <c r="H47" s="398"/>
      <c r="I47" s="126"/>
      <c r="J47" s="41"/>
      <c r="K47" s="44"/>
    </row>
    <row r="48" spans="2:11" s="1" customFormat="1" ht="6.75" customHeight="1">
      <c r="B48" s="40"/>
      <c r="C48" s="41"/>
      <c r="D48" s="41"/>
      <c r="E48" s="41"/>
      <c r="F48" s="41"/>
      <c r="G48" s="41"/>
      <c r="H48" s="41"/>
      <c r="I48" s="126"/>
      <c r="J48" s="41"/>
      <c r="K48" s="44"/>
    </row>
    <row r="49" spans="2:11" s="1" customFormat="1" ht="18" customHeight="1">
      <c r="B49" s="40"/>
      <c r="C49" s="37" t="s">
        <v>23</v>
      </c>
      <c r="D49" s="41"/>
      <c r="E49" s="41"/>
      <c r="F49" s="35" t="str">
        <f>F12</f>
        <v> </v>
      </c>
      <c r="G49" s="41"/>
      <c r="H49" s="41"/>
      <c r="I49" s="127" t="s">
        <v>25</v>
      </c>
      <c r="J49" s="128" t="str">
        <f>IF(J12="","",J12)</f>
        <v>17. 2. 2018</v>
      </c>
      <c r="K49" s="44"/>
    </row>
    <row r="50" spans="2:11" s="1" customFormat="1" ht="6.75" customHeight="1">
      <c r="B50" s="40"/>
      <c r="C50" s="41"/>
      <c r="D50" s="41"/>
      <c r="E50" s="41"/>
      <c r="F50" s="41"/>
      <c r="G50" s="41"/>
      <c r="H50" s="41"/>
      <c r="I50" s="126"/>
      <c r="J50" s="41"/>
      <c r="K50" s="44"/>
    </row>
    <row r="51" spans="2:11" s="1" customFormat="1" ht="15">
      <c r="B51" s="40"/>
      <c r="C51" s="37" t="s">
        <v>27</v>
      </c>
      <c r="D51" s="41"/>
      <c r="E51" s="41"/>
      <c r="F51" s="35" t="str">
        <f>E15</f>
        <v> </v>
      </c>
      <c r="G51" s="41"/>
      <c r="H51" s="41"/>
      <c r="I51" s="127" t="s">
        <v>31</v>
      </c>
      <c r="J51" s="35" t="str">
        <f>E21</f>
        <v> </v>
      </c>
      <c r="K51" s="44"/>
    </row>
    <row r="52" spans="2:11" s="1" customFormat="1" ht="14.25" customHeight="1">
      <c r="B52" s="40"/>
      <c r="C52" s="37" t="s">
        <v>30</v>
      </c>
      <c r="D52" s="41"/>
      <c r="E52" s="41"/>
      <c r="F52" s="35" t="str">
        <f>IF(E18="","",E18)</f>
        <v>Swietelsky stavební s.r.o., Odštěpný závod Dopravní stavby ZÁPAD, Zemská 259, 337 01 Ejpovice</v>
      </c>
      <c r="G52" s="41"/>
      <c r="H52" s="41"/>
      <c r="I52" s="126"/>
      <c r="J52" s="41"/>
      <c r="K52" s="44"/>
    </row>
    <row r="53" spans="2:11" s="1" customFormat="1" ht="9.75" customHeight="1">
      <c r="B53" s="40"/>
      <c r="C53" s="41"/>
      <c r="D53" s="41"/>
      <c r="E53" s="41"/>
      <c r="F53" s="41"/>
      <c r="G53" s="41"/>
      <c r="H53" s="41"/>
      <c r="I53" s="126"/>
      <c r="J53" s="41"/>
      <c r="K53" s="44"/>
    </row>
    <row r="54" spans="2:11" s="1" customFormat="1" ht="29.25" customHeight="1">
      <c r="B54" s="40"/>
      <c r="C54" s="152" t="s">
        <v>115</v>
      </c>
      <c r="D54" s="140"/>
      <c r="E54" s="140"/>
      <c r="F54" s="140"/>
      <c r="G54" s="140"/>
      <c r="H54" s="140"/>
      <c r="I54" s="153"/>
      <c r="J54" s="154" t="s">
        <v>116</v>
      </c>
      <c r="K54" s="155"/>
    </row>
    <row r="55" spans="2:11" s="1" customFormat="1" ht="9.75" customHeight="1">
      <c r="B55" s="40"/>
      <c r="C55" s="41"/>
      <c r="D55" s="41"/>
      <c r="E55" s="41"/>
      <c r="F55" s="41"/>
      <c r="G55" s="41"/>
      <c r="H55" s="41"/>
      <c r="I55" s="126"/>
      <c r="J55" s="41"/>
      <c r="K55" s="44"/>
    </row>
    <row r="56" spans="2:47" s="1" customFormat="1" ht="29.25" customHeight="1">
      <c r="B56" s="40"/>
      <c r="C56" s="156" t="s">
        <v>117</v>
      </c>
      <c r="D56" s="41"/>
      <c r="E56" s="41"/>
      <c r="F56" s="41"/>
      <c r="G56" s="41"/>
      <c r="H56" s="41"/>
      <c r="I56" s="126"/>
      <c r="J56" s="136">
        <f>J77</f>
        <v>224463.76</v>
      </c>
      <c r="K56" s="44"/>
      <c r="AU56" s="24" t="s">
        <v>118</v>
      </c>
    </row>
    <row r="57" spans="2:11" s="8" customFormat="1" ht="24.75" customHeight="1">
      <c r="B57" s="157"/>
      <c r="C57" s="158"/>
      <c r="D57" s="159" t="s">
        <v>878</v>
      </c>
      <c r="E57" s="160"/>
      <c r="F57" s="160"/>
      <c r="G57" s="160"/>
      <c r="H57" s="160"/>
      <c r="I57" s="161"/>
      <c r="J57" s="162">
        <f>J78</f>
        <v>224463.76</v>
      </c>
      <c r="K57" s="163"/>
    </row>
    <row r="58" spans="2:11" s="1" customFormat="1" ht="21.75" customHeight="1">
      <c r="B58" s="40"/>
      <c r="C58" s="41"/>
      <c r="D58" s="41"/>
      <c r="E58" s="41"/>
      <c r="F58" s="41"/>
      <c r="G58" s="41"/>
      <c r="H58" s="41"/>
      <c r="I58" s="126"/>
      <c r="J58" s="41"/>
      <c r="K58" s="44"/>
    </row>
    <row r="59" spans="2:11" s="1" customFormat="1" ht="6.75" customHeight="1">
      <c r="B59" s="55"/>
      <c r="C59" s="56"/>
      <c r="D59" s="56"/>
      <c r="E59" s="56"/>
      <c r="F59" s="56"/>
      <c r="G59" s="56"/>
      <c r="H59" s="56"/>
      <c r="I59" s="147"/>
      <c r="J59" s="56"/>
      <c r="K59" s="57"/>
    </row>
    <row r="63" spans="2:12" s="1" customFormat="1" ht="6.75" customHeight="1">
      <c r="B63" s="58"/>
      <c r="C63" s="59"/>
      <c r="D63" s="59"/>
      <c r="E63" s="59"/>
      <c r="F63" s="59"/>
      <c r="G63" s="59"/>
      <c r="H63" s="59"/>
      <c r="I63" s="150"/>
      <c r="J63" s="59"/>
      <c r="K63" s="59"/>
      <c r="L63" s="60"/>
    </row>
    <row r="64" spans="2:12" s="1" customFormat="1" ht="36.75" customHeight="1">
      <c r="B64" s="40"/>
      <c r="C64" s="61" t="s">
        <v>129</v>
      </c>
      <c r="D64" s="62"/>
      <c r="E64" s="62"/>
      <c r="F64" s="62"/>
      <c r="G64" s="62"/>
      <c r="H64" s="62"/>
      <c r="I64" s="171"/>
      <c r="J64" s="62"/>
      <c r="K64" s="62"/>
      <c r="L64" s="60"/>
    </row>
    <row r="65" spans="2:12" s="1" customFormat="1" ht="6.75" customHeight="1">
      <c r="B65" s="40"/>
      <c r="C65" s="62"/>
      <c r="D65" s="62"/>
      <c r="E65" s="62"/>
      <c r="F65" s="62"/>
      <c r="G65" s="62"/>
      <c r="H65" s="62"/>
      <c r="I65" s="171"/>
      <c r="J65" s="62"/>
      <c r="K65" s="62"/>
      <c r="L65" s="60"/>
    </row>
    <row r="66" spans="2:12" s="1" customFormat="1" ht="14.25" customHeight="1">
      <c r="B66" s="40"/>
      <c r="C66" s="64" t="s">
        <v>18</v>
      </c>
      <c r="D66" s="62"/>
      <c r="E66" s="62"/>
      <c r="F66" s="62"/>
      <c r="G66" s="62"/>
      <c r="H66" s="62"/>
      <c r="I66" s="171"/>
      <c r="J66" s="62"/>
      <c r="K66" s="62"/>
      <c r="L66" s="60"/>
    </row>
    <row r="67" spans="2:12" s="1" customFormat="1" ht="22.5" customHeight="1">
      <c r="B67" s="40"/>
      <c r="C67" s="62"/>
      <c r="D67" s="62"/>
      <c r="E67" s="400" t="str">
        <f>E7</f>
        <v>Holoubkov - rekonstrukce kanalizace Chejlavy - I.etapa</v>
      </c>
      <c r="F67" s="401"/>
      <c r="G67" s="401"/>
      <c r="H67" s="401"/>
      <c r="I67" s="171"/>
      <c r="J67" s="62"/>
      <c r="K67" s="62"/>
      <c r="L67" s="60"/>
    </row>
    <row r="68" spans="2:12" s="1" customFormat="1" ht="14.25" customHeight="1">
      <c r="B68" s="40"/>
      <c r="C68" s="64" t="s">
        <v>110</v>
      </c>
      <c r="D68" s="62"/>
      <c r="E68" s="62"/>
      <c r="F68" s="62"/>
      <c r="G68" s="62"/>
      <c r="H68" s="62"/>
      <c r="I68" s="171"/>
      <c r="J68" s="62"/>
      <c r="K68" s="62"/>
      <c r="L68" s="60"/>
    </row>
    <row r="69" spans="2:12" s="1" customFormat="1" ht="23.25" customHeight="1">
      <c r="B69" s="40"/>
      <c r="C69" s="62"/>
      <c r="D69" s="62"/>
      <c r="E69" s="372" t="str">
        <f>E9</f>
        <v>005 - VRN - Vedlejší rozpočtové náklady</v>
      </c>
      <c r="F69" s="402"/>
      <c r="G69" s="402"/>
      <c r="H69" s="402"/>
      <c r="I69" s="171"/>
      <c r="J69" s="62"/>
      <c r="K69" s="62"/>
      <c r="L69" s="60"/>
    </row>
    <row r="70" spans="2:12" s="1" customFormat="1" ht="6.75" customHeight="1">
      <c r="B70" s="40"/>
      <c r="C70" s="62"/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18" customHeight="1">
      <c r="B71" s="40"/>
      <c r="C71" s="64" t="s">
        <v>23</v>
      </c>
      <c r="D71" s="62"/>
      <c r="E71" s="62"/>
      <c r="F71" s="174" t="str">
        <f>F12</f>
        <v> </v>
      </c>
      <c r="G71" s="62"/>
      <c r="H71" s="62"/>
      <c r="I71" s="175" t="s">
        <v>25</v>
      </c>
      <c r="J71" s="72" t="str">
        <f>IF(J12="","",J12)</f>
        <v>17. 2. 2018</v>
      </c>
      <c r="K71" s="62"/>
      <c r="L71" s="60"/>
    </row>
    <row r="72" spans="2:12" s="1" customFormat="1" ht="6.75" customHeight="1">
      <c r="B72" s="40"/>
      <c r="C72" s="62"/>
      <c r="D72" s="62"/>
      <c r="E72" s="62"/>
      <c r="F72" s="62"/>
      <c r="G72" s="62"/>
      <c r="H72" s="62"/>
      <c r="I72" s="171"/>
      <c r="J72" s="62"/>
      <c r="K72" s="62"/>
      <c r="L72" s="60"/>
    </row>
    <row r="73" spans="2:12" s="1" customFormat="1" ht="15">
      <c r="B73" s="40"/>
      <c r="C73" s="64" t="s">
        <v>27</v>
      </c>
      <c r="D73" s="62"/>
      <c r="E73" s="62"/>
      <c r="F73" s="174" t="str">
        <f>E15</f>
        <v> </v>
      </c>
      <c r="G73" s="62"/>
      <c r="H73" s="62"/>
      <c r="I73" s="175" t="s">
        <v>31</v>
      </c>
      <c r="J73" s="174" t="str">
        <f>E21</f>
        <v> </v>
      </c>
      <c r="K73" s="62"/>
      <c r="L73" s="60"/>
    </row>
    <row r="74" spans="2:12" s="1" customFormat="1" ht="14.25" customHeight="1">
      <c r="B74" s="40"/>
      <c r="C74" s="64" t="s">
        <v>30</v>
      </c>
      <c r="D74" s="62"/>
      <c r="E74" s="62"/>
      <c r="F74" s="174" t="str">
        <f>IF(E18="","",E18)</f>
        <v>Swietelsky stavební s.r.o., Odštěpný závod Dopravní stavby ZÁPAD, Zemská 259, 337 01 Ejpovice</v>
      </c>
      <c r="G74" s="62"/>
      <c r="H74" s="62"/>
      <c r="I74" s="171"/>
      <c r="J74" s="62"/>
      <c r="K74" s="62"/>
      <c r="L74" s="60"/>
    </row>
    <row r="75" spans="2:12" s="1" customFormat="1" ht="9.75" customHeight="1">
      <c r="B75" s="40"/>
      <c r="C75" s="62"/>
      <c r="D75" s="62"/>
      <c r="E75" s="62"/>
      <c r="F75" s="62"/>
      <c r="G75" s="62"/>
      <c r="H75" s="62"/>
      <c r="I75" s="171"/>
      <c r="J75" s="62"/>
      <c r="K75" s="62"/>
      <c r="L75" s="60"/>
    </row>
    <row r="76" spans="2:20" s="10" customFormat="1" ht="29.25" customHeight="1">
      <c r="B76" s="176"/>
      <c r="C76" s="177" t="s">
        <v>130</v>
      </c>
      <c r="D76" s="178" t="s">
        <v>53</v>
      </c>
      <c r="E76" s="178" t="s">
        <v>49</v>
      </c>
      <c r="F76" s="178" t="s">
        <v>131</v>
      </c>
      <c r="G76" s="178" t="s">
        <v>132</v>
      </c>
      <c r="H76" s="178" t="s">
        <v>133</v>
      </c>
      <c r="I76" s="179" t="s">
        <v>134</v>
      </c>
      <c r="J76" s="178" t="s">
        <v>116</v>
      </c>
      <c r="K76" s="180" t="s">
        <v>135</v>
      </c>
      <c r="L76" s="181"/>
      <c r="M76" s="80" t="s">
        <v>136</v>
      </c>
      <c r="N76" s="81" t="s">
        <v>38</v>
      </c>
      <c r="O76" s="81" t="s">
        <v>137</v>
      </c>
      <c r="P76" s="81" t="s">
        <v>138</v>
      </c>
      <c r="Q76" s="81" t="s">
        <v>139</v>
      </c>
      <c r="R76" s="81" t="s">
        <v>140</v>
      </c>
      <c r="S76" s="81" t="s">
        <v>141</v>
      </c>
      <c r="T76" s="82" t="s">
        <v>142</v>
      </c>
    </row>
    <row r="77" spans="2:63" s="1" customFormat="1" ht="29.25" customHeight="1">
      <c r="B77" s="40"/>
      <c r="C77" s="86" t="s">
        <v>117</v>
      </c>
      <c r="D77" s="62"/>
      <c r="E77" s="62"/>
      <c r="F77" s="62"/>
      <c r="G77" s="62"/>
      <c r="H77" s="62"/>
      <c r="I77" s="171"/>
      <c r="J77" s="182">
        <f>BK77</f>
        <v>224463.76</v>
      </c>
      <c r="K77" s="62"/>
      <c r="L77" s="60"/>
      <c r="M77" s="83"/>
      <c r="N77" s="84"/>
      <c r="O77" s="84"/>
      <c r="P77" s="183">
        <f>P78</f>
        <v>0</v>
      </c>
      <c r="Q77" s="84"/>
      <c r="R77" s="183">
        <f>R78</f>
        <v>0</v>
      </c>
      <c r="S77" s="84"/>
      <c r="T77" s="184">
        <f>T78</f>
        <v>0</v>
      </c>
      <c r="AT77" s="24" t="s">
        <v>67</v>
      </c>
      <c r="AU77" s="24" t="s">
        <v>118</v>
      </c>
      <c r="BK77" s="185">
        <f>BK78</f>
        <v>224463.76</v>
      </c>
    </row>
    <row r="78" spans="2:63" s="11" customFormat="1" ht="36.75" customHeight="1">
      <c r="B78" s="186"/>
      <c r="C78" s="187"/>
      <c r="D78" s="200" t="s">
        <v>67</v>
      </c>
      <c r="E78" s="273" t="s">
        <v>879</v>
      </c>
      <c r="F78" s="273" t="s">
        <v>880</v>
      </c>
      <c r="G78" s="187"/>
      <c r="H78" s="187"/>
      <c r="I78" s="190"/>
      <c r="J78" s="274">
        <f>BK78</f>
        <v>224463.76</v>
      </c>
      <c r="K78" s="187"/>
      <c r="L78" s="192"/>
      <c r="M78" s="193"/>
      <c r="N78" s="194"/>
      <c r="O78" s="194"/>
      <c r="P78" s="195">
        <f>SUM(P79:P94)</f>
        <v>0</v>
      </c>
      <c r="Q78" s="194"/>
      <c r="R78" s="195">
        <f>SUM(R79:R94)</f>
        <v>0</v>
      </c>
      <c r="S78" s="194"/>
      <c r="T78" s="196">
        <f>SUM(T79:T94)</f>
        <v>0</v>
      </c>
      <c r="AR78" s="197" t="s">
        <v>178</v>
      </c>
      <c r="AT78" s="198" t="s">
        <v>67</v>
      </c>
      <c r="AU78" s="198" t="s">
        <v>68</v>
      </c>
      <c r="AY78" s="197" t="s">
        <v>145</v>
      </c>
      <c r="BK78" s="199">
        <f>SUM(BK79:BK94)</f>
        <v>224463.76</v>
      </c>
    </row>
    <row r="79" spans="2:65" s="1" customFormat="1" ht="22.5" customHeight="1">
      <c r="B79" s="40"/>
      <c r="C79" s="203" t="s">
        <v>75</v>
      </c>
      <c r="D79" s="203" t="s">
        <v>147</v>
      </c>
      <c r="E79" s="204" t="s">
        <v>881</v>
      </c>
      <c r="F79" s="205" t="s">
        <v>882</v>
      </c>
      <c r="G79" s="206" t="s">
        <v>883</v>
      </c>
      <c r="H79" s="207">
        <v>1</v>
      </c>
      <c r="I79" s="208">
        <v>56199.13</v>
      </c>
      <c r="J79" s="209">
        <f>ROUND(I79*H79,2)</f>
        <v>56199.13</v>
      </c>
      <c r="K79" s="205" t="s">
        <v>21</v>
      </c>
      <c r="L79" s="60"/>
      <c r="M79" s="210" t="s">
        <v>21</v>
      </c>
      <c r="N79" s="211" t="s">
        <v>39</v>
      </c>
      <c r="O79" s="41"/>
      <c r="P79" s="212">
        <f>O79*H79</f>
        <v>0</v>
      </c>
      <c r="Q79" s="212">
        <v>0</v>
      </c>
      <c r="R79" s="212">
        <f>Q79*H79</f>
        <v>0</v>
      </c>
      <c r="S79" s="212">
        <v>0</v>
      </c>
      <c r="T79" s="213">
        <f>S79*H79</f>
        <v>0</v>
      </c>
      <c r="AR79" s="24" t="s">
        <v>152</v>
      </c>
      <c r="AT79" s="24" t="s">
        <v>147</v>
      </c>
      <c r="AU79" s="24" t="s">
        <v>75</v>
      </c>
      <c r="AY79" s="24" t="s">
        <v>145</v>
      </c>
      <c r="BE79" s="214">
        <f>IF(N79="základní",J79,0)</f>
        <v>56199.13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4" t="s">
        <v>75</v>
      </c>
      <c r="BK79" s="214">
        <f>ROUND(I79*H79,2)</f>
        <v>56199.13</v>
      </c>
      <c r="BL79" s="24" t="s">
        <v>152</v>
      </c>
      <c r="BM79" s="24" t="s">
        <v>884</v>
      </c>
    </row>
    <row r="80" spans="2:47" s="1" customFormat="1" ht="13.5">
      <c r="B80" s="40"/>
      <c r="C80" s="62"/>
      <c r="D80" s="231" t="s">
        <v>154</v>
      </c>
      <c r="E80" s="62"/>
      <c r="F80" s="255" t="s">
        <v>882</v>
      </c>
      <c r="G80" s="62"/>
      <c r="H80" s="62"/>
      <c r="I80" s="171"/>
      <c r="J80" s="62"/>
      <c r="K80" s="62"/>
      <c r="L80" s="60"/>
      <c r="M80" s="217"/>
      <c r="N80" s="41"/>
      <c r="O80" s="41"/>
      <c r="P80" s="41"/>
      <c r="Q80" s="41"/>
      <c r="R80" s="41"/>
      <c r="S80" s="41"/>
      <c r="T80" s="77"/>
      <c r="AT80" s="24" t="s">
        <v>154</v>
      </c>
      <c r="AU80" s="24" t="s">
        <v>75</v>
      </c>
    </row>
    <row r="81" spans="2:65" s="1" customFormat="1" ht="22.5" customHeight="1">
      <c r="B81" s="40"/>
      <c r="C81" s="203" t="s">
        <v>77</v>
      </c>
      <c r="D81" s="203" t="s">
        <v>147</v>
      </c>
      <c r="E81" s="204" t="s">
        <v>885</v>
      </c>
      <c r="F81" s="205" t="s">
        <v>886</v>
      </c>
      <c r="G81" s="206" t="s">
        <v>883</v>
      </c>
      <c r="H81" s="207">
        <v>1</v>
      </c>
      <c r="I81" s="208">
        <v>28874.46</v>
      </c>
      <c r="J81" s="209">
        <f>ROUND(I81*H81,2)</f>
        <v>28874.46</v>
      </c>
      <c r="K81" s="205" t="s">
        <v>21</v>
      </c>
      <c r="L81" s="60"/>
      <c r="M81" s="210" t="s">
        <v>21</v>
      </c>
      <c r="N81" s="211" t="s">
        <v>39</v>
      </c>
      <c r="O81" s="41"/>
      <c r="P81" s="212">
        <f>O81*H81</f>
        <v>0</v>
      </c>
      <c r="Q81" s="212">
        <v>0</v>
      </c>
      <c r="R81" s="212">
        <f>Q81*H81</f>
        <v>0</v>
      </c>
      <c r="S81" s="212">
        <v>0</v>
      </c>
      <c r="T81" s="213">
        <f>S81*H81</f>
        <v>0</v>
      </c>
      <c r="AR81" s="24" t="s">
        <v>152</v>
      </c>
      <c r="AT81" s="24" t="s">
        <v>147</v>
      </c>
      <c r="AU81" s="24" t="s">
        <v>75</v>
      </c>
      <c r="AY81" s="24" t="s">
        <v>145</v>
      </c>
      <c r="BE81" s="214">
        <f>IF(N81="základní",J81,0)</f>
        <v>28874.46</v>
      </c>
      <c r="BF81" s="214">
        <f>IF(N81="snížená",J81,0)</f>
        <v>0</v>
      </c>
      <c r="BG81" s="214">
        <f>IF(N81="zákl. přenesená",J81,0)</f>
        <v>0</v>
      </c>
      <c r="BH81" s="214">
        <f>IF(N81="sníž. přenesená",J81,0)</f>
        <v>0</v>
      </c>
      <c r="BI81" s="214">
        <f>IF(N81="nulová",J81,0)</f>
        <v>0</v>
      </c>
      <c r="BJ81" s="24" t="s">
        <v>75</v>
      </c>
      <c r="BK81" s="214">
        <f>ROUND(I81*H81,2)</f>
        <v>28874.46</v>
      </c>
      <c r="BL81" s="24" t="s">
        <v>152</v>
      </c>
      <c r="BM81" s="24" t="s">
        <v>887</v>
      </c>
    </row>
    <row r="82" spans="2:47" s="1" customFormat="1" ht="13.5">
      <c r="B82" s="40"/>
      <c r="C82" s="62"/>
      <c r="D82" s="231" t="s">
        <v>154</v>
      </c>
      <c r="E82" s="62"/>
      <c r="F82" s="255" t="s">
        <v>886</v>
      </c>
      <c r="G82" s="62"/>
      <c r="H82" s="62"/>
      <c r="I82" s="171"/>
      <c r="J82" s="62"/>
      <c r="K82" s="62"/>
      <c r="L82" s="60"/>
      <c r="M82" s="217"/>
      <c r="N82" s="41"/>
      <c r="O82" s="41"/>
      <c r="P82" s="41"/>
      <c r="Q82" s="41"/>
      <c r="R82" s="41"/>
      <c r="S82" s="41"/>
      <c r="T82" s="77"/>
      <c r="AT82" s="24" t="s">
        <v>154</v>
      </c>
      <c r="AU82" s="24" t="s">
        <v>75</v>
      </c>
    </row>
    <row r="83" spans="2:65" s="1" customFormat="1" ht="22.5" customHeight="1">
      <c r="B83" s="40"/>
      <c r="C83" s="203" t="s">
        <v>164</v>
      </c>
      <c r="D83" s="203" t="s">
        <v>147</v>
      </c>
      <c r="E83" s="204" t="s">
        <v>888</v>
      </c>
      <c r="F83" s="205" t="s">
        <v>889</v>
      </c>
      <c r="G83" s="206" t="s">
        <v>883</v>
      </c>
      <c r="H83" s="207">
        <v>1</v>
      </c>
      <c r="I83" s="208">
        <v>34649.35</v>
      </c>
      <c r="J83" s="209">
        <f>ROUND(I83*H83,2)</f>
        <v>34649.35</v>
      </c>
      <c r="K83" s="205" t="s">
        <v>21</v>
      </c>
      <c r="L83" s="60"/>
      <c r="M83" s="210" t="s">
        <v>21</v>
      </c>
      <c r="N83" s="211" t="s">
        <v>39</v>
      </c>
      <c r="O83" s="41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AR83" s="24" t="s">
        <v>152</v>
      </c>
      <c r="AT83" s="24" t="s">
        <v>147</v>
      </c>
      <c r="AU83" s="24" t="s">
        <v>75</v>
      </c>
      <c r="AY83" s="24" t="s">
        <v>145</v>
      </c>
      <c r="BE83" s="214">
        <f>IF(N83="základní",J83,0)</f>
        <v>34649.35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24" t="s">
        <v>75</v>
      </c>
      <c r="BK83" s="214">
        <f>ROUND(I83*H83,2)</f>
        <v>34649.35</v>
      </c>
      <c r="BL83" s="24" t="s">
        <v>152</v>
      </c>
      <c r="BM83" s="24" t="s">
        <v>890</v>
      </c>
    </row>
    <row r="84" spans="2:47" s="1" customFormat="1" ht="13.5">
      <c r="B84" s="40"/>
      <c r="C84" s="62"/>
      <c r="D84" s="231" t="s">
        <v>154</v>
      </c>
      <c r="E84" s="62"/>
      <c r="F84" s="255" t="s">
        <v>889</v>
      </c>
      <c r="G84" s="62"/>
      <c r="H84" s="62"/>
      <c r="I84" s="171"/>
      <c r="J84" s="62"/>
      <c r="K84" s="62"/>
      <c r="L84" s="60"/>
      <c r="M84" s="217"/>
      <c r="N84" s="41"/>
      <c r="O84" s="41"/>
      <c r="P84" s="41"/>
      <c r="Q84" s="41"/>
      <c r="R84" s="41"/>
      <c r="S84" s="41"/>
      <c r="T84" s="77"/>
      <c r="AT84" s="24" t="s">
        <v>154</v>
      </c>
      <c r="AU84" s="24" t="s">
        <v>75</v>
      </c>
    </row>
    <row r="85" spans="2:65" s="1" customFormat="1" ht="22.5" customHeight="1">
      <c r="B85" s="40"/>
      <c r="C85" s="203" t="s">
        <v>152</v>
      </c>
      <c r="D85" s="203" t="s">
        <v>147</v>
      </c>
      <c r="E85" s="204" t="s">
        <v>891</v>
      </c>
      <c r="F85" s="205" t="s">
        <v>892</v>
      </c>
      <c r="G85" s="206" t="s">
        <v>883</v>
      </c>
      <c r="H85" s="207">
        <v>1</v>
      </c>
      <c r="I85" s="208">
        <v>11549.78</v>
      </c>
      <c r="J85" s="209">
        <f>ROUND(I85*H85,2)</f>
        <v>11549.78</v>
      </c>
      <c r="K85" s="205" t="s">
        <v>21</v>
      </c>
      <c r="L85" s="60"/>
      <c r="M85" s="210" t="s">
        <v>21</v>
      </c>
      <c r="N85" s="211" t="s">
        <v>39</v>
      </c>
      <c r="O85" s="41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24" t="s">
        <v>152</v>
      </c>
      <c r="AT85" s="24" t="s">
        <v>147</v>
      </c>
      <c r="AU85" s="24" t="s">
        <v>75</v>
      </c>
      <c r="AY85" s="24" t="s">
        <v>145</v>
      </c>
      <c r="BE85" s="214">
        <f>IF(N85="základní",J85,0)</f>
        <v>11549.78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4" t="s">
        <v>75</v>
      </c>
      <c r="BK85" s="214">
        <f>ROUND(I85*H85,2)</f>
        <v>11549.78</v>
      </c>
      <c r="BL85" s="24" t="s">
        <v>152</v>
      </c>
      <c r="BM85" s="24" t="s">
        <v>893</v>
      </c>
    </row>
    <row r="86" spans="2:47" s="1" customFormat="1" ht="13.5">
      <c r="B86" s="40"/>
      <c r="C86" s="62"/>
      <c r="D86" s="231" t="s">
        <v>154</v>
      </c>
      <c r="E86" s="62"/>
      <c r="F86" s="255" t="s">
        <v>892</v>
      </c>
      <c r="G86" s="62"/>
      <c r="H86" s="62"/>
      <c r="I86" s="171"/>
      <c r="J86" s="62"/>
      <c r="K86" s="62"/>
      <c r="L86" s="60"/>
      <c r="M86" s="217"/>
      <c r="N86" s="41"/>
      <c r="O86" s="41"/>
      <c r="P86" s="41"/>
      <c r="Q86" s="41"/>
      <c r="R86" s="41"/>
      <c r="S86" s="41"/>
      <c r="T86" s="77"/>
      <c r="AT86" s="24" t="s">
        <v>154</v>
      </c>
      <c r="AU86" s="24" t="s">
        <v>75</v>
      </c>
    </row>
    <row r="87" spans="2:65" s="1" customFormat="1" ht="22.5" customHeight="1">
      <c r="B87" s="40"/>
      <c r="C87" s="203" t="s">
        <v>178</v>
      </c>
      <c r="D87" s="203" t="s">
        <v>147</v>
      </c>
      <c r="E87" s="204" t="s">
        <v>894</v>
      </c>
      <c r="F87" s="205" t="s">
        <v>895</v>
      </c>
      <c r="G87" s="206" t="s">
        <v>883</v>
      </c>
      <c r="H87" s="207">
        <v>1</v>
      </c>
      <c r="I87" s="208">
        <v>17324.68</v>
      </c>
      <c r="J87" s="209">
        <f>ROUND(I87*H87,2)</f>
        <v>17324.68</v>
      </c>
      <c r="K87" s="205" t="s">
        <v>21</v>
      </c>
      <c r="L87" s="60"/>
      <c r="M87" s="210" t="s">
        <v>21</v>
      </c>
      <c r="N87" s="211" t="s">
        <v>39</v>
      </c>
      <c r="O87" s="41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24" t="s">
        <v>152</v>
      </c>
      <c r="AT87" s="24" t="s">
        <v>147</v>
      </c>
      <c r="AU87" s="24" t="s">
        <v>75</v>
      </c>
      <c r="AY87" s="24" t="s">
        <v>145</v>
      </c>
      <c r="BE87" s="214">
        <f>IF(N87="základní",J87,0)</f>
        <v>17324.68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4" t="s">
        <v>75</v>
      </c>
      <c r="BK87" s="214">
        <f>ROUND(I87*H87,2)</f>
        <v>17324.68</v>
      </c>
      <c r="BL87" s="24" t="s">
        <v>152</v>
      </c>
      <c r="BM87" s="24" t="s">
        <v>896</v>
      </c>
    </row>
    <row r="88" spans="2:47" s="1" customFormat="1" ht="13.5">
      <c r="B88" s="40"/>
      <c r="C88" s="62"/>
      <c r="D88" s="231" t="s">
        <v>154</v>
      </c>
      <c r="E88" s="62"/>
      <c r="F88" s="255" t="s">
        <v>895</v>
      </c>
      <c r="G88" s="62"/>
      <c r="H88" s="62"/>
      <c r="I88" s="171"/>
      <c r="J88" s="62"/>
      <c r="K88" s="62"/>
      <c r="L88" s="60"/>
      <c r="M88" s="217"/>
      <c r="N88" s="41"/>
      <c r="O88" s="41"/>
      <c r="P88" s="41"/>
      <c r="Q88" s="41"/>
      <c r="R88" s="41"/>
      <c r="S88" s="41"/>
      <c r="T88" s="77"/>
      <c r="AT88" s="24" t="s">
        <v>154</v>
      </c>
      <c r="AU88" s="24" t="s">
        <v>75</v>
      </c>
    </row>
    <row r="89" spans="2:65" s="1" customFormat="1" ht="22.5" customHeight="1">
      <c r="B89" s="40"/>
      <c r="C89" s="203" t="s">
        <v>187</v>
      </c>
      <c r="D89" s="203" t="s">
        <v>147</v>
      </c>
      <c r="E89" s="204" t="s">
        <v>897</v>
      </c>
      <c r="F89" s="205" t="s">
        <v>898</v>
      </c>
      <c r="G89" s="206" t="s">
        <v>883</v>
      </c>
      <c r="H89" s="207">
        <v>1</v>
      </c>
      <c r="I89" s="208">
        <v>3464.94</v>
      </c>
      <c r="J89" s="209">
        <f>ROUND(I89*H89,2)</f>
        <v>3464.94</v>
      </c>
      <c r="K89" s="205" t="s">
        <v>21</v>
      </c>
      <c r="L89" s="60"/>
      <c r="M89" s="210" t="s">
        <v>21</v>
      </c>
      <c r="N89" s="211" t="s">
        <v>39</v>
      </c>
      <c r="O89" s="41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4" t="s">
        <v>152</v>
      </c>
      <c r="AT89" s="24" t="s">
        <v>147</v>
      </c>
      <c r="AU89" s="24" t="s">
        <v>75</v>
      </c>
      <c r="AY89" s="24" t="s">
        <v>145</v>
      </c>
      <c r="BE89" s="214">
        <f>IF(N89="základní",J89,0)</f>
        <v>3464.94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4" t="s">
        <v>75</v>
      </c>
      <c r="BK89" s="214">
        <f>ROUND(I89*H89,2)</f>
        <v>3464.94</v>
      </c>
      <c r="BL89" s="24" t="s">
        <v>152</v>
      </c>
      <c r="BM89" s="24" t="s">
        <v>899</v>
      </c>
    </row>
    <row r="90" spans="2:47" s="1" customFormat="1" ht="13.5">
      <c r="B90" s="40"/>
      <c r="C90" s="62"/>
      <c r="D90" s="231" t="s">
        <v>154</v>
      </c>
      <c r="E90" s="62"/>
      <c r="F90" s="255" t="s">
        <v>898</v>
      </c>
      <c r="G90" s="62"/>
      <c r="H90" s="62"/>
      <c r="I90" s="171"/>
      <c r="J90" s="62"/>
      <c r="K90" s="62"/>
      <c r="L90" s="60"/>
      <c r="M90" s="217"/>
      <c r="N90" s="41"/>
      <c r="O90" s="41"/>
      <c r="P90" s="41"/>
      <c r="Q90" s="41"/>
      <c r="R90" s="41"/>
      <c r="S90" s="41"/>
      <c r="T90" s="77"/>
      <c r="AT90" s="24" t="s">
        <v>154</v>
      </c>
      <c r="AU90" s="24" t="s">
        <v>75</v>
      </c>
    </row>
    <row r="91" spans="2:65" s="1" customFormat="1" ht="22.5" customHeight="1">
      <c r="B91" s="40"/>
      <c r="C91" s="203" t="s">
        <v>195</v>
      </c>
      <c r="D91" s="203" t="s">
        <v>147</v>
      </c>
      <c r="E91" s="204" t="s">
        <v>900</v>
      </c>
      <c r="F91" s="205" t="s">
        <v>901</v>
      </c>
      <c r="G91" s="206" t="s">
        <v>883</v>
      </c>
      <c r="H91" s="207">
        <v>1</v>
      </c>
      <c r="I91" s="208">
        <v>5692</v>
      </c>
      <c r="J91" s="209">
        <f>ROUND(I91*H91,2)</f>
        <v>5692</v>
      </c>
      <c r="K91" s="205" t="s">
        <v>21</v>
      </c>
      <c r="L91" s="60"/>
      <c r="M91" s="210" t="s">
        <v>21</v>
      </c>
      <c r="N91" s="211" t="s">
        <v>39</v>
      </c>
      <c r="O91" s="41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4" t="s">
        <v>152</v>
      </c>
      <c r="AT91" s="24" t="s">
        <v>147</v>
      </c>
      <c r="AU91" s="24" t="s">
        <v>75</v>
      </c>
      <c r="AY91" s="24" t="s">
        <v>145</v>
      </c>
      <c r="BE91" s="214">
        <f>IF(N91="základní",J91,0)</f>
        <v>5692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4" t="s">
        <v>75</v>
      </c>
      <c r="BK91" s="214">
        <f>ROUND(I91*H91,2)</f>
        <v>5692</v>
      </c>
      <c r="BL91" s="24" t="s">
        <v>152</v>
      </c>
      <c r="BM91" s="24" t="s">
        <v>902</v>
      </c>
    </row>
    <row r="92" spans="2:47" s="1" customFormat="1" ht="13.5">
      <c r="B92" s="40"/>
      <c r="C92" s="62"/>
      <c r="D92" s="231" t="s">
        <v>154</v>
      </c>
      <c r="E92" s="62"/>
      <c r="F92" s="255" t="s">
        <v>901</v>
      </c>
      <c r="G92" s="62"/>
      <c r="H92" s="62"/>
      <c r="I92" s="171"/>
      <c r="J92" s="62"/>
      <c r="K92" s="62"/>
      <c r="L92" s="60"/>
      <c r="M92" s="217"/>
      <c r="N92" s="41"/>
      <c r="O92" s="41"/>
      <c r="P92" s="41"/>
      <c r="Q92" s="41"/>
      <c r="R92" s="41"/>
      <c r="S92" s="41"/>
      <c r="T92" s="77"/>
      <c r="AT92" s="24" t="s">
        <v>154</v>
      </c>
      <c r="AU92" s="24" t="s">
        <v>75</v>
      </c>
    </row>
    <row r="93" spans="2:65" s="1" customFormat="1" ht="22.5" customHeight="1">
      <c r="B93" s="40"/>
      <c r="C93" s="203" t="s">
        <v>202</v>
      </c>
      <c r="D93" s="203" t="s">
        <v>147</v>
      </c>
      <c r="E93" s="204" t="s">
        <v>903</v>
      </c>
      <c r="F93" s="205" t="s">
        <v>904</v>
      </c>
      <c r="G93" s="206" t="s">
        <v>883</v>
      </c>
      <c r="H93" s="207">
        <v>1</v>
      </c>
      <c r="I93" s="208">
        <v>66709.42</v>
      </c>
      <c r="J93" s="209">
        <f>ROUND(I93*H93,2)</f>
        <v>66709.42</v>
      </c>
      <c r="K93" s="205" t="s">
        <v>21</v>
      </c>
      <c r="L93" s="60"/>
      <c r="M93" s="210" t="s">
        <v>21</v>
      </c>
      <c r="N93" s="211" t="s">
        <v>39</v>
      </c>
      <c r="O93" s="41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4" t="s">
        <v>152</v>
      </c>
      <c r="AT93" s="24" t="s">
        <v>147</v>
      </c>
      <c r="AU93" s="24" t="s">
        <v>75</v>
      </c>
      <c r="AY93" s="24" t="s">
        <v>145</v>
      </c>
      <c r="BE93" s="214">
        <f>IF(N93="základní",J93,0)</f>
        <v>66709.42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4" t="s">
        <v>75</v>
      </c>
      <c r="BK93" s="214">
        <f>ROUND(I93*H93,2)</f>
        <v>66709.42</v>
      </c>
      <c r="BL93" s="24" t="s">
        <v>152</v>
      </c>
      <c r="BM93" s="24" t="s">
        <v>905</v>
      </c>
    </row>
    <row r="94" spans="2:47" s="1" customFormat="1" ht="13.5">
      <c r="B94" s="40"/>
      <c r="C94" s="62"/>
      <c r="D94" s="215" t="s">
        <v>154</v>
      </c>
      <c r="E94" s="62"/>
      <c r="F94" s="216" t="s">
        <v>904</v>
      </c>
      <c r="G94" s="62"/>
      <c r="H94" s="62"/>
      <c r="I94" s="171"/>
      <c r="J94" s="62"/>
      <c r="K94" s="62"/>
      <c r="L94" s="60"/>
      <c r="M94" s="267"/>
      <c r="N94" s="268"/>
      <c r="O94" s="268"/>
      <c r="P94" s="268"/>
      <c r="Q94" s="268"/>
      <c r="R94" s="268"/>
      <c r="S94" s="268"/>
      <c r="T94" s="269"/>
      <c r="AT94" s="24" t="s">
        <v>154</v>
      </c>
      <c r="AU94" s="24" t="s">
        <v>75</v>
      </c>
    </row>
    <row r="95" spans="2:12" s="1" customFormat="1" ht="6.75" customHeight="1">
      <c r="B95" s="55"/>
      <c r="C95" s="56"/>
      <c r="D95" s="56"/>
      <c r="E95" s="56"/>
      <c r="F95" s="56"/>
      <c r="G95" s="56"/>
      <c r="H95" s="56"/>
      <c r="I95" s="147"/>
      <c r="J95" s="56"/>
      <c r="K95" s="56"/>
      <c r="L95" s="60"/>
    </row>
  </sheetData>
  <sheetProtection password="CC35" sheet="1" objects="1" scenarios="1" formatCells="0" formatColumns="0" formatRows="0" sort="0" autoFilter="0"/>
  <autoFilter ref="C76:K94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405" t="s">
        <v>906</v>
      </c>
      <c r="D3" s="405"/>
      <c r="E3" s="405"/>
      <c r="F3" s="405"/>
      <c r="G3" s="405"/>
      <c r="H3" s="405"/>
      <c r="I3" s="405"/>
      <c r="J3" s="405"/>
      <c r="K3" s="280"/>
    </row>
    <row r="4" spans="2:11" ht="25.5" customHeight="1">
      <c r="B4" s="281"/>
      <c r="C4" s="406" t="s">
        <v>907</v>
      </c>
      <c r="D4" s="406"/>
      <c r="E4" s="406"/>
      <c r="F4" s="406"/>
      <c r="G4" s="406"/>
      <c r="H4" s="406"/>
      <c r="I4" s="406"/>
      <c r="J4" s="406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4" t="s">
        <v>908</v>
      </c>
      <c r="D6" s="404"/>
      <c r="E6" s="404"/>
      <c r="F6" s="404"/>
      <c r="G6" s="404"/>
      <c r="H6" s="404"/>
      <c r="I6" s="404"/>
      <c r="J6" s="404"/>
      <c r="K6" s="282"/>
    </row>
    <row r="7" spans="2:11" ht="15" customHeight="1">
      <c r="B7" s="285"/>
      <c r="C7" s="404" t="s">
        <v>909</v>
      </c>
      <c r="D7" s="404"/>
      <c r="E7" s="404"/>
      <c r="F7" s="404"/>
      <c r="G7" s="404"/>
      <c r="H7" s="404"/>
      <c r="I7" s="404"/>
      <c r="J7" s="404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404" t="s">
        <v>910</v>
      </c>
      <c r="D9" s="404"/>
      <c r="E9" s="404"/>
      <c r="F9" s="404"/>
      <c r="G9" s="404"/>
      <c r="H9" s="404"/>
      <c r="I9" s="404"/>
      <c r="J9" s="404"/>
      <c r="K9" s="282"/>
    </row>
    <row r="10" spans="2:11" ht="15" customHeight="1">
      <c r="B10" s="285"/>
      <c r="C10" s="284"/>
      <c r="D10" s="404" t="s">
        <v>911</v>
      </c>
      <c r="E10" s="404"/>
      <c r="F10" s="404"/>
      <c r="G10" s="404"/>
      <c r="H10" s="404"/>
      <c r="I10" s="404"/>
      <c r="J10" s="404"/>
      <c r="K10" s="282"/>
    </row>
    <row r="11" spans="2:11" ht="15" customHeight="1">
      <c r="B11" s="285"/>
      <c r="C11" s="286"/>
      <c r="D11" s="404" t="s">
        <v>912</v>
      </c>
      <c r="E11" s="404"/>
      <c r="F11" s="404"/>
      <c r="G11" s="404"/>
      <c r="H11" s="404"/>
      <c r="I11" s="404"/>
      <c r="J11" s="404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404" t="s">
        <v>913</v>
      </c>
      <c r="E13" s="404"/>
      <c r="F13" s="404"/>
      <c r="G13" s="404"/>
      <c r="H13" s="404"/>
      <c r="I13" s="404"/>
      <c r="J13" s="404"/>
      <c r="K13" s="282"/>
    </row>
    <row r="14" spans="2:11" ht="15" customHeight="1">
      <c r="B14" s="285"/>
      <c r="C14" s="286"/>
      <c r="D14" s="404" t="s">
        <v>914</v>
      </c>
      <c r="E14" s="404"/>
      <c r="F14" s="404"/>
      <c r="G14" s="404"/>
      <c r="H14" s="404"/>
      <c r="I14" s="404"/>
      <c r="J14" s="404"/>
      <c r="K14" s="282"/>
    </row>
    <row r="15" spans="2:11" ht="15" customHeight="1">
      <c r="B15" s="285"/>
      <c r="C15" s="286"/>
      <c r="D15" s="404" t="s">
        <v>915</v>
      </c>
      <c r="E15" s="404"/>
      <c r="F15" s="404"/>
      <c r="G15" s="404"/>
      <c r="H15" s="404"/>
      <c r="I15" s="404"/>
      <c r="J15" s="404"/>
      <c r="K15" s="282"/>
    </row>
    <row r="16" spans="2:11" ht="15" customHeight="1">
      <c r="B16" s="285"/>
      <c r="C16" s="286"/>
      <c r="D16" s="286"/>
      <c r="E16" s="287" t="s">
        <v>74</v>
      </c>
      <c r="F16" s="404" t="s">
        <v>916</v>
      </c>
      <c r="G16" s="404"/>
      <c r="H16" s="404"/>
      <c r="I16" s="404"/>
      <c r="J16" s="404"/>
      <c r="K16" s="282"/>
    </row>
    <row r="17" spans="2:11" ht="15" customHeight="1">
      <c r="B17" s="285"/>
      <c r="C17" s="286"/>
      <c r="D17" s="286"/>
      <c r="E17" s="287" t="s">
        <v>917</v>
      </c>
      <c r="F17" s="404" t="s">
        <v>918</v>
      </c>
      <c r="G17" s="404"/>
      <c r="H17" s="404"/>
      <c r="I17" s="404"/>
      <c r="J17" s="404"/>
      <c r="K17" s="282"/>
    </row>
    <row r="18" spans="2:11" ht="15" customHeight="1">
      <c r="B18" s="285"/>
      <c r="C18" s="286"/>
      <c r="D18" s="286"/>
      <c r="E18" s="287" t="s">
        <v>919</v>
      </c>
      <c r="F18" s="404" t="s">
        <v>920</v>
      </c>
      <c r="G18" s="404"/>
      <c r="H18" s="404"/>
      <c r="I18" s="404"/>
      <c r="J18" s="404"/>
      <c r="K18" s="282"/>
    </row>
    <row r="19" spans="2:11" ht="15" customHeight="1">
      <c r="B19" s="285"/>
      <c r="C19" s="286"/>
      <c r="D19" s="286"/>
      <c r="E19" s="287" t="s">
        <v>921</v>
      </c>
      <c r="F19" s="404" t="s">
        <v>922</v>
      </c>
      <c r="G19" s="404"/>
      <c r="H19" s="404"/>
      <c r="I19" s="404"/>
      <c r="J19" s="404"/>
      <c r="K19" s="282"/>
    </row>
    <row r="20" spans="2:11" ht="15" customHeight="1">
      <c r="B20" s="285"/>
      <c r="C20" s="286"/>
      <c r="D20" s="286"/>
      <c r="E20" s="287" t="s">
        <v>923</v>
      </c>
      <c r="F20" s="404" t="s">
        <v>924</v>
      </c>
      <c r="G20" s="404"/>
      <c r="H20" s="404"/>
      <c r="I20" s="404"/>
      <c r="J20" s="404"/>
      <c r="K20" s="282"/>
    </row>
    <row r="21" spans="2:11" ht="15" customHeight="1">
      <c r="B21" s="285"/>
      <c r="C21" s="286"/>
      <c r="D21" s="286"/>
      <c r="E21" s="287" t="s">
        <v>81</v>
      </c>
      <c r="F21" s="404" t="s">
        <v>925</v>
      </c>
      <c r="G21" s="404"/>
      <c r="H21" s="404"/>
      <c r="I21" s="404"/>
      <c r="J21" s="404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404" t="s">
        <v>926</v>
      </c>
      <c r="D23" s="404"/>
      <c r="E23" s="404"/>
      <c r="F23" s="404"/>
      <c r="G23" s="404"/>
      <c r="H23" s="404"/>
      <c r="I23" s="404"/>
      <c r="J23" s="404"/>
      <c r="K23" s="282"/>
    </row>
    <row r="24" spans="2:11" ht="15" customHeight="1">
      <c r="B24" s="285"/>
      <c r="C24" s="404" t="s">
        <v>927</v>
      </c>
      <c r="D24" s="404"/>
      <c r="E24" s="404"/>
      <c r="F24" s="404"/>
      <c r="G24" s="404"/>
      <c r="H24" s="404"/>
      <c r="I24" s="404"/>
      <c r="J24" s="404"/>
      <c r="K24" s="282"/>
    </row>
    <row r="25" spans="2:11" ht="15" customHeight="1">
      <c r="B25" s="285"/>
      <c r="C25" s="284"/>
      <c r="D25" s="404" t="s">
        <v>928</v>
      </c>
      <c r="E25" s="404"/>
      <c r="F25" s="404"/>
      <c r="G25" s="404"/>
      <c r="H25" s="404"/>
      <c r="I25" s="404"/>
      <c r="J25" s="404"/>
      <c r="K25" s="282"/>
    </row>
    <row r="26" spans="2:11" ht="15" customHeight="1">
      <c r="B26" s="285"/>
      <c r="C26" s="286"/>
      <c r="D26" s="404" t="s">
        <v>929</v>
      </c>
      <c r="E26" s="404"/>
      <c r="F26" s="404"/>
      <c r="G26" s="404"/>
      <c r="H26" s="404"/>
      <c r="I26" s="404"/>
      <c r="J26" s="404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404" t="s">
        <v>930</v>
      </c>
      <c r="E28" s="404"/>
      <c r="F28" s="404"/>
      <c r="G28" s="404"/>
      <c r="H28" s="404"/>
      <c r="I28" s="404"/>
      <c r="J28" s="404"/>
      <c r="K28" s="282"/>
    </row>
    <row r="29" spans="2:11" ht="15" customHeight="1">
      <c r="B29" s="285"/>
      <c r="C29" s="286"/>
      <c r="D29" s="404" t="s">
        <v>931</v>
      </c>
      <c r="E29" s="404"/>
      <c r="F29" s="404"/>
      <c r="G29" s="404"/>
      <c r="H29" s="404"/>
      <c r="I29" s="404"/>
      <c r="J29" s="404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404" t="s">
        <v>932</v>
      </c>
      <c r="E31" s="404"/>
      <c r="F31" s="404"/>
      <c r="G31" s="404"/>
      <c r="H31" s="404"/>
      <c r="I31" s="404"/>
      <c r="J31" s="404"/>
      <c r="K31" s="282"/>
    </row>
    <row r="32" spans="2:11" ht="15" customHeight="1">
      <c r="B32" s="285"/>
      <c r="C32" s="286"/>
      <c r="D32" s="404" t="s">
        <v>933</v>
      </c>
      <c r="E32" s="404"/>
      <c r="F32" s="404"/>
      <c r="G32" s="404"/>
      <c r="H32" s="404"/>
      <c r="I32" s="404"/>
      <c r="J32" s="404"/>
      <c r="K32" s="282"/>
    </row>
    <row r="33" spans="2:11" ht="15" customHeight="1">
      <c r="B33" s="285"/>
      <c r="C33" s="286"/>
      <c r="D33" s="404" t="s">
        <v>934</v>
      </c>
      <c r="E33" s="404"/>
      <c r="F33" s="404"/>
      <c r="G33" s="404"/>
      <c r="H33" s="404"/>
      <c r="I33" s="404"/>
      <c r="J33" s="404"/>
      <c r="K33" s="282"/>
    </row>
    <row r="34" spans="2:11" ht="15" customHeight="1">
      <c r="B34" s="285"/>
      <c r="C34" s="286"/>
      <c r="D34" s="284"/>
      <c r="E34" s="288" t="s">
        <v>130</v>
      </c>
      <c r="F34" s="284"/>
      <c r="G34" s="404" t="s">
        <v>935</v>
      </c>
      <c r="H34" s="404"/>
      <c r="I34" s="404"/>
      <c r="J34" s="404"/>
      <c r="K34" s="282"/>
    </row>
    <row r="35" spans="2:11" ht="30.75" customHeight="1">
      <c r="B35" s="285"/>
      <c r="C35" s="286"/>
      <c r="D35" s="284"/>
      <c r="E35" s="288" t="s">
        <v>936</v>
      </c>
      <c r="F35" s="284"/>
      <c r="G35" s="404" t="s">
        <v>937</v>
      </c>
      <c r="H35" s="404"/>
      <c r="I35" s="404"/>
      <c r="J35" s="404"/>
      <c r="K35" s="282"/>
    </row>
    <row r="36" spans="2:11" ht="15" customHeight="1">
      <c r="B36" s="285"/>
      <c r="C36" s="286"/>
      <c r="D36" s="284"/>
      <c r="E36" s="288" t="s">
        <v>49</v>
      </c>
      <c r="F36" s="284"/>
      <c r="G36" s="404" t="s">
        <v>938</v>
      </c>
      <c r="H36" s="404"/>
      <c r="I36" s="404"/>
      <c r="J36" s="404"/>
      <c r="K36" s="282"/>
    </row>
    <row r="37" spans="2:11" ht="15" customHeight="1">
      <c r="B37" s="285"/>
      <c r="C37" s="286"/>
      <c r="D37" s="284"/>
      <c r="E37" s="288" t="s">
        <v>131</v>
      </c>
      <c r="F37" s="284"/>
      <c r="G37" s="404" t="s">
        <v>939</v>
      </c>
      <c r="H37" s="404"/>
      <c r="I37" s="404"/>
      <c r="J37" s="404"/>
      <c r="K37" s="282"/>
    </row>
    <row r="38" spans="2:11" ht="15" customHeight="1">
      <c r="B38" s="285"/>
      <c r="C38" s="286"/>
      <c r="D38" s="284"/>
      <c r="E38" s="288" t="s">
        <v>132</v>
      </c>
      <c r="F38" s="284"/>
      <c r="G38" s="404" t="s">
        <v>940</v>
      </c>
      <c r="H38" s="404"/>
      <c r="I38" s="404"/>
      <c r="J38" s="404"/>
      <c r="K38" s="282"/>
    </row>
    <row r="39" spans="2:11" ht="15" customHeight="1">
      <c r="B39" s="285"/>
      <c r="C39" s="286"/>
      <c r="D39" s="284"/>
      <c r="E39" s="288" t="s">
        <v>133</v>
      </c>
      <c r="F39" s="284"/>
      <c r="G39" s="404" t="s">
        <v>941</v>
      </c>
      <c r="H39" s="404"/>
      <c r="I39" s="404"/>
      <c r="J39" s="404"/>
      <c r="K39" s="282"/>
    </row>
    <row r="40" spans="2:11" ht="15" customHeight="1">
      <c r="B40" s="285"/>
      <c r="C40" s="286"/>
      <c r="D40" s="284"/>
      <c r="E40" s="288" t="s">
        <v>942</v>
      </c>
      <c r="F40" s="284"/>
      <c r="G40" s="404" t="s">
        <v>943</v>
      </c>
      <c r="H40" s="404"/>
      <c r="I40" s="404"/>
      <c r="J40" s="404"/>
      <c r="K40" s="282"/>
    </row>
    <row r="41" spans="2:11" ht="15" customHeight="1">
      <c r="B41" s="285"/>
      <c r="C41" s="286"/>
      <c r="D41" s="284"/>
      <c r="E41" s="288"/>
      <c r="F41" s="284"/>
      <c r="G41" s="404" t="s">
        <v>944</v>
      </c>
      <c r="H41" s="404"/>
      <c r="I41" s="404"/>
      <c r="J41" s="404"/>
      <c r="K41" s="282"/>
    </row>
    <row r="42" spans="2:11" ht="15" customHeight="1">
      <c r="B42" s="285"/>
      <c r="C42" s="286"/>
      <c r="D42" s="284"/>
      <c r="E42" s="288" t="s">
        <v>945</v>
      </c>
      <c r="F42" s="284"/>
      <c r="G42" s="404" t="s">
        <v>946</v>
      </c>
      <c r="H42" s="404"/>
      <c r="I42" s="404"/>
      <c r="J42" s="404"/>
      <c r="K42" s="282"/>
    </row>
    <row r="43" spans="2:11" ht="15" customHeight="1">
      <c r="B43" s="285"/>
      <c r="C43" s="286"/>
      <c r="D43" s="284"/>
      <c r="E43" s="288" t="s">
        <v>135</v>
      </c>
      <c r="F43" s="284"/>
      <c r="G43" s="404" t="s">
        <v>947</v>
      </c>
      <c r="H43" s="404"/>
      <c r="I43" s="404"/>
      <c r="J43" s="404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404" t="s">
        <v>948</v>
      </c>
      <c r="E45" s="404"/>
      <c r="F45" s="404"/>
      <c r="G45" s="404"/>
      <c r="H45" s="404"/>
      <c r="I45" s="404"/>
      <c r="J45" s="404"/>
      <c r="K45" s="282"/>
    </row>
    <row r="46" spans="2:11" ht="15" customHeight="1">
      <c r="B46" s="285"/>
      <c r="C46" s="286"/>
      <c r="D46" s="286"/>
      <c r="E46" s="404" t="s">
        <v>949</v>
      </c>
      <c r="F46" s="404"/>
      <c r="G46" s="404"/>
      <c r="H46" s="404"/>
      <c r="I46" s="404"/>
      <c r="J46" s="404"/>
      <c r="K46" s="282"/>
    </row>
    <row r="47" spans="2:11" ht="15" customHeight="1">
      <c r="B47" s="285"/>
      <c r="C47" s="286"/>
      <c r="D47" s="286"/>
      <c r="E47" s="404" t="s">
        <v>950</v>
      </c>
      <c r="F47" s="404"/>
      <c r="G47" s="404"/>
      <c r="H47" s="404"/>
      <c r="I47" s="404"/>
      <c r="J47" s="404"/>
      <c r="K47" s="282"/>
    </row>
    <row r="48" spans="2:11" ht="15" customHeight="1">
      <c r="B48" s="285"/>
      <c r="C48" s="286"/>
      <c r="D48" s="286"/>
      <c r="E48" s="404" t="s">
        <v>951</v>
      </c>
      <c r="F48" s="404"/>
      <c r="G48" s="404"/>
      <c r="H48" s="404"/>
      <c r="I48" s="404"/>
      <c r="J48" s="404"/>
      <c r="K48" s="282"/>
    </row>
    <row r="49" spans="2:11" ht="15" customHeight="1">
      <c r="B49" s="285"/>
      <c r="C49" s="286"/>
      <c r="D49" s="404" t="s">
        <v>952</v>
      </c>
      <c r="E49" s="404"/>
      <c r="F49" s="404"/>
      <c r="G49" s="404"/>
      <c r="H49" s="404"/>
      <c r="I49" s="404"/>
      <c r="J49" s="404"/>
      <c r="K49" s="282"/>
    </row>
    <row r="50" spans="2:11" ht="25.5" customHeight="1">
      <c r="B50" s="281"/>
      <c r="C50" s="406" t="s">
        <v>953</v>
      </c>
      <c r="D50" s="406"/>
      <c r="E50" s="406"/>
      <c r="F50" s="406"/>
      <c r="G50" s="406"/>
      <c r="H50" s="406"/>
      <c r="I50" s="406"/>
      <c r="J50" s="406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4" t="s">
        <v>954</v>
      </c>
      <c r="D52" s="404"/>
      <c r="E52" s="404"/>
      <c r="F52" s="404"/>
      <c r="G52" s="404"/>
      <c r="H52" s="404"/>
      <c r="I52" s="404"/>
      <c r="J52" s="404"/>
      <c r="K52" s="282"/>
    </row>
    <row r="53" spans="2:11" ht="15" customHeight="1">
      <c r="B53" s="281"/>
      <c r="C53" s="404" t="s">
        <v>955</v>
      </c>
      <c r="D53" s="404"/>
      <c r="E53" s="404"/>
      <c r="F53" s="404"/>
      <c r="G53" s="404"/>
      <c r="H53" s="404"/>
      <c r="I53" s="404"/>
      <c r="J53" s="404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404" t="s">
        <v>956</v>
      </c>
      <c r="D55" s="404"/>
      <c r="E55" s="404"/>
      <c r="F55" s="404"/>
      <c r="G55" s="404"/>
      <c r="H55" s="404"/>
      <c r="I55" s="404"/>
      <c r="J55" s="404"/>
      <c r="K55" s="282"/>
    </row>
    <row r="56" spans="2:11" ht="15" customHeight="1">
      <c r="B56" s="281"/>
      <c r="C56" s="286"/>
      <c r="D56" s="404" t="s">
        <v>957</v>
      </c>
      <c r="E56" s="404"/>
      <c r="F56" s="404"/>
      <c r="G56" s="404"/>
      <c r="H56" s="404"/>
      <c r="I56" s="404"/>
      <c r="J56" s="404"/>
      <c r="K56" s="282"/>
    </row>
    <row r="57" spans="2:11" ht="15" customHeight="1">
      <c r="B57" s="281"/>
      <c r="C57" s="286"/>
      <c r="D57" s="404" t="s">
        <v>958</v>
      </c>
      <c r="E57" s="404"/>
      <c r="F57" s="404"/>
      <c r="G57" s="404"/>
      <c r="H57" s="404"/>
      <c r="I57" s="404"/>
      <c r="J57" s="404"/>
      <c r="K57" s="282"/>
    </row>
    <row r="58" spans="2:11" ht="15" customHeight="1">
      <c r="B58" s="281"/>
      <c r="C58" s="286"/>
      <c r="D58" s="404" t="s">
        <v>959</v>
      </c>
      <c r="E58" s="404"/>
      <c r="F58" s="404"/>
      <c r="G58" s="404"/>
      <c r="H58" s="404"/>
      <c r="I58" s="404"/>
      <c r="J58" s="404"/>
      <c r="K58" s="282"/>
    </row>
    <row r="59" spans="2:11" ht="15" customHeight="1">
      <c r="B59" s="281"/>
      <c r="C59" s="286"/>
      <c r="D59" s="404" t="s">
        <v>960</v>
      </c>
      <c r="E59" s="404"/>
      <c r="F59" s="404"/>
      <c r="G59" s="404"/>
      <c r="H59" s="404"/>
      <c r="I59" s="404"/>
      <c r="J59" s="404"/>
      <c r="K59" s="282"/>
    </row>
    <row r="60" spans="2:11" ht="15" customHeight="1">
      <c r="B60" s="281"/>
      <c r="C60" s="286"/>
      <c r="D60" s="410" t="s">
        <v>961</v>
      </c>
      <c r="E60" s="410"/>
      <c r="F60" s="410"/>
      <c r="G60" s="410"/>
      <c r="H60" s="410"/>
      <c r="I60" s="410"/>
      <c r="J60" s="410"/>
      <c r="K60" s="282"/>
    </row>
    <row r="61" spans="2:11" ht="15" customHeight="1">
      <c r="B61" s="281"/>
      <c r="C61" s="286"/>
      <c r="D61" s="404" t="s">
        <v>962</v>
      </c>
      <c r="E61" s="404"/>
      <c r="F61" s="404"/>
      <c r="G61" s="404"/>
      <c r="H61" s="404"/>
      <c r="I61" s="404"/>
      <c r="J61" s="404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4" t="s">
        <v>963</v>
      </c>
      <c r="E63" s="404"/>
      <c r="F63" s="404"/>
      <c r="G63" s="404"/>
      <c r="H63" s="404"/>
      <c r="I63" s="404"/>
      <c r="J63" s="404"/>
      <c r="K63" s="282"/>
    </row>
    <row r="64" spans="2:11" ht="15" customHeight="1">
      <c r="B64" s="281"/>
      <c r="C64" s="286"/>
      <c r="D64" s="410" t="s">
        <v>964</v>
      </c>
      <c r="E64" s="410"/>
      <c r="F64" s="410"/>
      <c r="G64" s="410"/>
      <c r="H64" s="410"/>
      <c r="I64" s="410"/>
      <c r="J64" s="410"/>
      <c r="K64" s="282"/>
    </row>
    <row r="65" spans="2:11" ht="15" customHeight="1">
      <c r="B65" s="281"/>
      <c r="C65" s="286"/>
      <c r="D65" s="404" t="s">
        <v>965</v>
      </c>
      <c r="E65" s="404"/>
      <c r="F65" s="404"/>
      <c r="G65" s="404"/>
      <c r="H65" s="404"/>
      <c r="I65" s="404"/>
      <c r="J65" s="404"/>
      <c r="K65" s="282"/>
    </row>
    <row r="66" spans="2:11" ht="15" customHeight="1">
      <c r="B66" s="281"/>
      <c r="C66" s="286"/>
      <c r="D66" s="404" t="s">
        <v>966</v>
      </c>
      <c r="E66" s="404"/>
      <c r="F66" s="404"/>
      <c r="G66" s="404"/>
      <c r="H66" s="404"/>
      <c r="I66" s="404"/>
      <c r="J66" s="404"/>
      <c r="K66" s="282"/>
    </row>
    <row r="67" spans="2:11" ht="15" customHeight="1">
      <c r="B67" s="281"/>
      <c r="C67" s="286"/>
      <c r="D67" s="404" t="s">
        <v>967</v>
      </c>
      <c r="E67" s="404"/>
      <c r="F67" s="404"/>
      <c r="G67" s="404"/>
      <c r="H67" s="404"/>
      <c r="I67" s="404"/>
      <c r="J67" s="404"/>
      <c r="K67" s="282"/>
    </row>
    <row r="68" spans="2:11" ht="15" customHeight="1">
      <c r="B68" s="281"/>
      <c r="C68" s="286"/>
      <c r="D68" s="404" t="s">
        <v>968</v>
      </c>
      <c r="E68" s="404"/>
      <c r="F68" s="404"/>
      <c r="G68" s="404"/>
      <c r="H68" s="404"/>
      <c r="I68" s="404"/>
      <c r="J68" s="404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7" t="s">
        <v>108</v>
      </c>
      <c r="D73" s="407"/>
      <c r="E73" s="407"/>
      <c r="F73" s="407"/>
      <c r="G73" s="407"/>
      <c r="H73" s="407"/>
      <c r="I73" s="407"/>
      <c r="J73" s="407"/>
      <c r="K73" s="299"/>
    </row>
    <row r="74" spans="2:11" ht="17.25" customHeight="1">
      <c r="B74" s="298"/>
      <c r="C74" s="300" t="s">
        <v>969</v>
      </c>
      <c r="D74" s="300"/>
      <c r="E74" s="300"/>
      <c r="F74" s="300" t="s">
        <v>970</v>
      </c>
      <c r="G74" s="301"/>
      <c r="H74" s="300" t="s">
        <v>131</v>
      </c>
      <c r="I74" s="300" t="s">
        <v>53</v>
      </c>
      <c r="J74" s="300" t="s">
        <v>971</v>
      </c>
      <c r="K74" s="299"/>
    </row>
    <row r="75" spans="2:11" ht="17.25" customHeight="1">
      <c r="B75" s="298"/>
      <c r="C75" s="302" t="s">
        <v>972</v>
      </c>
      <c r="D75" s="302"/>
      <c r="E75" s="302"/>
      <c r="F75" s="303" t="s">
        <v>973</v>
      </c>
      <c r="G75" s="304"/>
      <c r="H75" s="302"/>
      <c r="I75" s="302"/>
      <c r="J75" s="302" t="s">
        <v>974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49</v>
      </c>
      <c r="D77" s="305"/>
      <c r="E77" s="305"/>
      <c r="F77" s="307" t="s">
        <v>975</v>
      </c>
      <c r="G77" s="306"/>
      <c r="H77" s="288" t="s">
        <v>976</v>
      </c>
      <c r="I77" s="288" t="s">
        <v>977</v>
      </c>
      <c r="J77" s="288">
        <v>20</v>
      </c>
      <c r="K77" s="299"/>
    </row>
    <row r="78" spans="2:11" ht="15" customHeight="1">
      <c r="B78" s="298"/>
      <c r="C78" s="288" t="s">
        <v>978</v>
      </c>
      <c r="D78" s="288"/>
      <c r="E78" s="288"/>
      <c r="F78" s="307" t="s">
        <v>975</v>
      </c>
      <c r="G78" s="306"/>
      <c r="H78" s="288" t="s">
        <v>979</v>
      </c>
      <c r="I78" s="288" t="s">
        <v>977</v>
      </c>
      <c r="J78" s="288">
        <v>120</v>
      </c>
      <c r="K78" s="299"/>
    </row>
    <row r="79" spans="2:11" ht="15" customHeight="1">
      <c r="B79" s="308"/>
      <c r="C79" s="288" t="s">
        <v>980</v>
      </c>
      <c r="D79" s="288"/>
      <c r="E79" s="288"/>
      <c r="F79" s="307" t="s">
        <v>981</v>
      </c>
      <c r="G79" s="306"/>
      <c r="H79" s="288" t="s">
        <v>982</v>
      </c>
      <c r="I79" s="288" t="s">
        <v>977</v>
      </c>
      <c r="J79" s="288">
        <v>50</v>
      </c>
      <c r="K79" s="299"/>
    </row>
    <row r="80" spans="2:11" ht="15" customHeight="1">
      <c r="B80" s="308"/>
      <c r="C80" s="288" t="s">
        <v>983</v>
      </c>
      <c r="D80" s="288"/>
      <c r="E80" s="288"/>
      <c r="F80" s="307" t="s">
        <v>975</v>
      </c>
      <c r="G80" s="306"/>
      <c r="H80" s="288" t="s">
        <v>984</v>
      </c>
      <c r="I80" s="288" t="s">
        <v>985</v>
      </c>
      <c r="J80" s="288"/>
      <c r="K80" s="299"/>
    </row>
    <row r="81" spans="2:11" ht="15" customHeight="1">
      <c r="B81" s="308"/>
      <c r="C81" s="309" t="s">
        <v>986</v>
      </c>
      <c r="D81" s="309"/>
      <c r="E81" s="309"/>
      <c r="F81" s="310" t="s">
        <v>981</v>
      </c>
      <c r="G81" s="309"/>
      <c r="H81" s="309" t="s">
        <v>987</v>
      </c>
      <c r="I81" s="309" t="s">
        <v>977</v>
      </c>
      <c r="J81" s="309">
        <v>15</v>
      </c>
      <c r="K81" s="299"/>
    </row>
    <row r="82" spans="2:11" ht="15" customHeight="1">
      <c r="B82" s="308"/>
      <c r="C82" s="309" t="s">
        <v>988</v>
      </c>
      <c r="D82" s="309"/>
      <c r="E82" s="309"/>
      <c r="F82" s="310" t="s">
        <v>981</v>
      </c>
      <c r="G82" s="309"/>
      <c r="H82" s="309" t="s">
        <v>989</v>
      </c>
      <c r="I82" s="309" t="s">
        <v>977</v>
      </c>
      <c r="J82" s="309">
        <v>15</v>
      </c>
      <c r="K82" s="299"/>
    </row>
    <row r="83" spans="2:11" ht="15" customHeight="1">
      <c r="B83" s="308"/>
      <c r="C83" s="309" t="s">
        <v>990</v>
      </c>
      <c r="D83" s="309"/>
      <c r="E83" s="309"/>
      <c r="F83" s="310" t="s">
        <v>981</v>
      </c>
      <c r="G83" s="309"/>
      <c r="H83" s="309" t="s">
        <v>991</v>
      </c>
      <c r="I83" s="309" t="s">
        <v>977</v>
      </c>
      <c r="J83" s="309">
        <v>20</v>
      </c>
      <c r="K83" s="299"/>
    </row>
    <row r="84" spans="2:11" ht="15" customHeight="1">
      <c r="B84" s="308"/>
      <c r="C84" s="309" t="s">
        <v>992</v>
      </c>
      <c r="D84" s="309"/>
      <c r="E84" s="309"/>
      <c r="F84" s="310" t="s">
        <v>981</v>
      </c>
      <c r="G84" s="309"/>
      <c r="H84" s="309" t="s">
        <v>993</v>
      </c>
      <c r="I84" s="309" t="s">
        <v>977</v>
      </c>
      <c r="J84" s="309">
        <v>20</v>
      </c>
      <c r="K84" s="299"/>
    </row>
    <row r="85" spans="2:11" ht="15" customHeight="1">
      <c r="B85" s="308"/>
      <c r="C85" s="288" t="s">
        <v>994</v>
      </c>
      <c r="D85" s="288"/>
      <c r="E85" s="288"/>
      <c r="F85" s="307" t="s">
        <v>981</v>
      </c>
      <c r="G85" s="306"/>
      <c r="H85" s="288" t="s">
        <v>995</v>
      </c>
      <c r="I85" s="288" t="s">
        <v>977</v>
      </c>
      <c r="J85" s="288">
        <v>50</v>
      </c>
      <c r="K85" s="299"/>
    </row>
    <row r="86" spans="2:11" ht="15" customHeight="1">
      <c r="B86" s="308"/>
      <c r="C86" s="288" t="s">
        <v>996</v>
      </c>
      <c r="D86" s="288"/>
      <c r="E86" s="288"/>
      <c r="F86" s="307" t="s">
        <v>981</v>
      </c>
      <c r="G86" s="306"/>
      <c r="H86" s="288" t="s">
        <v>997</v>
      </c>
      <c r="I86" s="288" t="s">
        <v>977</v>
      </c>
      <c r="J86" s="288">
        <v>20</v>
      </c>
      <c r="K86" s="299"/>
    </row>
    <row r="87" spans="2:11" ht="15" customHeight="1">
      <c r="B87" s="308"/>
      <c r="C87" s="288" t="s">
        <v>998</v>
      </c>
      <c r="D87" s="288"/>
      <c r="E87" s="288"/>
      <c r="F87" s="307" t="s">
        <v>981</v>
      </c>
      <c r="G87" s="306"/>
      <c r="H87" s="288" t="s">
        <v>999</v>
      </c>
      <c r="I87" s="288" t="s">
        <v>977</v>
      </c>
      <c r="J87" s="288">
        <v>20</v>
      </c>
      <c r="K87" s="299"/>
    </row>
    <row r="88" spans="2:11" ht="15" customHeight="1">
      <c r="B88" s="308"/>
      <c r="C88" s="288" t="s">
        <v>1000</v>
      </c>
      <c r="D88" s="288"/>
      <c r="E88" s="288"/>
      <c r="F88" s="307" t="s">
        <v>981</v>
      </c>
      <c r="G88" s="306"/>
      <c r="H88" s="288" t="s">
        <v>1001</v>
      </c>
      <c r="I88" s="288" t="s">
        <v>977</v>
      </c>
      <c r="J88" s="288">
        <v>50</v>
      </c>
      <c r="K88" s="299"/>
    </row>
    <row r="89" spans="2:11" ht="15" customHeight="1">
      <c r="B89" s="308"/>
      <c r="C89" s="288" t="s">
        <v>1002</v>
      </c>
      <c r="D89" s="288"/>
      <c r="E89" s="288"/>
      <c r="F89" s="307" t="s">
        <v>981</v>
      </c>
      <c r="G89" s="306"/>
      <c r="H89" s="288" t="s">
        <v>1002</v>
      </c>
      <c r="I89" s="288" t="s">
        <v>977</v>
      </c>
      <c r="J89" s="288">
        <v>50</v>
      </c>
      <c r="K89" s="299"/>
    </row>
    <row r="90" spans="2:11" ht="15" customHeight="1">
      <c r="B90" s="308"/>
      <c r="C90" s="288" t="s">
        <v>136</v>
      </c>
      <c r="D90" s="288"/>
      <c r="E90" s="288"/>
      <c r="F90" s="307" t="s">
        <v>981</v>
      </c>
      <c r="G90" s="306"/>
      <c r="H90" s="288" t="s">
        <v>1003</v>
      </c>
      <c r="I90" s="288" t="s">
        <v>977</v>
      </c>
      <c r="J90" s="288">
        <v>255</v>
      </c>
      <c r="K90" s="299"/>
    </row>
    <row r="91" spans="2:11" ht="15" customHeight="1">
      <c r="B91" s="308"/>
      <c r="C91" s="288" t="s">
        <v>1004</v>
      </c>
      <c r="D91" s="288"/>
      <c r="E91" s="288"/>
      <c r="F91" s="307" t="s">
        <v>975</v>
      </c>
      <c r="G91" s="306"/>
      <c r="H91" s="288" t="s">
        <v>1005</v>
      </c>
      <c r="I91" s="288" t="s">
        <v>1006</v>
      </c>
      <c r="J91" s="288"/>
      <c r="K91" s="299"/>
    </row>
    <row r="92" spans="2:11" ht="15" customHeight="1">
      <c r="B92" s="308"/>
      <c r="C92" s="288" t="s">
        <v>1007</v>
      </c>
      <c r="D92" s="288"/>
      <c r="E92" s="288"/>
      <c r="F92" s="307" t="s">
        <v>975</v>
      </c>
      <c r="G92" s="306"/>
      <c r="H92" s="288" t="s">
        <v>1008</v>
      </c>
      <c r="I92" s="288" t="s">
        <v>1009</v>
      </c>
      <c r="J92" s="288"/>
      <c r="K92" s="299"/>
    </row>
    <row r="93" spans="2:11" ht="15" customHeight="1">
      <c r="B93" s="308"/>
      <c r="C93" s="288" t="s">
        <v>1010</v>
      </c>
      <c r="D93" s="288"/>
      <c r="E93" s="288"/>
      <c r="F93" s="307" t="s">
        <v>975</v>
      </c>
      <c r="G93" s="306"/>
      <c r="H93" s="288" t="s">
        <v>1010</v>
      </c>
      <c r="I93" s="288" t="s">
        <v>1009</v>
      </c>
      <c r="J93" s="288"/>
      <c r="K93" s="299"/>
    </row>
    <row r="94" spans="2:11" ht="15" customHeight="1">
      <c r="B94" s="308"/>
      <c r="C94" s="288" t="s">
        <v>34</v>
      </c>
      <c r="D94" s="288"/>
      <c r="E94" s="288"/>
      <c r="F94" s="307" t="s">
        <v>975</v>
      </c>
      <c r="G94" s="306"/>
      <c r="H94" s="288" t="s">
        <v>1011</v>
      </c>
      <c r="I94" s="288" t="s">
        <v>1009</v>
      </c>
      <c r="J94" s="288"/>
      <c r="K94" s="299"/>
    </row>
    <row r="95" spans="2:11" ht="15" customHeight="1">
      <c r="B95" s="308"/>
      <c r="C95" s="288" t="s">
        <v>44</v>
      </c>
      <c r="D95" s="288"/>
      <c r="E95" s="288"/>
      <c r="F95" s="307" t="s">
        <v>975</v>
      </c>
      <c r="G95" s="306"/>
      <c r="H95" s="288" t="s">
        <v>1012</v>
      </c>
      <c r="I95" s="288" t="s">
        <v>1009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7" t="s">
        <v>1013</v>
      </c>
      <c r="D100" s="407"/>
      <c r="E100" s="407"/>
      <c r="F100" s="407"/>
      <c r="G100" s="407"/>
      <c r="H100" s="407"/>
      <c r="I100" s="407"/>
      <c r="J100" s="407"/>
      <c r="K100" s="299"/>
    </row>
    <row r="101" spans="2:11" ht="17.25" customHeight="1">
      <c r="B101" s="298"/>
      <c r="C101" s="300" t="s">
        <v>969</v>
      </c>
      <c r="D101" s="300"/>
      <c r="E101" s="300"/>
      <c r="F101" s="300" t="s">
        <v>970</v>
      </c>
      <c r="G101" s="301"/>
      <c r="H101" s="300" t="s">
        <v>131</v>
      </c>
      <c r="I101" s="300" t="s">
        <v>53</v>
      </c>
      <c r="J101" s="300" t="s">
        <v>971</v>
      </c>
      <c r="K101" s="299"/>
    </row>
    <row r="102" spans="2:11" ht="17.25" customHeight="1">
      <c r="B102" s="298"/>
      <c r="C102" s="302" t="s">
        <v>972</v>
      </c>
      <c r="D102" s="302"/>
      <c r="E102" s="302"/>
      <c r="F102" s="303" t="s">
        <v>973</v>
      </c>
      <c r="G102" s="304"/>
      <c r="H102" s="302"/>
      <c r="I102" s="302"/>
      <c r="J102" s="302" t="s">
        <v>974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49</v>
      </c>
      <c r="D104" s="305"/>
      <c r="E104" s="305"/>
      <c r="F104" s="307" t="s">
        <v>975</v>
      </c>
      <c r="G104" s="316"/>
      <c r="H104" s="288" t="s">
        <v>1014</v>
      </c>
      <c r="I104" s="288" t="s">
        <v>977</v>
      </c>
      <c r="J104" s="288">
        <v>20</v>
      </c>
      <c r="K104" s="299"/>
    </row>
    <row r="105" spans="2:11" ht="15" customHeight="1">
      <c r="B105" s="298"/>
      <c r="C105" s="288" t="s">
        <v>978</v>
      </c>
      <c r="D105" s="288"/>
      <c r="E105" s="288"/>
      <c r="F105" s="307" t="s">
        <v>975</v>
      </c>
      <c r="G105" s="288"/>
      <c r="H105" s="288" t="s">
        <v>1014</v>
      </c>
      <c r="I105" s="288" t="s">
        <v>977</v>
      </c>
      <c r="J105" s="288">
        <v>120</v>
      </c>
      <c r="K105" s="299"/>
    </row>
    <row r="106" spans="2:11" ht="15" customHeight="1">
      <c r="B106" s="308"/>
      <c r="C106" s="288" t="s">
        <v>980</v>
      </c>
      <c r="D106" s="288"/>
      <c r="E106" s="288"/>
      <c r="F106" s="307" t="s">
        <v>981</v>
      </c>
      <c r="G106" s="288"/>
      <c r="H106" s="288" t="s">
        <v>1014</v>
      </c>
      <c r="I106" s="288" t="s">
        <v>977</v>
      </c>
      <c r="J106" s="288">
        <v>50</v>
      </c>
      <c r="K106" s="299"/>
    </row>
    <row r="107" spans="2:11" ht="15" customHeight="1">
      <c r="B107" s="308"/>
      <c r="C107" s="288" t="s">
        <v>983</v>
      </c>
      <c r="D107" s="288"/>
      <c r="E107" s="288"/>
      <c r="F107" s="307" t="s">
        <v>975</v>
      </c>
      <c r="G107" s="288"/>
      <c r="H107" s="288" t="s">
        <v>1014</v>
      </c>
      <c r="I107" s="288" t="s">
        <v>985</v>
      </c>
      <c r="J107" s="288"/>
      <c r="K107" s="299"/>
    </row>
    <row r="108" spans="2:11" ht="15" customHeight="1">
      <c r="B108" s="308"/>
      <c r="C108" s="288" t="s">
        <v>994</v>
      </c>
      <c r="D108" s="288"/>
      <c r="E108" s="288"/>
      <c r="F108" s="307" t="s">
        <v>981</v>
      </c>
      <c r="G108" s="288"/>
      <c r="H108" s="288" t="s">
        <v>1014</v>
      </c>
      <c r="I108" s="288" t="s">
        <v>977</v>
      </c>
      <c r="J108" s="288">
        <v>50</v>
      </c>
      <c r="K108" s="299"/>
    </row>
    <row r="109" spans="2:11" ht="15" customHeight="1">
      <c r="B109" s="308"/>
      <c r="C109" s="288" t="s">
        <v>1002</v>
      </c>
      <c r="D109" s="288"/>
      <c r="E109" s="288"/>
      <c r="F109" s="307" t="s">
        <v>981</v>
      </c>
      <c r="G109" s="288"/>
      <c r="H109" s="288" t="s">
        <v>1014</v>
      </c>
      <c r="I109" s="288" t="s">
        <v>977</v>
      </c>
      <c r="J109" s="288">
        <v>50</v>
      </c>
      <c r="K109" s="299"/>
    </row>
    <row r="110" spans="2:11" ht="15" customHeight="1">
      <c r="B110" s="308"/>
      <c r="C110" s="288" t="s">
        <v>1000</v>
      </c>
      <c r="D110" s="288"/>
      <c r="E110" s="288"/>
      <c r="F110" s="307" t="s">
        <v>981</v>
      </c>
      <c r="G110" s="288"/>
      <c r="H110" s="288" t="s">
        <v>1014</v>
      </c>
      <c r="I110" s="288" t="s">
        <v>977</v>
      </c>
      <c r="J110" s="288">
        <v>50</v>
      </c>
      <c r="K110" s="299"/>
    </row>
    <row r="111" spans="2:11" ht="15" customHeight="1">
      <c r="B111" s="308"/>
      <c r="C111" s="288" t="s">
        <v>49</v>
      </c>
      <c r="D111" s="288"/>
      <c r="E111" s="288"/>
      <c r="F111" s="307" t="s">
        <v>975</v>
      </c>
      <c r="G111" s="288"/>
      <c r="H111" s="288" t="s">
        <v>1015</v>
      </c>
      <c r="I111" s="288" t="s">
        <v>977</v>
      </c>
      <c r="J111" s="288">
        <v>20</v>
      </c>
      <c r="K111" s="299"/>
    </row>
    <row r="112" spans="2:11" ht="15" customHeight="1">
      <c r="B112" s="308"/>
      <c r="C112" s="288" t="s">
        <v>1016</v>
      </c>
      <c r="D112" s="288"/>
      <c r="E112" s="288"/>
      <c r="F112" s="307" t="s">
        <v>975</v>
      </c>
      <c r="G112" s="288"/>
      <c r="H112" s="288" t="s">
        <v>1017</v>
      </c>
      <c r="I112" s="288" t="s">
        <v>977</v>
      </c>
      <c r="J112" s="288">
        <v>120</v>
      </c>
      <c r="K112" s="299"/>
    </row>
    <row r="113" spans="2:11" ht="15" customHeight="1">
      <c r="B113" s="308"/>
      <c r="C113" s="288" t="s">
        <v>34</v>
      </c>
      <c r="D113" s="288"/>
      <c r="E113" s="288"/>
      <c r="F113" s="307" t="s">
        <v>975</v>
      </c>
      <c r="G113" s="288"/>
      <c r="H113" s="288" t="s">
        <v>1018</v>
      </c>
      <c r="I113" s="288" t="s">
        <v>1009</v>
      </c>
      <c r="J113" s="288"/>
      <c r="K113" s="299"/>
    </row>
    <row r="114" spans="2:11" ht="15" customHeight="1">
      <c r="B114" s="308"/>
      <c r="C114" s="288" t="s">
        <v>44</v>
      </c>
      <c r="D114" s="288"/>
      <c r="E114" s="288"/>
      <c r="F114" s="307" t="s">
        <v>975</v>
      </c>
      <c r="G114" s="288"/>
      <c r="H114" s="288" t="s">
        <v>1019</v>
      </c>
      <c r="I114" s="288" t="s">
        <v>1009</v>
      </c>
      <c r="J114" s="288"/>
      <c r="K114" s="299"/>
    </row>
    <row r="115" spans="2:11" ht="15" customHeight="1">
      <c r="B115" s="308"/>
      <c r="C115" s="288" t="s">
        <v>53</v>
      </c>
      <c r="D115" s="288"/>
      <c r="E115" s="288"/>
      <c r="F115" s="307" t="s">
        <v>975</v>
      </c>
      <c r="G115" s="288"/>
      <c r="H115" s="288" t="s">
        <v>1020</v>
      </c>
      <c r="I115" s="288" t="s">
        <v>1021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5" t="s">
        <v>1022</v>
      </c>
      <c r="D120" s="405"/>
      <c r="E120" s="405"/>
      <c r="F120" s="405"/>
      <c r="G120" s="405"/>
      <c r="H120" s="405"/>
      <c r="I120" s="405"/>
      <c r="J120" s="405"/>
      <c r="K120" s="324"/>
    </row>
    <row r="121" spans="2:11" ht="17.25" customHeight="1">
      <c r="B121" s="325"/>
      <c r="C121" s="300" t="s">
        <v>969</v>
      </c>
      <c r="D121" s="300"/>
      <c r="E121" s="300"/>
      <c r="F121" s="300" t="s">
        <v>970</v>
      </c>
      <c r="G121" s="301"/>
      <c r="H121" s="300" t="s">
        <v>131</v>
      </c>
      <c r="I121" s="300" t="s">
        <v>53</v>
      </c>
      <c r="J121" s="300" t="s">
        <v>971</v>
      </c>
      <c r="K121" s="326"/>
    </row>
    <row r="122" spans="2:11" ht="17.25" customHeight="1">
      <c r="B122" s="325"/>
      <c r="C122" s="302" t="s">
        <v>972</v>
      </c>
      <c r="D122" s="302"/>
      <c r="E122" s="302"/>
      <c r="F122" s="303" t="s">
        <v>973</v>
      </c>
      <c r="G122" s="304"/>
      <c r="H122" s="302"/>
      <c r="I122" s="302"/>
      <c r="J122" s="302" t="s">
        <v>974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978</v>
      </c>
      <c r="D124" s="305"/>
      <c r="E124" s="305"/>
      <c r="F124" s="307" t="s">
        <v>975</v>
      </c>
      <c r="G124" s="288"/>
      <c r="H124" s="288" t="s">
        <v>1014</v>
      </c>
      <c r="I124" s="288" t="s">
        <v>977</v>
      </c>
      <c r="J124" s="288">
        <v>120</v>
      </c>
      <c r="K124" s="329"/>
    </row>
    <row r="125" spans="2:11" ht="15" customHeight="1">
      <c r="B125" s="327"/>
      <c r="C125" s="288" t="s">
        <v>1023</v>
      </c>
      <c r="D125" s="288"/>
      <c r="E125" s="288"/>
      <c r="F125" s="307" t="s">
        <v>975</v>
      </c>
      <c r="G125" s="288"/>
      <c r="H125" s="288" t="s">
        <v>1024</v>
      </c>
      <c r="I125" s="288" t="s">
        <v>977</v>
      </c>
      <c r="J125" s="288" t="s">
        <v>1025</v>
      </c>
      <c r="K125" s="329"/>
    </row>
    <row r="126" spans="2:11" ht="15" customHeight="1">
      <c r="B126" s="327"/>
      <c r="C126" s="288" t="s">
        <v>81</v>
      </c>
      <c r="D126" s="288"/>
      <c r="E126" s="288"/>
      <c r="F126" s="307" t="s">
        <v>975</v>
      </c>
      <c r="G126" s="288"/>
      <c r="H126" s="288" t="s">
        <v>1026</v>
      </c>
      <c r="I126" s="288" t="s">
        <v>977</v>
      </c>
      <c r="J126" s="288" t="s">
        <v>1025</v>
      </c>
      <c r="K126" s="329"/>
    </row>
    <row r="127" spans="2:11" ht="15" customHeight="1">
      <c r="B127" s="327"/>
      <c r="C127" s="288" t="s">
        <v>986</v>
      </c>
      <c r="D127" s="288"/>
      <c r="E127" s="288"/>
      <c r="F127" s="307" t="s">
        <v>981</v>
      </c>
      <c r="G127" s="288"/>
      <c r="H127" s="288" t="s">
        <v>987</v>
      </c>
      <c r="I127" s="288" t="s">
        <v>977</v>
      </c>
      <c r="J127" s="288">
        <v>15</v>
      </c>
      <c r="K127" s="329"/>
    </row>
    <row r="128" spans="2:11" ht="15" customHeight="1">
      <c r="B128" s="327"/>
      <c r="C128" s="309" t="s">
        <v>988</v>
      </c>
      <c r="D128" s="309"/>
      <c r="E128" s="309"/>
      <c r="F128" s="310" t="s">
        <v>981</v>
      </c>
      <c r="G128" s="309"/>
      <c r="H128" s="309" t="s">
        <v>989</v>
      </c>
      <c r="I128" s="309" t="s">
        <v>977</v>
      </c>
      <c r="J128" s="309">
        <v>15</v>
      </c>
      <c r="K128" s="329"/>
    </row>
    <row r="129" spans="2:11" ht="15" customHeight="1">
      <c r="B129" s="327"/>
      <c r="C129" s="309" t="s">
        <v>990</v>
      </c>
      <c r="D129" s="309"/>
      <c r="E129" s="309"/>
      <c r="F129" s="310" t="s">
        <v>981</v>
      </c>
      <c r="G129" s="309"/>
      <c r="H129" s="309" t="s">
        <v>991</v>
      </c>
      <c r="I129" s="309" t="s">
        <v>977</v>
      </c>
      <c r="J129" s="309">
        <v>20</v>
      </c>
      <c r="K129" s="329"/>
    </row>
    <row r="130" spans="2:11" ht="15" customHeight="1">
      <c r="B130" s="327"/>
      <c r="C130" s="309" t="s">
        <v>992</v>
      </c>
      <c r="D130" s="309"/>
      <c r="E130" s="309"/>
      <c r="F130" s="310" t="s">
        <v>981</v>
      </c>
      <c r="G130" s="309"/>
      <c r="H130" s="309" t="s">
        <v>993</v>
      </c>
      <c r="I130" s="309" t="s">
        <v>977</v>
      </c>
      <c r="J130" s="309">
        <v>20</v>
      </c>
      <c r="K130" s="329"/>
    </row>
    <row r="131" spans="2:11" ht="15" customHeight="1">
      <c r="B131" s="327"/>
      <c r="C131" s="288" t="s">
        <v>980</v>
      </c>
      <c r="D131" s="288"/>
      <c r="E131" s="288"/>
      <c r="F131" s="307" t="s">
        <v>981</v>
      </c>
      <c r="G131" s="288"/>
      <c r="H131" s="288" t="s">
        <v>1014</v>
      </c>
      <c r="I131" s="288" t="s">
        <v>977</v>
      </c>
      <c r="J131" s="288">
        <v>50</v>
      </c>
      <c r="K131" s="329"/>
    </row>
    <row r="132" spans="2:11" ht="15" customHeight="1">
      <c r="B132" s="327"/>
      <c r="C132" s="288" t="s">
        <v>994</v>
      </c>
      <c r="D132" s="288"/>
      <c r="E132" s="288"/>
      <c r="F132" s="307" t="s">
        <v>981</v>
      </c>
      <c r="G132" s="288"/>
      <c r="H132" s="288" t="s">
        <v>1014</v>
      </c>
      <c r="I132" s="288" t="s">
        <v>977</v>
      </c>
      <c r="J132" s="288">
        <v>50</v>
      </c>
      <c r="K132" s="329"/>
    </row>
    <row r="133" spans="2:11" ht="15" customHeight="1">
      <c r="B133" s="327"/>
      <c r="C133" s="288" t="s">
        <v>1000</v>
      </c>
      <c r="D133" s="288"/>
      <c r="E133" s="288"/>
      <c r="F133" s="307" t="s">
        <v>981</v>
      </c>
      <c r="G133" s="288"/>
      <c r="H133" s="288" t="s">
        <v>1014</v>
      </c>
      <c r="I133" s="288" t="s">
        <v>977</v>
      </c>
      <c r="J133" s="288">
        <v>50</v>
      </c>
      <c r="K133" s="329"/>
    </row>
    <row r="134" spans="2:11" ht="15" customHeight="1">
      <c r="B134" s="327"/>
      <c r="C134" s="288" t="s">
        <v>1002</v>
      </c>
      <c r="D134" s="288"/>
      <c r="E134" s="288"/>
      <c r="F134" s="307" t="s">
        <v>981</v>
      </c>
      <c r="G134" s="288"/>
      <c r="H134" s="288" t="s">
        <v>1014</v>
      </c>
      <c r="I134" s="288" t="s">
        <v>977</v>
      </c>
      <c r="J134" s="288">
        <v>50</v>
      </c>
      <c r="K134" s="329"/>
    </row>
    <row r="135" spans="2:11" ht="15" customHeight="1">
      <c r="B135" s="327"/>
      <c r="C135" s="288" t="s">
        <v>136</v>
      </c>
      <c r="D135" s="288"/>
      <c r="E135" s="288"/>
      <c r="F135" s="307" t="s">
        <v>981</v>
      </c>
      <c r="G135" s="288"/>
      <c r="H135" s="288" t="s">
        <v>1027</v>
      </c>
      <c r="I135" s="288" t="s">
        <v>977</v>
      </c>
      <c r="J135" s="288">
        <v>255</v>
      </c>
      <c r="K135" s="329"/>
    </row>
    <row r="136" spans="2:11" ht="15" customHeight="1">
      <c r="B136" s="327"/>
      <c r="C136" s="288" t="s">
        <v>1004</v>
      </c>
      <c r="D136" s="288"/>
      <c r="E136" s="288"/>
      <c r="F136" s="307" t="s">
        <v>975</v>
      </c>
      <c r="G136" s="288"/>
      <c r="H136" s="288" t="s">
        <v>1028</v>
      </c>
      <c r="I136" s="288" t="s">
        <v>1006</v>
      </c>
      <c r="J136" s="288"/>
      <c r="K136" s="329"/>
    </row>
    <row r="137" spans="2:11" ht="15" customHeight="1">
      <c r="B137" s="327"/>
      <c r="C137" s="288" t="s">
        <v>1007</v>
      </c>
      <c r="D137" s="288"/>
      <c r="E137" s="288"/>
      <c r="F137" s="307" t="s">
        <v>975</v>
      </c>
      <c r="G137" s="288"/>
      <c r="H137" s="288" t="s">
        <v>1029</v>
      </c>
      <c r="I137" s="288" t="s">
        <v>1009</v>
      </c>
      <c r="J137" s="288"/>
      <c r="K137" s="329"/>
    </row>
    <row r="138" spans="2:11" ht="15" customHeight="1">
      <c r="B138" s="327"/>
      <c r="C138" s="288" t="s">
        <v>1010</v>
      </c>
      <c r="D138" s="288"/>
      <c r="E138" s="288"/>
      <c r="F138" s="307" t="s">
        <v>975</v>
      </c>
      <c r="G138" s="288"/>
      <c r="H138" s="288" t="s">
        <v>1010</v>
      </c>
      <c r="I138" s="288" t="s">
        <v>1009</v>
      </c>
      <c r="J138" s="288"/>
      <c r="K138" s="329"/>
    </row>
    <row r="139" spans="2:11" ht="15" customHeight="1">
      <c r="B139" s="327"/>
      <c r="C139" s="288" t="s">
        <v>34</v>
      </c>
      <c r="D139" s="288"/>
      <c r="E139" s="288"/>
      <c r="F139" s="307" t="s">
        <v>975</v>
      </c>
      <c r="G139" s="288"/>
      <c r="H139" s="288" t="s">
        <v>1030</v>
      </c>
      <c r="I139" s="288" t="s">
        <v>1009</v>
      </c>
      <c r="J139" s="288"/>
      <c r="K139" s="329"/>
    </row>
    <row r="140" spans="2:11" ht="15" customHeight="1">
      <c r="B140" s="327"/>
      <c r="C140" s="288" t="s">
        <v>1031</v>
      </c>
      <c r="D140" s="288"/>
      <c r="E140" s="288"/>
      <c r="F140" s="307" t="s">
        <v>975</v>
      </c>
      <c r="G140" s="288"/>
      <c r="H140" s="288" t="s">
        <v>1032</v>
      </c>
      <c r="I140" s="288" t="s">
        <v>1009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7" t="s">
        <v>1033</v>
      </c>
      <c r="D145" s="407"/>
      <c r="E145" s="407"/>
      <c r="F145" s="407"/>
      <c r="G145" s="407"/>
      <c r="H145" s="407"/>
      <c r="I145" s="407"/>
      <c r="J145" s="407"/>
      <c r="K145" s="299"/>
    </row>
    <row r="146" spans="2:11" ht="17.25" customHeight="1">
      <c r="B146" s="298"/>
      <c r="C146" s="300" t="s">
        <v>969</v>
      </c>
      <c r="D146" s="300"/>
      <c r="E146" s="300"/>
      <c r="F146" s="300" t="s">
        <v>970</v>
      </c>
      <c r="G146" s="301"/>
      <c r="H146" s="300" t="s">
        <v>131</v>
      </c>
      <c r="I146" s="300" t="s">
        <v>53</v>
      </c>
      <c r="J146" s="300" t="s">
        <v>971</v>
      </c>
      <c r="K146" s="299"/>
    </row>
    <row r="147" spans="2:11" ht="17.25" customHeight="1">
      <c r="B147" s="298"/>
      <c r="C147" s="302" t="s">
        <v>972</v>
      </c>
      <c r="D147" s="302"/>
      <c r="E147" s="302"/>
      <c r="F147" s="303" t="s">
        <v>973</v>
      </c>
      <c r="G147" s="304"/>
      <c r="H147" s="302"/>
      <c r="I147" s="302"/>
      <c r="J147" s="302" t="s">
        <v>974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978</v>
      </c>
      <c r="D149" s="288"/>
      <c r="E149" s="288"/>
      <c r="F149" s="334" t="s">
        <v>975</v>
      </c>
      <c r="G149" s="288"/>
      <c r="H149" s="333" t="s">
        <v>1014</v>
      </c>
      <c r="I149" s="333" t="s">
        <v>977</v>
      </c>
      <c r="J149" s="333">
        <v>120</v>
      </c>
      <c r="K149" s="329"/>
    </row>
    <row r="150" spans="2:11" ht="15" customHeight="1">
      <c r="B150" s="308"/>
      <c r="C150" s="333" t="s">
        <v>1023</v>
      </c>
      <c r="D150" s="288"/>
      <c r="E150" s="288"/>
      <c r="F150" s="334" t="s">
        <v>975</v>
      </c>
      <c r="G150" s="288"/>
      <c r="H150" s="333" t="s">
        <v>1034</v>
      </c>
      <c r="I150" s="333" t="s">
        <v>977</v>
      </c>
      <c r="J150" s="333" t="s">
        <v>1025</v>
      </c>
      <c r="K150" s="329"/>
    </row>
    <row r="151" spans="2:11" ht="15" customHeight="1">
      <c r="B151" s="308"/>
      <c r="C151" s="333" t="s">
        <v>81</v>
      </c>
      <c r="D151" s="288"/>
      <c r="E151" s="288"/>
      <c r="F151" s="334" t="s">
        <v>975</v>
      </c>
      <c r="G151" s="288"/>
      <c r="H151" s="333" t="s">
        <v>1035</v>
      </c>
      <c r="I151" s="333" t="s">
        <v>977</v>
      </c>
      <c r="J151" s="333" t="s">
        <v>1025</v>
      </c>
      <c r="K151" s="329"/>
    </row>
    <row r="152" spans="2:11" ht="15" customHeight="1">
      <c r="B152" s="308"/>
      <c r="C152" s="333" t="s">
        <v>980</v>
      </c>
      <c r="D152" s="288"/>
      <c r="E152" s="288"/>
      <c r="F152" s="334" t="s">
        <v>981</v>
      </c>
      <c r="G152" s="288"/>
      <c r="H152" s="333" t="s">
        <v>1014</v>
      </c>
      <c r="I152" s="333" t="s">
        <v>977</v>
      </c>
      <c r="J152" s="333">
        <v>50</v>
      </c>
      <c r="K152" s="329"/>
    </row>
    <row r="153" spans="2:11" ht="15" customHeight="1">
      <c r="B153" s="308"/>
      <c r="C153" s="333" t="s">
        <v>983</v>
      </c>
      <c r="D153" s="288"/>
      <c r="E153" s="288"/>
      <c r="F153" s="334" t="s">
        <v>975</v>
      </c>
      <c r="G153" s="288"/>
      <c r="H153" s="333" t="s">
        <v>1014</v>
      </c>
      <c r="I153" s="333" t="s">
        <v>985</v>
      </c>
      <c r="J153" s="333"/>
      <c r="K153" s="329"/>
    </row>
    <row r="154" spans="2:11" ht="15" customHeight="1">
      <c r="B154" s="308"/>
      <c r="C154" s="333" t="s">
        <v>994</v>
      </c>
      <c r="D154" s="288"/>
      <c r="E154" s="288"/>
      <c r="F154" s="334" t="s">
        <v>981</v>
      </c>
      <c r="G154" s="288"/>
      <c r="H154" s="333" t="s">
        <v>1014</v>
      </c>
      <c r="I154" s="333" t="s">
        <v>977</v>
      </c>
      <c r="J154" s="333">
        <v>50</v>
      </c>
      <c r="K154" s="329"/>
    </row>
    <row r="155" spans="2:11" ht="15" customHeight="1">
      <c r="B155" s="308"/>
      <c r="C155" s="333" t="s">
        <v>1002</v>
      </c>
      <c r="D155" s="288"/>
      <c r="E155" s="288"/>
      <c r="F155" s="334" t="s">
        <v>981</v>
      </c>
      <c r="G155" s="288"/>
      <c r="H155" s="333" t="s">
        <v>1014</v>
      </c>
      <c r="I155" s="333" t="s">
        <v>977</v>
      </c>
      <c r="J155" s="333">
        <v>50</v>
      </c>
      <c r="K155" s="329"/>
    </row>
    <row r="156" spans="2:11" ht="15" customHeight="1">
      <c r="B156" s="308"/>
      <c r="C156" s="333" t="s">
        <v>1000</v>
      </c>
      <c r="D156" s="288"/>
      <c r="E156" s="288"/>
      <c r="F156" s="334" t="s">
        <v>981</v>
      </c>
      <c r="G156" s="288"/>
      <c r="H156" s="333" t="s">
        <v>1014</v>
      </c>
      <c r="I156" s="333" t="s">
        <v>977</v>
      </c>
      <c r="J156" s="333">
        <v>50</v>
      </c>
      <c r="K156" s="329"/>
    </row>
    <row r="157" spans="2:11" ht="15" customHeight="1">
      <c r="B157" s="308"/>
      <c r="C157" s="333" t="s">
        <v>115</v>
      </c>
      <c r="D157" s="288"/>
      <c r="E157" s="288"/>
      <c r="F157" s="334" t="s">
        <v>975</v>
      </c>
      <c r="G157" s="288"/>
      <c r="H157" s="333" t="s">
        <v>1036</v>
      </c>
      <c r="I157" s="333" t="s">
        <v>977</v>
      </c>
      <c r="J157" s="333" t="s">
        <v>1037</v>
      </c>
      <c r="K157" s="329"/>
    </row>
    <row r="158" spans="2:11" ht="15" customHeight="1">
      <c r="B158" s="308"/>
      <c r="C158" s="333" t="s">
        <v>1038</v>
      </c>
      <c r="D158" s="288"/>
      <c r="E158" s="288"/>
      <c r="F158" s="334" t="s">
        <v>975</v>
      </c>
      <c r="G158" s="288"/>
      <c r="H158" s="333" t="s">
        <v>1039</v>
      </c>
      <c r="I158" s="333" t="s">
        <v>1009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5" t="s">
        <v>1040</v>
      </c>
      <c r="D163" s="405"/>
      <c r="E163" s="405"/>
      <c r="F163" s="405"/>
      <c r="G163" s="405"/>
      <c r="H163" s="405"/>
      <c r="I163" s="405"/>
      <c r="J163" s="405"/>
      <c r="K163" s="280"/>
    </row>
    <row r="164" spans="2:11" ht="17.25" customHeight="1">
      <c r="B164" s="279"/>
      <c r="C164" s="300" t="s">
        <v>969</v>
      </c>
      <c r="D164" s="300"/>
      <c r="E164" s="300"/>
      <c r="F164" s="300" t="s">
        <v>970</v>
      </c>
      <c r="G164" s="337"/>
      <c r="H164" s="338" t="s">
        <v>131</v>
      </c>
      <c r="I164" s="338" t="s">
        <v>53</v>
      </c>
      <c r="J164" s="300" t="s">
        <v>971</v>
      </c>
      <c r="K164" s="280"/>
    </row>
    <row r="165" spans="2:11" ht="17.25" customHeight="1">
      <c r="B165" s="281"/>
      <c r="C165" s="302" t="s">
        <v>972</v>
      </c>
      <c r="D165" s="302"/>
      <c r="E165" s="302"/>
      <c r="F165" s="303" t="s">
        <v>973</v>
      </c>
      <c r="G165" s="339"/>
      <c r="H165" s="340"/>
      <c r="I165" s="340"/>
      <c r="J165" s="302" t="s">
        <v>974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978</v>
      </c>
      <c r="D167" s="288"/>
      <c r="E167" s="288"/>
      <c r="F167" s="307" t="s">
        <v>975</v>
      </c>
      <c r="G167" s="288"/>
      <c r="H167" s="288" t="s">
        <v>1014</v>
      </c>
      <c r="I167" s="288" t="s">
        <v>977</v>
      </c>
      <c r="J167" s="288">
        <v>120</v>
      </c>
      <c r="K167" s="329"/>
    </row>
    <row r="168" spans="2:11" ht="15" customHeight="1">
      <c r="B168" s="308"/>
      <c r="C168" s="288" t="s">
        <v>1023</v>
      </c>
      <c r="D168" s="288"/>
      <c r="E168" s="288"/>
      <c r="F168" s="307" t="s">
        <v>975</v>
      </c>
      <c r="G168" s="288"/>
      <c r="H168" s="288" t="s">
        <v>1024</v>
      </c>
      <c r="I168" s="288" t="s">
        <v>977</v>
      </c>
      <c r="J168" s="288" t="s">
        <v>1025</v>
      </c>
      <c r="K168" s="329"/>
    </row>
    <row r="169" spans="2:11" ht="15" customHeight="1">
      <c r="B169" s="308"/>
      <c r="C169" s="288" t="s">
        <v>81</v>
      </c>
      <c r="D169" s="288"/>
      <c r="E169" s="288"/>
      <c r="F169" s="307" t="s">
        <v>975</v>
      </c>
      <c r="G169" s="288"/>
      <c r="H169" s="288" t="s">
        <v>1041</v>
      </c>
      <c r="I169" s="288" t="s">
        <v>977</v>
      </c>
      <c r="J169" s="288" t="s">
        <v>1025</v>
      </c>
      <c r="K169" s="329"/>
    </row>
    <row r="170" spans="2:11" ht="15" customHeight="1">
      <c r="B170" s="308"/>
      <c r="C170" s="288" t="s">
        <v>980</v>
      </c>
      <c r="D170" s="288"/>
      <c r="E170" s="288"/>
      <c r="F170" s="307" t="s">
        <v>981</v>
      </c>
      <c r="G170" s="288"/>
      <c r="H170" s="288" t="s">
        <v>1041</v>
      </c>
      <c r="I170" s="288" t="s">
        <v>977</v>
      </c>
      <c r="J170" s="288">
        <v>50</v>
      </c>
      <c r="K170" s="329"/>
    </row>
    <row r="171" spans="2:11" ht="15" customHeight="1">
      <c r="B171" s="308"/>
      <c r="C171" s="288" t="s">
        <v>983</v>
      </c>
      <c r="D171" s="288"/>
      <c r="E171" s="288"/>
      <c r="F171" s="307" t="s">
        <v>975</v>
      </c>
      <c r="G171" s="288"/>
      <c r="H171" s="288" t="s">
        <v>1041</v>
      </c>
      <c r="I171" s="288" t="s">
        <v>985</v>
      </c>
      <c r="J171" s="288"/>
      <c r="K171" s="329"/>
    </row>
    <row r="172" spans="2:11" ht="15" customHeight="1">
      <c r="B172" s="308"/>
      <c r="C172" s="288" t="s">
        <v>994</v>
      </c>
      <c r="D172" s="288"/>
      <c r="E172" s="288"/>
      <c r="F172" s="307" t="s">
        <v>981</v>
      </c>
      <c r="G172" s="288"/>
      <c r="H172" s="288" t="s">
        <v>1041</v>
      </c>
      <c r="I172" s="288" t="s">
        <v>977</v>
      </c>
      <c r="J172" s="288">
        <v>50</v>
      </c>
      <c r="K172" s="329"/>
    </row>
    <row r="173" spans="2:11" ht="15" customHeight="1">
      <c r="B173" s="308"/>
      <c r="C173" s="288" t="s">
        <v>1002</v>
      </c>
      <c r="D173" s="288"/>
      <c r="E173" s="288"/>
      <c r="F173" s="307" t="s">
        <v>981</v>
      </c>
      <c r="G173" s="288"/>
      <c r="H173" s="288" t="s">
        <v>1041</v>
      </c>
      <c r="I173" s="288" t="s">
        <v>977</v>
      </c>
      <c r="J173" s="288">
        <v>50</v>
      </c>
      <c r="K173" s="329"/>
    </row>
    <row r="174" spans="2:11" ht="15" customHeight="1">
      <c r="B174" s="308"/>
      <c r="C174" s="288" t="s">
        <v>1000</v>
      </c>
      <c r="D174" s="288"/>
      <c r="E174" s="288"/>
      <c r="F174" s="307" t="s">
        <v>981</v>
      </c>
      <c r="G174" s="288"/>
      <c r="H174" s="288" t="s">
        <v>1041</v>
      </c>
      <c r="I174" s="288" t="s">
        <v>977</v>
      </c>
      <c r="J174" s="288">
        <v>50</v>
      </c>
      <c r="K174" s="329"/>
    </row>
    <row r="175" spans="2:11" ht="15" customHeight="1">
      <c r="B175" s="308"/>
      <c r="C175" s="288" t="s">
        <v>130</v>
      </c>
      <c r="D175" s="288"/>
      <c r="E175" s="288"/>
      <c r="F175" s="307" t="s">
        <v>975</v>
      </c>
      <c r="G175" s="288"/>
      <c r="H175" s="288" t="s">
        <v>1042</v>
      </c>
      <c r="I175" s="288" t="s">
        <v>1043</v>
      </c>
      <c r="J175" s="288"/>
      <c r="K175" s="329"/>
    </row>
    <row r="176" spans="2:11" ht="15" customHeight="1">
      <c r="B176" s="308"/>
      <c r="C176" s="288" t="s">
        <v>53</v>
      </c>
      <c r="D176" s="288"/>
      <c r="E176" s="288"/>
      <c r="F176" s="307" t="s">
        <v>975</v>
      </c>
      <c r="G176" s="288"/>
      <c r="H176" s="288" t="s">
        <v>1044</v>
      </c>
      <c r="I176" s="288" t="s">
        <v>1045</v>
      </c>
      <c r="J176" s="288">
        <v>1</v>
      </c>
      <c r="K176" s="329"/>
    </row>
    <row r="177" spans="2:11" ht="15" customHeight="1">
      <c r="B177" s="308"/>
      <c r="C177" s="288" t="s">
        <v>49</v>
      </c>
      <c r="D177" s="288"/>
      <c r="E177" s="288"/>
      <c r="F177" s="307" t="s">
        <v>975</v>
      </c>
      <c r="G177" s="288"/>
      <c r="H177" s="288" t="s">
        <v>1046</v>
      </c>
      <c r="I177" s="288" t="s">
        <v>977</v>
      </c>
      <c r="J177" s="288">
        <v>20</v>
      </c>
      <c r="K177" s="329"/>
    </row>
    <row r="178" spans="2:11" ht="15" customHeight="1">
      <c r="B178" s="308"/>
      <c r="C178" s="288" t="s">
        <v>131</v>
      </c>
      <c r="D178" s="288"/>
      <c r="E178" s="288"/>
      <c r="F178" s="307" t="s">
        <v>975</v>
      </c>
      <c r="G178" s="288"/>
      <c r="H178" s="288" t="s">
        <v>1047</v>
      </c>
      <c r="I178" s="288" t="s">
        <v>977</v>
      </c>
      <c r="J178" s="288">
        <v>255</v>
      </c>
      <c r="K178" s="329"/>
    </row>
    <row r="179" spans="2:11" ht="15" customHeight="1">
      <c r="B179" s="308"/>
      <c r="C179" s="288" t="s">
        <v>132</v>
      </c>
      <c r="D179" s="288"/>
      <c r="E179" s="288"/>
      <c r="F179" s="307" t="s">
        <v>975</v>
      </c>
      <c r="G179" s="288"/>
      <c r="H179" s="288" t="s">
        <v>940</v>
      </c>
      <c r="I179" s="288" t="s">
        <v>977</v>
      </c>
      <c r="J179" s="288">
        <v>10</v>
      </c>
      <c r="K179" s="329"/>
    </row>
    <row r="180" spans="2:11" ht="15" customHeight="1">
      <c r="B180" s="308"/>
      <c r="C180" s="288" t="s">
        <v>133</v>
      </c>
      <c r="D180" s="288"/>
      <c r="E180" s="288"/>
      <c r="F180" s="307" t="s">
        <v>975</v>
      </c>
      <c r="G180" s="288"/>
      <c r="H180" s="288" t="s">
        <v>1048</v>
      </c>
      <c r="I180" s="288" t="s">
        <v>1009</v>
      </c>
      <c r="J180" s="288"/>
      <c r="K180" s="329"/>
    </row>
    <row r="181" spans="2:11" ht="15" customHeight="1">
      <c r="B181" s="308"/>
      <c r="C181" s="288" t="s">
        <v>1049</v>
      </c>
      <c r="D181" s="288"/>
      <c r="E181" s="288"/>
      <c r="F181" s="307" t="s">
        <v>975</v>
      </c>
      <c r="G181" s="288"/>
      <c r="H181" s="288" t="s">
        <v>1050</v>
      </c>
      <c r="I181" s="288" t="s">
        <v>1009</v>
      </c>
      <c r="J181" s="288"/>
      <c r="K181" s="329"/>
    </row>
    <row r="182" spans="2:11" ht="15" customHeight="1">
      <c r="B182" s="308"/>
      <c r="C182" s="288" t="s">
        <v>1038</v>
      </c>
      <c r="D182" s="288"/>
      <c r="E182" s="288"/>
      <c r="F182" s="307" t="s">
        <v>975</v>
      </c>
      <c r="G182" s="288"/>
      <c r="H182" s="288" t="s">
        <v>1051</v>
      </c>
      <c r="I182" s="288" t="s">
        <v>1009</v>
      </c>
      <c r="J182" s="288"/>
      <c r="K182" s="329"/>
    </row>
    <row r="183" spans="2:11" ht="15" customHeight="1">
      <c r="B183" s="308"/>
      <c r="C183" s="288" t="s">
        <v>135</v>
      </c>
      <c r="D183" s="288"/>
      <c r="E183" s="288"/>
      <c r="F183" s="307" t="s">
        <v>981</v>
      </c>
      <c r="G183" s="288"/>
      <c r="H183" s="288" t="s">
        <v>1052</v>
      </c>
      <c r="I183" s="288" t="s">
        <v>977</v>
      </c>
      <c r="J183" s="288">
        <v>50</v>
      </c>
      <c r="K183" s="329"/>
    </row>
    <row r="184" spans="2:11" ht="15" customHeight="1">
      <c r="B184" s="308"/>
      <c r="C184" s="288" t="s">
        <v>1053</v>
      </c>
      <c r="D184" s="288"/>
      <c r="E184" s="288"/>
      <c r="F184" s="307" t="s">
        <v>981</v>
      </c>
      <c r="G184" s="288"/>
      <c r="H184" s="288" t="s">
        <v>1054</v>
      </c>
      <c r="I184" s="288" t="s">
        <v>1055</v>
      </c>
      <c r="J184" s="288"/>
      <c r="K184" s="329"/>
    </row>
    <row r="185" spans="2:11" ht="15" customHeight="1">
      <c r="B185" s="308"/>
      <c r="C185" s="288" t="s">
        <v>1056</v>
      </c>
      <c r="D185" s="288"/>
      <c r="E185" s="288"/>
      <c r="F185" s="307" t="s">
        <v>981</v>
      </c>
      <c r="G185" s="288"/>
      <c r="H185" s="288" t="s">
        <v>1057</v>
      </c>
      <c r="I185" s="288" t="s">
        <v>1055</v>
      </c>
      <c r="J185" s="288"/>
      <c r="K185" s="329"/>
    </row>
    <row r="186" spans="2:11" ht="15" customHeight="1">
      <c r="B186" s="308"/>
      <c r="C186" s="288" t="s">
        <v>1058</v>
      </c>
      <c r="D186" s="288"/>
      <c r="E186" s="288"/>
      <c r="F186" s="307" t="s">
        <v>981</v>
      </c>
      <c r="G186" s="288"/>
      <c r="H186" s="288" t="s">
        <v>1059</v>
      </c>
      <c r="I186" s="288" t="s">
        <v>1055</v>
      </c>
      <c r="J186" s="288"/>
      <c r="K186" s="329"/>
    </row>
    <row r="187" spans="2:11" ht="15" customHeight="1">
      <c r="B187" s="308"/>
      <c r="C187" s="341" t="s">
        <v>1060</v>
      </c>
      <c r="D187" s="288"/>
      <c r="E187" s="288"/>
      <c r="F187" s="307" t="s">
        <v>981</v>
      </c>
      <c r="G187" s="288"/>
      <c r="H187" s="288" t="s">
        <v>1061</v>
      </c>
      <c r="I187" s="288" t="s">
        <v>1062</v>
      </c>
      <c r="J187" s="342" t="s">
        <v>1063</v>
      </c>
      <c r="K187" s="329"/>
    </row>
    <row r="188" spans="2:11" ht="15" customHeight="1">
      <c r="B188" s="308"/>
      <c r="C188" s="293" t="s">
        <v>38</v>
      </c>
      <c r="D188" s="288"/>
      <c r="E188" s="288"/>
      <c r="F188" s="307" t="s">
        <v>975</v>
      </c>
      <c r="G188" s="288"/>
      <c r="H188" s="284" t="s">
        <v>1064</v>
      </c>
      <c r="I188" s="288" t="s">
        <v>1065</v>
      </c>
      <c r="J188" s="288"/>
      <c r="K188" s="329"/>
    </row>
    <row r="189" spans="2:11" ht="15" customHeight="1">
      <c r="B189" s="308"/>
      <c r="C189" s="293" t="s">
        <v>1066</v>
      </c>
      <c r="D189" s="288"/>
      <c r="E189" s="288"/>
      <c r="F189" s="307" t="s">
        <v>975</v>
      </c>
      <c r="G189" s="288"/>
      <c r="H189" s="288" t="s">
        <v>1067</v>
      </c>
      <c r="I189" s="288" t="s">
        <v>1009</v>
      </c>
      <c r="J189" s="288"/>
      <c r="K189" s="329"/>
    </row>
    <row r="190" spans="2:11" ht="15" customHeight="1">
      <c r="B190" s="308"/>
      <c r="C190" s="293" t="s">
        <v>1068</v>
      </c>
      <c r="D190" s="288"/>
      <c r="E190" s="288"/>
      <c r="F190" s="307" t="s">
        <v>975</v>
      </c>
      <c r="G190" s="288"/>
      <c r="H190" s="288" t="s">
        <v>1069</v>
      </c>
      <c r="I190" s="288" t="s">
        <v>1009</v>
      </c>
      <c r="J190" s="288"/>
      <c r="K190" s="329"/>
    </row>
    <row r="191" spans="2:11" ht="15" customHeight="1">
      <c r="B191" s="308"/>
      <c r="C191" s="293" t="s">
        <v>1070</v>
      </c>
      <c r="D191" s="288"/>
      <c r="E191" s="288"/>
      <c r="F191" s="307" t="s">
        <v>981</v>
      </c>
      <c r="G191" s="288"/>
      <c r="H191" s="288" t="s">
        <v>1071</v>
      </c>
      <c r="I191" s="288" t="s">
        <v>1009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5" t="s">
        <v>1072</v>
      </c>
      <c r="D197" s="405"/>
      <c r="E197" s="405"/>
      <c r="F197" s="405"/>
      <c r="G197" s="405"/>
      <c r="H197" s="405"/>
      <c r="I197" s="405"/>
      <c r="J197" s="405"/>
      <c r="K197" s="280"/>
    </row>
    <row r="198" spans="2:11" ht="25.5" customHeight="1">
      <c r="B198" s="279"/>
      <c r="C198" s="344" t="s">
        <v>1073</v>
      </c>
      <c r="D198" s="344"/>
      <c r="E198" s="344"/>
      <c r="F198" s="344" t="s">
        <v>1074</v>
      </c>
      <c r="G198" s="345"/>
      <c r="H198" s="409" t="s">
        <v>1075</v>
      </c>
      <c r="I198" s="409"/>
      <c r="J198" s="409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1065</v>
      </c>
      <c r="D200" s="288"/>
      <c r="E200" s="288"/>
      <c r="F200" s="307" t="s">
        <v>39</v>
      </c>
      <c r="G200" s="288"/>
      <c r="H200" s="408" t="s">
        <v>1076</v>
      </c>
      <c r="I200" s="408"/>
      <c r="J200" s="408"/>
      <c r="K200" s="329"/>
    </row>
    <row r="201" spans="2:11" ht="15" customHeight="1">
      <c r="B201" s="308"/>
      <c r="C201" s="314"/>
      <c r="D201" s="288"/>
      <c r="E201" s="288"/>
      <c r="F201" s="307" t="s">
        <v>40</v>
      </c>
      <c r="G201" s="288"/>
      <c r="H201" s="408" t="s">
        <v>1077</v>
      </c>
      <c r="I201" s="408"/>
      <c r="J201" s="408"/>
      <c r="K201" s="329"/>
    </row>
    <row r="202" spans="2:11" ht="15" customHeight="1">
      <c r="B202" s="308"/>
      <c r="C202" s="314"/>
      <c r="D202" s="288"/>
      <c r="E202" s="288"/>
      <c r="F202" s="307" t="s">
        <v>43</v>
      </c>
      <c r="G202" s="288"/>
      <c r="H202" s="408" t="s">
        <v>1078</v>
      </c>
      <c r="I202" s="408"/>
      <c r="J202" s="408"/>
      <c r="K202" s="329"/>
    </row>
    <row r="203" spans="2:11" ht="15" customHeight="1">
      <c r="B203" s="308"/>
      <c r="C203" s="288"/>
      <c r="D203" s="288"/>
      <c r="E203" s="288"/>
      <c r="F203" s="307" t="s">
        <v>41</v>
      </c>
      <c r="G203" s="288"/>
      <c r="H203" s="408" t="s">
        <v>1079</v>
      </c>
      <c r="I203" s="408"/>
      <c r="J203" s="408"/>
      <c r="K203" s="329"/>
    </row>
    <row r="204" spans="2:11" ht="15" customHeight="1">
      <c r="B204" s="308"/>
      <c r="C204" s="288"/>
      <c r="D204" s="288"/>
      <c r="E204" s="288"/>
      <c r="F204" s="307" t="s">
        <v>42</v>
      </c>
      <c r="G204" s="288"/>
      <c r="H204" s="408" t="s">
        <v>1080</v>
      </c>
      <c r="I204" s="408"/>
      <c r="J204" s="408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1021</v>
      </c>
      <c r="D206" s="288"/>
      <c r="E206" s="288"/>
      <c r="F206" s="307" t="s">
        <v>74</v>
      </c>
      <c r="G206" s="288"/>
      <c r="H206" s="408" t="s">
        <v>1081</v>
      </c>
      <c r="I206" s="408"/>
      <c r="J206" s="408"/>
      <c r="K206" s="329"/>
    </row>
    <row r="207" spans="2:11" ht="15" customHeight="1">
      <c r="B207" s="308"/>
      <c r="C207" s="314"/>
      <c r="D207" s="288"/>
      <c r="E207" s="288"/>
      <c r="F207" s="307" t="s">
        <v>919</v>
      </c>
      <c r="G207" s="288"/>
      <c r="H207" s="408" t="s">
        <v>920</v>
      </c>
      <c r="I207" s="408"/>
      <c r="J207" s="408"/>
      <c r="K207" s="329"/>
    </row>
    <row r="208" spans="2:11" ht="15" customHeight="1">
      <c r="B208" s="308"/>
      <c r="C208" s="288"/>
      <c r="D208" s="288"/>
      <c r="E208" s="288"/>
      <c r="F208" s="307" t="s">
        <v>917</v>
      </c>
      <c r="G208" s="288"/>
      <c r="H208" s="408" t="s">
        <v>1082</v>
      </c>
      <c r="I208" s="408"/>
      <c r="J208" s="408"/>
      <c r="K208" s="329"/>
    </row>
    <row r="209" spans="2:11" ht="15" customHeight="1">
      <c r="B209" s="346"/>
      <c r="C209" s="314"/>
      <c r="D209" s="314"/>
      <c r="E209" s="314"/>
      <c r="F209" s="307" t="s">
        <v>921</v>
      </c>
      <c r="G209" s="293"/>
      <c r="H209" s="411" t="s">
        <v>922</v>
      </c>
      <c r="I209" s="411"/>
      <c r="J209" s="411"/>
      <c r="K209" s="347"/>
    </row>
    <row r="210" spans="2:11" ht="15" customHeight="1">
      <c r="B210" s="346"/>
      <c r="C210" s="314"/>
      <c r="D210" s="314"/>
      <c r="E210" s="314"/>
      <c r="F210" s="307" t="s">
        <v>923</v>
      </c>
      <c r="G210" s="293"/>
      <c r="H210" s="411" t="s">
        <v>1083</v>
      </c>
      <c r="I210" s="411"/>
      <c r="J210" s="411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1045</v>
      </c>
      <c r="D212" s="314"/>
      <c r="E212" s="314"/>
      <c r="F212" s="307">
        <v>1</v>
      </c>
      <c r="G212" s="293"/>
      <c r="H212" s="411" t="s">
        <v>1084</v>
      </c>
      <c r="I212" s="411"/>
      <c r="J212" s="411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11" t="s">
        <v>1085</v>
      </c>
      <c r="I213" s="411"/>
      <c r="J213" s="411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11" t="s">
        <v>1086</v>
      </c>
      <c r="I214" s="411"/>
      <c r="J214" s="411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11" t="s">
        <v>1087</v>
      </c>
      <c r="I215" s="411"/>
      <c r="J215" s="411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password="CC35" sheet="1" objects="1" scenarios="1" formatCells="0" formatColumns="0" formatRows="0" sort="0" autoFilter="0"/>
  <mergeCells count="77">
    <mergeCell ref="H215:J215"/>
    <mergeCell ref="H213:J213"/>
    <mergeCell ref="H210:J210"/>
    <mergeCell ref="H209:J209"/>
    <mergeCell ref="H207:J207"/>
    <mergeCell ref="H208:J208"/>
    <mergeCell ref="H212:J212"/>
    <mergeCell ref="H214:J214"/>
    <mergeCell ref="D57:J57"/>
    <mergeCell ref="H200:J200"/>
    <mergeCell ref="D60:J60"/>
    <mergeCell ref="D63:J63"/>
    <mergeCell ref="D64:J64"/>
    <mergeCell ref="D66:J66"/>
    <mergeCell ref="C197:J197"/>
    <mergeCell ref="D68:J68"/>
    <mergeCell ref="C73:J73"/>
    <mergeCell ref="C163:J163"/>
    <mergeCell ref="H206:J206"/>
    <mergeCell ref="H204:J204"/>
    <mergeCell ref="H202:J202"/>
    <mergeCell ref="H203:J203"/>
    <mergeCell ref="H201:J201"/>
    <mergeCell ref="H198:J198"/>
    <mergeCell ref="C120:J120"/>
    <mergeCell ref="C145:J145"/>
    <mergeCell ref="D58:J58"/>
    <mergeCell ref="D59:J59"/>
    <mergeCell ref="D65:J65"/>
    <mergeCell ref="C100:J100"/>
    <mergeCell ref="D61:J61"/>
    <mergeCell ref="D67:J67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Sedlář</dc:creator>
  <cp:keywords/>
  <dc:description/>
  <cp:lastModifiedBy>Chalupova Lucie</cp:lastModifiedBy>
  <cp:lastPrinted>2018-07-16T11:46:22Z</cp:lastPrinted>
  <dcterms:created xsi:type="dcterms:W3CDTF">2018-02-28T06:24:31Z</dcterms:created>
  <dcterms:modified xsi:type="dcterms:W3CDTF">2018-07-16T11:57:53Z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