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activeTab="1"/>
  </bookViews>
  <sheets>
    <sheet name="Rekapitulace stavby" sheetId="1" r:id="rId1"/>
    <sheet name="0 - Vedlejší a ostatní ná..." sheetId="2" r:id="rId2"/>
    <sheet name="9 - Ostatní náklady souvi..." sheetId="3" r:id="rId3"/>
    <sheet name="SO 101 - KOMUNIKACE - sil..." sheetId="4" r:id="rId4"/>
    <sheet name="SO 102 - Místní komunikac..." sheetId="5" r:id="rId5"/>
    <sheet name="SO 201 - Rámový propustek" sheetId="6" r:id="rId6"/>
    <sheet name="SO 301 - Vodovod" sheetId="7" r:id="rId7"/>
    <sheet name="SO 301.1 - Dešťová kanali..." sheetId="8" r:id="rId8"/>
    <sheet name="Pokyny pro vyplnění" sheetId="9" r:id="rId9"/>
  </sheets>
  <definedNames>
    <definedName name="_xlnm._FilterDatabase" localSheetId="1" hidden="1">'0 - Vedlejší a ostatní ná...'!$C$79:$K$96</definedName>
    <definedName name="_xlnm._FilterDatabase" localSheetId="2" hidden="1">'9 - Ostatní náklady souvi...'!$C$78:$K$100</definedName>
    <definedName name="_xlnm._FilterDatabase" localSheetId="3" hidden="1">'SO 101 - KOMUNIKACE - sil...'!$C$85:$K$327</definedName>
    <definedName name="_xlnm._FilterDatabase" localSheetId="4" hidden="1">'SO 102 - Místní komunikac...'!$C$85:$K$352</definedName>
    <definedName name="_xlnm._FilterDatabase" localSheetId="5" hidden="1">'SO 201 - Rámový propustek'!$C$85:$K$242</definedName>
    <definedName name="_xlnm._FilterDatabase" localSheetId="6" hidden="1">'SO 301 - Vodovod'!$C$79:$K$211</definedName>
    <definedName name="_xlnm._FilterDatabase" localSheetId="7" hidden="1">'SO 301.1 - Dešťová kanali...'!$C$82:$K$141</definedName>
    <definedName name="_xlnm.Print_Titles" localSheetId="1">'0 - Vedlejší a ostatní ná...'!$79:$79</definedName>
    <definedName name="_xlnm.Print_Titles" localSheetId="2">'9 - Ostatní náklady souvi...'!$78:$78</definedName>
    <definedName name="_xlnm.Print_Titles" localSheetId="0">'Rekapitulace stavby'!$49:$49</definedName>
    <definedName name="_xlnm.Print_Titles" localSheetId="3">'SO 101 - KOMUNIKACE - sil...'!$85:$85</definedName>
    <definedName name="_xlnm.Print_Titles" localSheetId="4">'SO 102 - Místní komunikac...'!$85:$85</definedName>
    <definedName name="_xlnm.Print_Titles" localSheetId="5">'SO 201 - Rámový propustek'!$85:$85</definedName>
    <definedName name="_xlnm.Print_Titles" localSheetId="6">'SO 301 - Vodovod'!$79:$79</definedName>
    <definedName name="_xlnm.Print_Titles" localSheetId="7">'SO 301.1 - Dešťová kanali...'!$82:$82</definedName>
    <definedName name="_xlnm.Print_Area" localSheetId="1">'0 - Vedlejší a ostatní ná...'!$C$4:$J$36,'0 - Vedlejší a ostatní ná...'!$C$42:$J$61,'0 - Vedlejší a ostatní ná...'!$C$67:$K$96</definedName>
    <definedName name="_xlnm.Print_Area" localSheetId="2">'9 - Ostatní náklady souvi...'!$C$4:$J$36,'9 - Ostatní náklady souvi...'!$C$42:$J$60,'9 - Ostatní náklady souvi...'!$C$66:$K$100</definedName>
    <definedName name="_xlnm.Print_Area" localSheetId="8">'Pokyny pro vyplnění'!$B$2:$K$69,'Pokyny pro vyplnění'!$B$72:$K$116,'Pokyny pro vyplnění'!$B$119:$K$188,'Pokyny pro vyplnění'!$B$196:$K$216</definedName>
    <definedName name="_xlnm.Print_Area" localSheetId="0">'Rekapitulace stavby'!$D$4:$AO$33,'Rekapitulace stavby'!$C$39:$AQ$59</definedName>
    <definedName name="_xlnm.Print_Area" localSheetId="3">'SO 101 - KOMUNIKACE - sil...'!$C$4:$J$36,'SO 101 - KOMUNIKACE - sil...'!$C$42:$J$67,'SO 101 - KOMUNIKACE - sil...'!$C$73:$K$327</definedName>
    <definedName name="_xlnm.Print_Area" localSheetId="4">'SO 102 - Místní komunikac...'!$C$4:$J$36,'SO 102 - Místní komunikac...'!$C$42:$J$67,'SO 102 - Místní komunikac...'!$C$73:$K$352</definedName>
    <definedName name="_xlnm.Print_Area" localSheetId="5">'SO 201 - Rámový propustek'!$C$4:$J$36,'SO 201 - Rámový propustek'!$C$42:$J$67,'SO 201 - Rámový propustek'!$C$73:$K$242</definedName>
    <definedName name="_xlnm.Print_Area" localSheetId="6">'SO 301 - Vodovod'!$C$4:$J$36,'SO 301 - Vodovod'!$C$42:$J$61,'SO 301 - Vodovod'!$C$67:$K$211</definedName>
    <definedName name="_xlnm.Print_Area" localSheetId="7">'SO 301.1 - Dešťová kanali...'!$C$4:$J$36,'SO 301.1 - Dešťová kanali...'!$C$42:$J$64,'SO 301.1 - Dešťová kanali...'!$C$70:$K$141</definedName>
  </definedNames>
  <calcPr fullCalcOnLoad="1"/>
</workbook>
</file>

<file path=xl/sharedStrings.xml><?xml version="1.0" encoding="utf-8"?>
<sst xmlns="http://schemas.openxmlformats.org/spreadsheetml/2006/main" count="10116" uniqueCount="1707">
  <si>
    <t>Export VZ</t>
  </si>
  <si>
    <t>List obsahuje:</t>
  </si>
  <si>
    <t>1) Rekapitulace stavby</t>
  </si>
  <si>
    <t>2) Rekapitulace objektů stavby a soupisů prací</t>
  </si>
  <si>
    <t>3.0</t>
  </si>
  <si>
    <t>ZAMOK</t>
  </si>
  <si>
    <t>False</t>
  </si>
  <si>
    <t>{7b615678-3ca5-4513-9437-37db8c4908f7}</t>
  </si>
  <si>
    <t>0,01</t>
  </si>
  <si>
    <t>21</t>
  </si>
  <si>
    <t>15</t>
  </si>
  <si>
    <t>REKAPITULACE STAVBY</t>
  </si>
  <si>
    <t>v ---  níže se nacházejí doplnkové a pomocné údaje k sestavám  --- v</t>
  </si>
  <si>
    <t>Návod na vyplnění</t>
  </si>
  <si>
    <t>0,001</t>
  </si>
  <si>
    <t>Kód:</t>
  </si>
  <si>
    <t>HOL-II_605_1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</si>
  <si>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</si>
  <si>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</si>
  <si>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HOLOUBKOV – II/605 PRŮTAH – 1.etapa</t>
  </si>
  <si>
    <t>KSO:</t>
  </si>
  <si>
    <t/>
  </si>
  <si>
    <t>CC-CZ:</t>
  </si>
  <si>
    <t>Místo:</t>
  </si>
  <si>
    <t xml:space="preserve"> </t>
  </si>
  <si>
    <t>Datum:</t>
  </si>
  <si>
    <t>20. 12. 2017</t>
  </si>
  <si>
    <t>Zadavatel:</t>
  </si>
  <si>
    <t>IČ:</t>
  </si>
  <si>
    <t>SÚSPK a Obec Holoubkov</t>
  </si>
  <si>
    <t>DIČ:</t>
  </si>
  <si>
    <t>Uchazeč:</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</si>
  <si>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</si>
  <si>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</si>
  <si>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</si>
  <si>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</si>
  <si>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</si>
  <si>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</si>
  <si>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</si>
  <si>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</si>
  <si>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</si>
  <si>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</si>
  <si>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</si>
  <si>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</si>
  <si>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</si>
  <si>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</si>
  <si>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</si>
  <si>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</si>
  <si>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</si>
  <si>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</si>
  <si>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</si>
  <si>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</si>
  <si>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</si>
  <si>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</si>
  <si>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</si>
  <si>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</si>
  <si>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</si>
  <si>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</si>
  <si>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</si>
  <si>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</si>
  <si>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</si>
  <si>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</si>
  <si>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</si>
  <si>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</si>
  <si>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</si>
  <si>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</si>
  <si>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</si>
  <si>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</si>
  <si>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</si>
  <si>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</si>
  <si>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</si>
  <si>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</si>
  <si>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</si>
  <si>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</si>
  <si>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</si>
  <si>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Vedlejší a ostatní náklady</t>
  </si>
  <si>
    <t>STA</t>
  </si>
  <si>
    <t>1</t>
  </si>
  <si>
    <t>{9e704066-19d4-4c0a-85b8-43d421e7cf27}</t>
  </si>
  <si>
    <t>2</t>
  </si>
  <si>
    <t>9</t>
  </si>
  <si>
    <t>Ostatní náklady související s výstavbou před zimní přestávkou</t>
  </si>
  <si>
    <t>{85d10694-83e2-4170-92dc-cacc5a12895f}</t>
  </si>
  <si>
    <t>SO 101</t>
  </si>
  <si>
    <t>KOMUNIKACE - siln. II/605</t>
  </si>
  <si>
    <t>{2678b2a2-f3ed-4bf3-a0b1-cceedf052100}</t>
  </si>
  <si>
    <t>SO 102</t>
  </si>
  <si>
    <t>Místní komunikace, chodníky</t>
  </si>
  <si>
    <t>{0342a09e-a8fe-4256-8885-5cd8b86a7bc9}</t>
  </si>
  <si>
    <t>SO 201</t>
  </si>
  <si>
    <t>Rámový propustek</t>
  </si>
  <si>
    <t>{b0a49bf3-c679-4211-a511-0880202b12d8}</t>
  </si>
  <si>
    <t>SO 301</t>
  </si>
  <si>
    <t>Vodovod</t>
  </si>
  <si>
    <t>{5e78db10-139e-44b3-866d-48b6b90947a3}</t>
  </si>
  <si>
    <t>SO 301.1</t>
  </si>
  <si>
    <t>Dešťová kanalizace</t>
  </si>
  <si>
    <t>{d3f97de1-2d8e-4dda-8411-4f1f96ed852c}</t>
  </si>
  <si>
    <t>1) Krycí list soupisu</t>
  </si>
  <si>
    <t>2) Rekapitulace</t>
  </si>
  <si>
    <t>3) Soupis prací</t>
  </si>
  <si>
    <t>Zpět na list:</t>
  </si>
  <si>
    <t>Rekapitulace stavby</t>
  </si>
  <si>
    <t>KRYCÍ LIST SOUPISU</t>
  </si>
  <si>
    <t>Objekt:</t>
  </si>
  <si>
    <t>0 - Vedlejší a ostatní náklady</t>
  </si>
  <si>
    <t>REKAPITULACE ČLENĚNÍ SOUPISU PRACÍ</t>
  </si>
  <si>
    <t>Kód dílu - Popis</t>
  </si>
  <si>
    <t>Cena celkem [CZK]</t>
  </si>
  <si>
    <t>Náklady soupisu celkem</t>
  </si>
  <si>
    <t>-1</t>
  </si>
  <si>
    <t>VRN - Vedlejší rozpočtové náklady</t>
  </si>
  <si>
    <t xml:space="preserve">    0 -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</si>
  <si>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</si>
  <si>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</si>
  <si>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</si>
  <si>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</si>
  <si>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</si>
  <si>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</si>
  <si>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</si>
  <si>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</si>
  <si>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</si>
  <si>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</si>
  <si>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</si>
  <si>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</si>
  <si>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</si>
  <si>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</si>
  <si>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</si>
  <si>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</si>
  <si>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</si>
  <si>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</si>
  <si>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</si>
  <si>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</si>
  <si>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K</t>
  </si>
  <si>
    <t>012403000</t>
  </si>
  <si>
    <t>Průzkumné, geodetické a projektové práce geodetické práce kartografické práce</t>
  </si>
  <si>
    <t>kus</t>
  </si>
  <si>
    <t>CS ÚRS 2013 01</t>
  </si>
  <si>
    <t>1024</t>
  </si>
  <si>
    <t>-1593060746</t>
  </si>
  <si>
    <t>P</t>
  </si>
  <si>
    <t>Poznámka k položce:
geometrický plán po dokončení stavby</t>
  </si>
  <si>
    <t>043194000</t>
  </si>
  <si>
    <t>Inženýrská činnost zkoušky a ostatní měření zkoušky ostatní zkoušky</t>
  </si>
  <si>
    <t>-1632779256</t>
  </si>
  <si>
    <t>Poznámka k položce:
Ostatní zkoušky - hutnící zemní pláně, komplet pro celou stavbu  (statická zatěžovací zkouška deskou)</t>
  </si>
  <si>
    <t>3</t>
  </si>
  <si>
    <t>091002000</t>
  </si>
  <si>
    <t>Hlavní tituly průvodních činností a nákladů ostatní náklady související s objektem-Ostatní náklady - vytýčení inženýrských sítí, komplet celá stavba</t>
  </si>
  <si>
    <t>262144</t>
  </si>
  <si>
    <t>1616745562</t>
  </si>
  <si>
    <t>Poznámka k položce:
Ostatní náklady - vytýčení inženýrských sítí, komplet celá stavba</t>
  </si>
  <si>
    <t>4</t>
  </si>
  <si>
    <t>043103000R</t>
  </si>
  <si>
    <t>Zkoušky nad rámec povinných zkoušek podle požadavků objednatele - bude čerpáno dle požadavků TDI a s jeho souhlasem, maximálně do uvedené částky-30000,- Kč</t>
  </si>
  <si>
    <t>Kč</t>
  </si>
  <si>
    <t>-2147010050</t>
  </si>
  <si>
    <t>VRN1</t>
  </si>
  <si>
    <t>Průzkumné, geodetické a projektové práce</t>
  </si>
  <si>
    <t>012203000</t>
  </si>
  <si>
    <t>Geodetické práce při provádění stavby</t>
  </si>
  <si>
    <t>CS ÚRS 2018 01</t>
  </si>
  <si>
    <t>-1955194013</t>
  </si>
  <si>
    <t>6</t>
  </si>
  <si>
    <t>012303000</t>
  </si>
  <si>
    <t>Geodetické práce po výstavbě</t>
  </si>
  <si>
    <t>-54583530</t>
  </si>
  <si>
    <t>7</t>
  </si>
  <si>
    <t>013254000</t>
  </si>
  <si>
    <t>Dokumentace skutečného provedení stavby</t>
  </si>
  <si>
    <t>-398739441</t>
  </si>
  <si>
    <t>VRN3</t>
  </si>
  <si>
    <t>Zařízení staveniště</t>
  </si>
  <si>
    <t>8</t>
  </si>
  <si>
    <t>030001000</t>
  </si>
  <si>
    <t>462422994</t>
  </si>
  <si>
    <t xml:space="preserve">Poznámka k položce:
komplet pro celou stavbu, včetně zřízení, provozu po celou dobu stavby, oplocení, kompletní vybavení a ochrana, odstranění </t>
  </si>
  <si>
    <t>9 - Ostatní náklady související s výstavbou před zimní přestávkou</t>
  </si>
  <si>
    <t>HSV - Práce a dodávky HSV</t>
  </si>
  <si>
    <t xml:space="preserve">    1 - Zemní práce</t>
  </si>
  <si>
    <t xml:space="preserve">    5 - Komunikace pozemní</t>
  </si>
  <si>
    <t>HSV</t>
  </si>
  <si>
    <t>Práce a dodávky HSV</t>
  </si>
  <si>
    <t>Zemní práce</t>
  </si>
  <si>
    <t>113107243</t>
  </si>
  <si>
    <t>Odstranění podkladů nebo krytů strojně plochy jednotlivě přes 200 m2 s přemístěním hmot na skládku na vzdálenost do 20 m nebo s naložením na dopravní prostředek živičných, o tl. vrstvy přes 100 do 150 mm</t>
  </si>
  <si>
    <t>m2</t>
  </si>
  <si>
    <t>-1677622575</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</si>
  <si>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</si>
  <si>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</si>
  <si>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113154264</t>
  </si>
  <si>
    <t>Frézování živičného podkladu nebo krytu s naložením na dopravní prostředek plochy přes 500 do 1 000 m2 s překážkami v trase pruhu šířky přes 1 m do 2 m, tloušťky vrstvy 100 mm</t>
  </si>
  <si>
    <t>620591327</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</si>
  <si>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</si>
  <si>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162301101</t>
  </si>
  <si>
    <t>Vodorovné přemístění výkopku nebo sypaniny po suchu na obvyklém dopravním prostředku, bez naložení výkopku, avšak se složením bez rozhrnutí z horniny tř. 1 až 4 na vzdálenost přes 50 do 500 m</t>
  </si>
  <si>
    <t>m3</t>
  </si>
  <si>
    <t>2061742535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</si>
  <si>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</si>
  <si>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odfrézovaná živice</t>
  </si>
  <si>
    <t>VV</t>
  </si>
  <si>
    <t>402,000*0,11</t>
  </si>
  <si>
    <t>167101101</t>
  </si>
  <si>
    <t>Nakládání, skládání a překládání neulehlého výkopku nebo sypaniny nakládání, množství do 100 m3, z hornin tř. 1 až 4</t>
  </si>
  <si>
    <t>-789318964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</si>
  <si>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</si>
  <si>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Komunikace pozemní</t>
  </si>
  <si>
    <t>564531112</t>
  </si>
  <si>
    <t>Zřízení podsypu nebo podkladu ze sypaniny s rozprostřením, vlhčením, a zhutněním, po zhutnění tl. 110 mm</t>
  </si>
  <si>
    <t>-1557229307</t>
  </si>
  <si>
    <t xml:space="preserve">Poznámka k souboru cen:
1. Ceny jsou určeny, jen předepíše-li projekt zřízení podsypu nebo podkladu ze sypaniny ze zemníku nebo z výkopku v trase. 2. V cenách nejsou započteny náklady na získání sypaniny a její přemístění k místu zabudování, které se oceňuje podle ustanovení čl. 3111 Všeobecných podmínek části části A 01 tohoto katalogu. </t>
  </si>
  <si>
    <t>Poznámka k položce:
provizorní vyspravení vozovky po dobu zimní přestávky, v místě stavby dešťové kanalizace a propustku - odfrézovaná živice</t>
  </si>
  <si>
    <t>577176111</t>
  </si>
  <si>
    <t>Asfaltový beton vrstva ložní ACL 22 (ABVH) s rozprostřením a zhutněním z nemodifikovaného asfaltu v pruhu šířky do 3 m, po zhutnění tl. 80 mm</t>
  </si>
  <si>
    <t>-1956990484</t>
  </si>
  <si>
    <t xml:space="preserve">Poznámka k souboru cen:
1. ČSN EN 13108-1 připouští pro ACL 22 pouze tl. 60 až 90 mm. </t>
  </si>
  <si>
    <t>Poznámka k položce:
provizorní vyspravení vozovky po dobu zimní přestávky, v místě stavby dešťové kanalizace a propustku</t>
  </si>
  <si>
    <t>180*2+6*7</t>
  </si>
  <si>
    <t>SO 101 - KOMUNIKACE - siln. II/605</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</si>
  <si>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</si>
  <si>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</si>
  <si>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</si>
  <si>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</si>
  <si>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</si>
  <si>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</si>
  <si>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</si>
  <si>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113154124</t>
  </si>
  <si>
    <t>Frézování živičného podkladu nebo krytu s naložením na dopravní prostředek plochy do 500 m2 bez překážek v trase pruhu šířky přes 0,5 m do 1 m, tloušťky vrstvy 100 mm</t>
  </si>
  <si>
    <t>-1234681378</t>
  </si>
  <si>
    <t>113154364</t>
  </si>
  <si>
    <t>Frézování živičného podkladu nebo krytu s naložením na dopravní prostředek plochy přes 1 000 do 10 000 m2 s překážkami v trase pruhu šířky přes 1 m do 2 m, tloušťky vrstvy 100 mm</t>
  </si>
  <si>
    <t>1328761811</t>
  </si>
  <si>
    <t>Poznámka k položce:
Veškerá odfrézovaná živičná drť bude odprodána zhotoviteli</t>
  </si>
  <si>
    <t>113202111</t>
  </si>
  <si>
    <t>Vytrhání obrub s vybouráním lože, s přemístěním hmot na skládku na vzdálenost do 3 m nebo s naložením na dopravní prostředek z krajníků nebo obrubníků stojatých</t>
  </si>
  <si>
    <t>m</t>
  </si>
  <si>
    <t>-1164397548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</si>
  <si>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</si>
  <si>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446+413</t>
  </si>
  <si>
    <t>122202202</t>
  </si>
  <si>
    <t>Odkopávky a prokopávky nezapažené pro silnice s přemístěním výkopku v příčných profilech na vzdálenost do 15 m nebo s naložením na dopravní prostředek v hornině tř. 3 přes 100 do 1 000 m3</t>
  </si>
  <si>
    <t>1914094209</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</si>
  <si>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</si>
  <si>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rozšíření stáv. vozovky - vlevo</t>
  </si>
  <si>
    <t>0,6*(18+47*0,5+338+232*0,5+11,5+32*0,5+25+28*0,5)</t>
  </si>
  <si>
    <t>rozšíření stáv. vozovky - vpravo</t>
  </si>
  <si>
    <t>0,6*(18+72*0,5+48+135*0,5+14+43*0,5)</t>
  </si>
  <si>
    <t>Součet</t>
  </si>
  <si>
    <t>122302202</t>
  </si>
  <si>
    <t>Odkopávky a prokopávky nezapažené pro silnice s přemístěním výkopku v příčných profilech na vzdálenost do 15 m nebo s naložením na dopravní prostředek v hornině tř. 4 přes 100 do 1 000 m3</t>
  </si>
  <si>
    <t>-291872709</t>
  </si>
  <si>
    <t>oprava vozovky nad stáv. vodovodem</t>
  </si>
  <si>
    <t>(90+180)*1,0*0,8</t>
  </si>
  <si>
    <t>132201101</t>
  </si>
  <si>
    <t>Hloubení zapažených i nezapažených rýh šířky do 600 mm s urovnáním dna do předepsaného profilu a spádu v hornině tř. 3 do 100 m3</t>
  </si>
  <si>
    <t>1207097162</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</si>
  <si>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</si>
  <si>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162*0,5*0,5</t>
  </si>
  <si>
    <t>oplocení - 50%</t>
  </si>
  <si>
    <t>0,5*24,28</t>
  </si>
  <si>
    <t>132201201</t>
  </si>
  <si>
    <t>Hloubení zapažených i nezapažených rýh šířky přes 600 do 2 000 mm s urovnáním dna do předepsaného profilu a spádu v hornině tř. 3 do 100 m3</t>
  </si>
  <si>
    <t>69950781</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</si>
  <si>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</si>
  <si>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60*0,8*1,4</t>
  </si>
  <si>
    <t>1354285996</t>
  </si>
  <si>
    <t>162701110R</t>
  </si>
  <si>
    <t>Vodorovné přemístění výkopku nebo sypaniny po suchu na obvyklém dopravním prostředku, bez naložení výkopku, avšak se složením bez rozhrnutí z horniny tř. 1 až 4 na vzdálenost dle možností zhotovitele</t>
  </si>
  <si>
    <t>763183939</t>
  </si>
  <si>
    <t>460,2+216+40,5+67,2-0,4*40,8-44</t>
  </si>
  <si>
    <t>10</t>
  </si>
  <si>
    <t>2136899021</t>
  </si>
  <si>
    <t>11</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</si>
  <si>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</si>
  <si>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</si>
  <si>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-824520560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</si>
  <si>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</si>
  <si>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rozprostření výkopové zeminy podél navrženého plotu
množství = 50% z celkového oplocení</t>
  </si>
  <si>
    <t>12</t>
  </si>
  <si>
    <t>171201211</t>
  </si>
  <si>
    <t>Poplatek za uložení stavebního odpadu na skládce (skládkovné) zeminy a kameniva zatříděného do Katalogu odpadů pod kódem 170 504</t>
  </si>
  <si>
    <t>t</t>
  </si>
  <si>
    <t>1483169318</t>
  </si>
  <si>
    <t xml:space="preserve">Poznámka k souboru cen:
1. Ceny uvedené v souboru cen lze po dohodě upravit podle místních podmínek. </t>
  </si>
  <si>
    <t>723,58*1,8</t>
  </si>
  <si>
    <t>13</t>
  </si>
  <si>
    <t>174101101</t>
  </si>
  <si>
    <t>Zásyp sypaninou z jakékoliv horniny s uložením výkopku ve vrstvách se zhutněním jam, šachet, rýh nebo kolem objektů v těchto vykopávkách</t>
  </si>
  <si>
    <t>1420561312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</si>
  <si>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</si>
  <si>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60*0,8*0,85</t>
  </si>
  <si>
    <t>14</t>
  </si>
  <si>
    <t>M</t>
  </si>
  <si>
    <t>58344197</t>
  </si>
  <si>
    <t>štěrkodrť frakce 0/63</t>
  </si>
  <si>
    <t>595291506</t>
  </si>
  <si>
    <t>Poznámka k položce:
60% výměna výkopového materiálu do zásypu</t>
  </si>
  <si>
    <t>0,6*40,800*1,8</t>
  </si>
  <si>
    <t>175151101</t>
  </si>
  <si>
    <t>Obsypání potrubí strojně sypaninou z vhodných hornin tř. 1 až 4 nebo materiálem připraveným podél výkopu ve vzdálenosti do 3 m od jeho kraje, pro jakoukoliv hloubku výkopu a míru zhutnění bez prohození sypaniny</t>
  </si>
  <si>
    <t>-323935596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</si>
  <si>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</si>
  <si>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60*0,8*0,45</t>
  </si>
  <si>
    <t>16</t>
  </si>
  <si>
    <t>58337302</t>
  </si>
  <si>
    <t>štěrkopísek frakce 0/16</t>
  </si>
  <si>
    <t>1757996082</t>
  </si>
  <si>
    <t>21,600*1,8</t>
  </si>
  <si>
    <t>17</t>
  </si>
  <si>
    <t>181411132</t>
  </si>
  <si>
    <t>Založení trávníku na půdě předem připravené plochy do 1000 m2 výsevem včetně utažení parkového na svahu přes 1:5 do 1:2</t>
  </si>
  <si>
    <t>1522417046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</si>
  <si>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</si>
  <si>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t>
  </si>
  <si>
    <t>00572410</t>
  </si>
  <si>
    <t>osivo směs travní parková</t>
  </si>
  <si>
    <t>kg</t>
  </si>
  <si>
    <t>-1572796460</t>
  </si>
  <si>
    <t>170*0,025</t>
  </si>
  <si>
    <t>19</t>
  </si>
  <si>
    <t>181951102</t>
  </si>
  <si>
    <t>Úprava pláně vyrovnáním výškových rozdílů v hornině tř. 1 až 4 se zhutněním</t>
  </si>
  <si>
    <t>-1946151349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</si>
  <si>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</si>
  <si>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rozšíření vozovky vlevo</t>
  </si>
  <si>
    <t>18+47*0,5+338+232*0,5+11,5+32*0,5+25+28*0,5</t>
  </si>
  <si>
    <t>rozšíření vozovky vpravo</t>
  </si>
  <si>
    <t>18+72*0,5+48+135*0,5+14+43*0,5</t>
  </si>
  <si>
    <t>(90+180)*1,0</t>
  </si>
  <si>
    <t>20</t>
  </si>
  <si>
    <t>999100100R</t>
  </si>
  <si>
    <t>Výměna nevhodné podložní zeminy (odkop zeminy, odvoz, skládkovné, dovoz vhodného materiálu, pokládka se zhutněním)</t>
  </si>
  <si>
    <t>-248599287</t>
  </si>
  <si>
    <t>Poznámka k položce:
Provedení z vhodné kamenito-písčito-štěrkovité sypaniny (např. drcené kamenivo frakce 0-150/250 mm) ukládané a hutněné ve dvou vrstvách. Posledních cca 5 cm aktivní zóny doporučujeme realizovat ze ŠD frakce 0/32  mm pro dosažení požadované rovinatosti zemní pláně.</t>
  </si>
  <si>
    <t>1037*0,5</t>
  </si>
  <si>
    <t>182201101</t>
  </si>
  <si>
    <t>Svahování trvalých svahů do projektovaných profilů s potřebným přemístěním výkopku při svahování násypů v jakékoliv hornině</t>
  </si>
  <si>
    <t>650881872</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</si>
  <si>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</si>
  <si>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22</t>
  </si>
  <si>
    <t>182301121</t>
  </si>
  <si>
    <t>Rozprostření a urovnání ornice ve svahu sklonu přes 1:5 při souvislé ploše do 500 m2, tl. vrstvy do 100 mm</t>
  </si>
  <si>
    <t>-1012853661</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</si>
  <si>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</si>
  <si>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23</t>
  </si>
  <si>
    <t>103111001</t>
  </si>
  <si>
    <t>Ornice, kompletní dodávka vhodné zeminy pro založení trávníku</t>
  </si>
  <si>
    <t>1900544920</t>
  </si>
  <si>
    <t>170,000*0,1</t>
  </si>
  <si>
    <t>Zakládání</t>
  </si>
  <si>
    <t>24</t>
  </si>
  <si>
    <t>211531111</t>
  </si>
  <si>
    <t>Výplň kamenivem do rýh odvodňovacích žeber nebo trativodů bez zhutnění, s úpravou povrchu výplně kamenivem hrubým drceným frakce 16 až 63 mm</t>
  </si>
  <si>
    <t>-577942086</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</si>
  <si>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</si>
  <si>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162*0,4*0,5</t>
  </si>
  <si>
    <t>25</t>
  </si>
  <si>
    <t>212312111</t>
  </si>
  <si>
    <t>Lože pro trativody z betonu prostého</t>
  </si>
  <si>
    <t>-1076968385</t>
  </si>
  <si>
    <t xml:space="preserve">Poznámka k souboru cen:
1. V cenách jsou započteny i náklady na vyčištění dna rýh a na urovnání povrchu lože. 2. V ceně materiálu jsou započteny i náklady na prohození výkopku. </t>
  </si>
  <si>
    <t>162*0,5*0,1</t>
  </si>
  <si>
    <t>26</t>
  </si>
  <si>
    <t>212755214</t>
  </si>
  <si>
    <t>Trativody bez lože z drenážních trubek plastových flexibilních D 100 mm</t>
  </si>
  <si>
    <t>1277997930</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</si>
  <si>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</si>
  <si>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27</t>
  </si>
  <si>
    <t>273361116</t>
  </si>
  <si>
    <t>Výztuž základových konstrukcí desek z betonářské oceli 10 505 (R) nebo BSt 500</t>
  </si>
  <si>
    <t>-2050904514</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</si>
  <si>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</si>
  <si>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Poznámka k položce:
množství = 50% z celkového oplocení</t>
  </si>
  <si>
    <t>0,5*86*7*0,0008878</t>
  </si>
  <si>
    <t>28</t>
  </si>
  <si>
    <t>274311124</t>
  </si>
  <si>
    <t>Základové konstrukce z betonu prostého pasy, prahy, věnce a ostruhy ve výkopu nebo na hlavách pilot C 12/15</t>
  </si>
  <si>
    <t>53687008</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</si>
  <si>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</si>
  <si>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0,5*(10*1+17,5*0,8+5*1+11,9*0,8+10*0,8+20*1,2+11,6*0,8)*0,5</t>
  </si>
  <si>
    <t>Svislé a kompletní konstrukce</t>
  </si>
  <si>
    <t>29</t>
  </si>
  <si>
    <t>338171111</t>
  </si>
  <si>
    <t>Osazování sloupků a vzpěr plotových ocelových trubkových nebo profilovaných výšky do 2,00 m se zalitím cementovou maltou do vynechaných otvorů</t>
  </si>
  <si>
    <t>-373630447</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</si>
  <si>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</si>
  <si>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0,5*(19+18+4)</t>
  </si>
  <si>
    <t>30</t>
  </si>
  <si>
    <t>55342252</t>
  </si>
  <si>
    <t>sloupek plotový průběžný Pz a komaxitový 2000/38x1,5mm</t>
  </si>
  <si>
    <t>965819730</t>
  </si>
  <si>
    <t>0,5*31</t>
  </si>
  <si>
    <t>31</t>
  </si>
  <si>
    <t>55342260</t>
  </si>
  <si>
    <t>sloupek plotový koncový Pz a komaxitový 2000/48x1,5mm</t>
  </si>
  <si>
    <t>-483656594</t>
  </si>
  <si>
    <t>0,5*6</t>
  </si>
  <si>
    <t>32</t>
  </si>
  <si>
    <t>55342272</t>
  </si>
  <si>
    <t>vzpěra plotová 38x1,5mm včetně krytky s uchem 2000mm</t>
  </si>
  <si>
    <t>2020902006</t>
  </si>
  <si>
    <t>0,5*4</t>
  </si>
  <si>
    <t>33</t>
  </si>
  <si>
    <t>348272115</t>
  </si>
  <si>
    <t>Ploty z tvárnic betonových plotová zeď na maltu cementovou včetně spárování současně při zdění z tvarovek hladkých, dutých přírodních, tloušťka zdiva 290 mm</t>
  </si>
  <si>
    <t>789331978</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</si>
  <si>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</si>
  <si>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0,5*(44,4+41,6)*0,6</t>
  </si>
  <si>
    <t>34</t>
  </si>
  <si>
    <t>348272515</t>
  </si>
  <si>
    <t>Ploty z tvárnic betonových plotová stříška lepená mrazuvzdorným lepidlem z tvarovek hladkých nebo štípaných, sedlového tvaru přírodních, tloušťka zdiva 295 mm</t>
  </si>
  <si>
    <t>693626204</t>
  </si>
  <si>
    <t>0,5*86</t>
  </si>
  <si>
    <t>35</t>
  </si>
  <si>
    <t>348401120</t>
  </si>
  <si>
    <t>Osazení oplocení ze strojového pletiva s napínacími dráty do 15° sklonu svahu, výšky do 1,6 m</t>
  </si>
  <si>
    <t>518566286</t>
  </si>
  <si>
    <t xml:space="preserve">Poznámka k souboru cen:
1. V cenách nejsou započteny náklady na dodávku pletiva a drátů, tyto se oceňují ve specifikaci. </t>
  </si>
  <si>
    <t>36</t>
  </si>
  <si>
    <t>31327501</t>
  </si>
  <si>
    <t>pletivo drátěné plastifikované se čtvercovými oky 50 mm/2,2 mm, 125 cm</t>
  </si>
  <si>
    <t>-203964152</t>
  </si>
  <si>
    <t>37</t>
  </si>
  <si>
    <t>15619100</t>
  </si>
  <si>
    <t>drát poplastovaný kruhový napínací 2,5/3,5mm</t>
  </si>
  <si>
    <t>-1582288427</t>
  </si>
  <si>
    <t>Vodorovné konstrukce</t>
  </si>
  <si>
    <t>38</t>
  </si>
  <si>
    <t>451573111</t>
  </si>
  <si>
    <t>Lože pod potrubí, stoky a drobné objekty v otevřeném výkopu z písku a štěrkopísku do 63 mm</t>
  </si>
  <si>
    <t>-1462364123</t>
  </si>
  <si>
    <t xml:space="preserve">Poznámka k souboru cen:
1. Ceny -1111 a -1192 lze použít i pro zřízení sběrných vrstev nad drenážními trubkami. 2. V cenách -5111 a -1192 jsou započteny i náklady na prohození výkopku získaného při zemních pracích. </t>
  </si>
  <si>
    <t>60*0,8*0,1</t>
  </si>
  <si>
    <t>39</t>
  </si>
  <si>
    <t>452311121</t>
  </si>
  <si>
    <t>Podkladní a zajišťovací konstrukce z betonu prostého v otevřeném výkopu desky pod potrubí, stoky a drobné objekty z betonu tř. C 8/10</t>
  </si>
  <si>
    <t>330492092</t>
  </si>
  <si>
    <t xml:space="preserve">Poznámka k souboru cen:
1. Ceny -1121 až -1181 a -1192 lze použít i pro ochrannou vrstvu pod železobetonové konstrukce. 2. Ceny -2121 až -2181 a -2192 jsou určeny pro jakékoliv úkosy sedel. </t>
  </si>
  <si>
    <t>23*0,1*0,6*0,8</t>
  </si>
  <si>
    <t>40</t>
  </si>
  <si>
    <t>564851111</t>
  </si>
  <si>
    <t>Podklad ze štěrkodrti ŠD s rozprostřením a zhutněním, po zhutnění tl. 150 mm</t>
  </si>
  <si>
    <t>1076206742</t>
  </si>
  <si>
    <t>562+205+270</t>
  </si>
  <si>
    <t>41</t>
  </si>
  <si>
    <t>564861111</t>
  </si>
  <si>
    <t>Podklad ze štěrkodrti ŠD s rozprostřením a zhutněním, po zhutnění tl. 200 mm</t>
  </si>
  <si>
    <t>208694696</t>
  </si>
  <si>
    <t>42</t>
  </si>
  <si>
    <t>565156111</t>
  </si>
  <si>
    <t>Asfaltový beton vrstva podkladní ACP 22 (obalované kamenivo hrubozrnné - OKH) s rozprostřením a zhutněním v pruhu šířky do 3 m, po zhutnění tl. 70 mm</t>
  </si>
  <si>
    <t>1478500131</t>
  </si>
  <si>
    <t xml:space="preserve">Poznámka k souboru cen:
1. ČSN EN 13108-1 připouští pro ACP 22 pouze tl. 60 až 100 mm. </t>
  </si>
  <si>
    <t>43</t>
  </si>
  <si>
    <t>569831111</t>
  </si>
  <si>
    <t>Zpevnění krajnic nebo komunikací pro pěší s rozprostřením a zhutněním, po zhutnění štěrkodrtí tl. 100 mm</t>
  </si>
  <si>
    <t>789537638</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</si>
  <si>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</si>
  <si>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44</t>
  </si>
  <si>
    <t>569903311</t>
  </si>
  <si>
    <t>Zřízení zemních krajnic z hornin jakékoliv třídy se zhutněním</t>
  </si>
  <si>
    <t>1455871849</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</si>
  <si>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</si>
  <si>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0,4*110</t>
  </si>
  <si>
    <t>45</t>
  </si>
  <si>
    <t>573211107</t>
  </si>
  <si>
    <t>Postřik spojovací PS bez posypu kamenivem z asfaltu silničního, v množství 0,30 kg/m2</t>
  </si>
  <si>
    <t>-1785663023</t>
  </si>
  <si>
    <t>46</t>
  </si>
  <si>
    <t>573211108</t>
  </si>
  <si>
    <t>Postřik spojovací PS bez posypu kamenivem z asfaltu silničního, v množství 0,40 kg/m2</t>
  </si>
  <si>
    <t>1625592956</t>
  </si>
  <si>
    <t>47</t>
  </si>
  <si>
    <t>577134121</t>
  </si>
  <si>
    <t>Asfaltový beton vrstva obrusná ACO 11 (ABS) s rozprostřením a se zhutněním z nemodifikovaného asfaltu v pruhu šířky přes 3 m tř. I, po zhutnění tl. 40 mm</t>
  </si>
  <si>
    <t>126720692</t>
  </si>
  <si>
    <t xml:space="preserve">Poznámka k souboru cen:
1. ČSN EN 13108-1 připouští pro ACO 11 pouze tl. 35 až 50 mm. </t>
  </si>
  <si>
    <t>48</t>
  </si>
  <si>
    <t>577176121</t>
  </si>
  <si>
    <t>Asfaltový beton vrstva ložní ACL 22 (ABVH) s rozprostřením a zhutněním z nemodifikovaného asfaltu v pruhu šířky přes 3 m, po zhutnění tl. 80 mm</t>
  </si>
  <si>
    <t>469851530</t>
  </si>
  <si>
    <t>Trubní vedení</t>
  </si>
  <si>
    <t>49</t>
  </si>
  <si>
    <t>817310000R</t>
  </si>
  <si>
    <t>Montáž betonových útesů s hrdlem na potrubí betonovém a železobetonovém Vývrt pro dodatečné napojení přípojky DN150 do betonové trouby</t>
  </si>
  <si>
    <t>626883242</t>
  </si>
  <si>
    <t>50</t>
  </si>
  <si>
    <t>286112301</t>
  </si>
  <si>
    <t>Průchodka pro dodatečné napojení na kanalizační potrubí s integrovaným výkyvným kloubem - DN150</t>
  </si>
  <si>
    <t>-1489027009</t>
  </si>
  <si>
    <t>51</t>
  </si>
  <si>
    <t>871315211</t>
  </si>
  <si>
    <t>Kanalizační potrubí z tvrdého PVC v otevřeném výkopu ve sklonu do 20 %, hladkého plnostěnného jednovrstvého, tuhost třídy SN 4 DN 160</t>
  </si>
  <si>
    <t>-629913337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</si>
  <si>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</si>
  <si>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Poznámka k položce:
V cenách jsou započteny i náklady na dodání trub včetně gumového těsnění.</t>
  </si>
  <si>
    <t>52</t>
  </si>
  <si>
    <t>877315211</t>
  </si>
  <si>
    <t>Montáž tvarovek na kanalizačním potrubí z trub z plastu z tvrdého PVC nebo z polypropylenu v otevřeném výkopu jednoosých DN 150</t>
  </si>
  <si>
    <t>991299196</t>
  </si>
  <si>
    <t xml:space="preserve">Poznámka k souboru cen:
1. V cenách nejsou započteny náklady na dodání tvarovek. Tvarovky se oceňují ve ve specifikaci. </t>
  </si>
  <si>
    <t>2*23</t>
  </si>
  <si>
    <t>53</t>
  </si>
  <si>
    <t>28611360</t>
  </si>
  <si>
    <t>koleno kanalizace PVC KG 150x30°</t>
  </si>
  <si>
    <t>575363350</t>
  </si>
  <si>
    <t>Poznámka k položce:
úhel kolena bude upřesněn na stavbě dle skutečnosti</t>
  </si>
  <si>
    <t>54</t>
  </si>
  <si>
    <t>877315221</t>
  </si>
  <si>
    <t>Montáž tvarovek na kanalizačním potrubí z trub z plastu z tvrdého PVC nebo z polypropylenu v otevřeném výkopu dvouosých DN 150</t>
  </si>
  <si>
    <t>832860076</t>
  </si>
  <si>
    <t>55</t>
  </si>
  <si>
    <t>28611390</t>
  </si>
  <si>
    <t>odbočka kanalizační plastová s hrdlem KG 150/110/45°</t>
  </si>
  <si>
    <t>178200698</t>
  </si>
  <si>
    <t>Poznámka k položce:
napojení trativodu</t>
  </si>
  <si>
    <t>56</t>
  </si>
  <si>
    <t>895941111</t>
  </si>
  <si>
    <t>Zřízení vpusti kanalizační uliční z betonových dílců typ UV-50 normální</t>
  </si>
  <si>
    <t>-1920980393</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</si>
  <si>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</si>
  <si>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57</t>
  </si>
  <si>
    <t>59223852</t>
  </si>
  <si>
    <t>dno betonové pro uliční vpusť s kalovou prohlubní 45x30x5 cm</t>
  </si>
  <si>
    <t>-1933648196</t>
  </si>
  <si>
    <t>58</t>
  </si>
  <si>
    <t>592238590</t>
  </si>
  <si>
    <t>skruž betonová pro uliční vpusť se sifonem DN150 TBV-Q 450/570/3z</t>
  </si>
  <si>
    <t>634117348</t>
  </si>
  <si>
    <t>59</t>
  </si>
  <si>
    <t>59223858</t>
  </si>
  <si>
    <t>skruž betonová pro uliční vpusť horní 45 x 57 x 5 cm</t>
  </si>
  <si>
    <t>441118134</t>
  </si>
  <si>
    <t>60</t>
  </si>
  <si>
    <t>59223864</t>
  </si>
  <si>
    <t>prstenec betonový pro uliční vpusť vyrovnávací 39 x 6 x 13 cm</t>
  </si>
  <si>
    <t>-1631020447</t>
  </si>
  <si>
    <t>61</t>
  </si>
  <si>
    <t>899200000R</t>
  </si>
  <si>
    <t>Zaslepení stávajících přípojek rušených UV, zabetonování včetně zbylých částí vpustě, odhad 0,25 m3 betonu C12/15</t>
  </si>
  <si>
    <t>-1741270493</t>
  </si>
  <si>
    <t>62</t>
  </si>
  <si>
    <t>899202211</t>
  </si>
  <si>
    <t>Demontáž mříží litinových včetně rámů, hmotnosti jednotlivě přes 50 do 100 Kg</t>
  </si>
  <si>
    <t>1809141245</t>
  </si>
  <si>
    <t>63</t>
  </si>
  <si>
    <t>899204112</t>
  </si>
  <si>
    <t>Osazení mříží litinových včetně rámů a košů na bahno pro třídu zatížení D400, E600</t>
  </si>
  <si>
    <t>591129269</t>
  </si>
  <si>
    <t xml:space="preserve">Poznámka k souboru cen:
1. V cenách nejsou započteny náklady na dodání mříží, rámů a košů na bahno; tyto náklady se oceňují ve specifikaci. </t>
  </si>
  <si>
    <t>64</t>
  </si>
  <si>
    <t>55242320</t>
  </si>
  <si>
    <t>mříž vtoková litinová plochá 500x500mm</t>
  </si>
  <si>
    <t>-781168694</t>
  </si>
  <si>
    <t>65</t>
  </si>
  <si>
    <t>28661784</t>
  </si>
  <si>
    <t>revizní šachty D 400-kalový koš pro D 315</t>
  </si>
  <si>
    <t>-256710008</t>
  </si>
  <si>
    <t>Ostatní konstrukce a práce, bourání</t>
  </si>
  <si>
    <t>66</t>
  </si>
  <si>
    <t>914111111</t>
  </si>
  <si>
    <t>Montáž svislé dopravní značky základní velikosti do 1 m2 objímkami na sloupky nebo konzoly</t>
  </si>
  <si>
    <t>1773122549</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</si>
  <si>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</si>
  <si>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67</t>
  </si>
  <si>
    <t>404440</t>
  </si>
  <si>
    <t xml:space="preserve">značka dopravní svislá - A12b  Podkladní fluorescenční fólie, žlutozelený retroreflexní podklad pro zvýraznění symbolu dopravní značky. </t>
  </si>
  <si>
    <t>101779682</t>
  </si>
  <si>
    <t>68</t>
  </si>
  <si>
    <t>40445499</t>
  </si>
  <si>
    <t>značka dopravní svislá retroreflexní fólie tř 1 FeZn prolis D 500mm</t>
  </si>
  <si>
    <t>-135602768</t>
  </si>
  <si>
    <t>69</t>
  </si>
  <si>
    <t>40445498</t>
  </si>
  <si>
    <t>značka dopravní svislá retroreflexní fólie tř 1 FeZn prolis 1000x200mm</t>
  </si>
  <si>
    <t>-556681629</t>
  </si>
  <si>
    <t>70</t>
  </si>
  <si>
    <t>404440001</t>
  </si>
  <si>
    <t>DIO - dle výkresové dokumentace komplet vč. pořízení, osazení a odstranění, PRO CELOU STAVBU, po celou dobu stavby</t>
  </si>
  <si>
    <t>kpl</t>
  </si>
  <si>
    <t>442560051</t>
  </si>
  <si>
    <t>71</t>
  </si>
  <si>
    <t>914511112</t>
  </si>
  <si>
    <t>Montáž sloupku dopravních značek délky do 3,5 m do hliníkové patky</t>
  </si>
  <si>
    <t>588810302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</si>
  <si>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</si>
  <si>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72</t>
  </si>
  <si>
    <t>40445225</t>
  </si>
  <si>
    <t>sloupek Zn pro dopravní značku D 60mm v 350mm</t>
  </si>
  <si>
    <t>-681967619</t>
  </si>
  <si>
    <t>73</t>
  </si>
  <si>
    <t>915111112</t>
  </si>
  <si>
    <t>Vodorovné dopravní značení stříkané barvou dělící čára šířky 125 mm souvislá bílá retroreflexní</t>
  </si>
  <si>
    <t>-876241482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</si>
  <si>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</si>
  <si>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526+560+622</t>
  </si>
  <si>
    <t>74</t>
  </si>
  <si>
    <t>915111122</t>
  </si>
  <si>
    <t>Vodorovné dopravní značení stříkané barvou dělící čára šířky 125 mm přerušovaná bílá retroreflexní</t>
  </si>
  <si>
    <t>-1973126764</t>
  </si>
  <si>
    <t>75</t>
  </si>
  <si>
    <t>915121122</t>
  </si>
  <si>
    <t>Vodorovné dopravní značení stříkané barvou vodící čára bílá šířky 250 mm přerušovaná retroreflexní</t>
  </si>
  <si>
    <t>808876057</t>
  </si>
  <si>
    <t>76</t>
  </si>
  <si>
    <t>915211112</t>
  </si>
  <si>
    <t>Vodorovné dopravní značení stříkaným plastem dělící čára šířky 125 mm souvislá bílá retroreflexní</t>
  </si>
  <si>
    <t>895046295</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</si>
  <si>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</si>
  <si>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77</t>
  </si>
  <si>
    <t>915211122</t>
  </si>
  <si>
    <t>Vodorovné dopravní značení stříkaným plastem dělící čára šířky 125 mm přerušovaná bílá retroreflexní</t>
  </si>
  <si>
    <t>-1383953188</t>
  </si>
  <si>
    <t>78</t>
  </si>
  <si>
    <t>915221122</t>
  </si>
  <si>
    <t>Vodorovné dopravní značení stříkaným plastem vodící čára bílá šířky 250 mm přerušovaná retroreflexní</t>
  </si>
  <si>
    <t>1948490057</t>
  </si>
  <si>
    <t>79</t>
  </si>
  <si>
    <t>915311112</t>
  </si>
  <si>
    <t>Vodorovné značení předformovaným termoplastem dopravní značky barevné velikosti do 2 m2</t>
  </si>
  <si>
    <t>-1681595675</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</si>
  <si>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</si>
  <si>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80</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</si>
  <si>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</si>
  <si>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</si>
  <si>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519711981</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</si>
  <si>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</si>
  <si>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580-33+451-19-13,5-13,5+40</t>
  </si>
  <si>
    <t>81</t>
  </si>
  <si>
    <t>59245020</t>
  </si>
  <si>
    <t>dlažba skladebná betonová 20x10x8 cm přírodní</t>
  </si>
  <si>
    <t>790231911</t>
  </si>
  <si>
    <t>992,000*0,1</t>
  </si>
  <si>
    <t>82</t>
  </si>
  <si>
    <t>916131213</t>
  </si>
  <si>
    <t>Osazení silničního obrubníku betonového se zřízením lože, s vyplněním a zatřením spár cementovou maltou stojatého s boční opěrou z betonu prostého, do lože z betonu prostého</t>
  </si>
  <si>
    <t>1812354524</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</si>
  <si>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</si>
  <si>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547+410-41-10-92-10+40+33+19+13,5+13,5</t>
  </si>
  <si>
    <t>83</t>
  </si>
  <si>
    <t>59217031</t>
  </si>
  <si>
    <t>obrubník betonový silniční 100 x 15 x 25 cm</t>
  </si>
  <si>
    <t>205143765</t>
  </si>
  <si>
    <t>547+410-41-10-92-10</t>
  </si>
  <si>
    <t>84</t>
  </si>
  <si>
    <t>59217034</t>
  </si>
  <si>
    <t>obrubník betonový silniční 100x15x30 cm</t>
  </si>
  <si>
    <t>-734166062</t>
  </si>
  <si>
    <t>85</t>
  </si>
  <si>
    <t>59217036</t>
  </si>
  <si>
    <t>obrubník betonový parkový přírodní 50x8x25 cm</t>
  </si>
  <si>
    <t>1636569467</t>
  </si>
  <si>
    <t>33+19+13,5+13,5</t>
  </si>
  <si>
    <t>86</t>
  </si>
  <si>
    <t>919112212</t>
  </si>
  <si>
    <t>Řezání dilatačních spár v živičném krytu vytvoření komůrky pro těsnící zálivku šířky 10 mm, hloubky 20 mm</t>
  </si>
  <si>
    <t>1357559285</t>
  </si>
  <si>
    <t xml:space="preserve">Poznámka k souboru cen:
1. V cenách jsou započteny i náklady na vyčištění spár po řezání. </t>
  </si>
  <si>
    <t>87</t>
  </si>
  <si>
    <t>919122111</t>
  </si>
  <si>
    <t>Utěsnění dilatačních spár zálivkou za tepla v cementobetonovém nebo živičném krytu včetně adhezního nátěru s těsnicím profilem pod zálivkou, pro komůrky šířky 10 mm, hloubky 20 mm</t>
  </si>
  <si>
    <t>157064962</t>
  </si>
  <si>
    <t xml:space="preserve">Poznámka k souboru cen:
1. V cenách jsou započteny i náklady na vyčištění spár před těsněním a zalitím a náklady na impregnaci, těsnění a zalití spár včetně dodání hmot. </t>
  </si>
  <si>
    <t>88</t>
  </si>
  <si>
    <t>919721201</t>
  </si>
  <si>
    <t>Geomříž pro vyztužení asfaltového povrchu z polypropylénu</t>
  </si>
  <si>
    <t>-406641559</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</si>
  <si>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</si>
  <si>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2*(232+30+43)</t>
  </si>
  <si>
    <t>89</t>
  </si>
  <si>
    <t>919726123</t>
  </si>
  <si>
    <t>Geotextilie netkaná pro ochranu, separaci nebo filtraci měrná hmotnost přes 300 do 500 g/m2</t>
  </si>
  <si>
    <t>-1340382866</t>
  </si>
  <si>
    <t xml:space="preserve">Poznámka k souboru cen:
1. V cenách jsou započteny i náklady na položení a dodání geotextilie včetně přesahů. </t>
  </si>
  <si>
    <t>90</t>
  </si>
  <si>
    <t>966003814</t>
  </si>
  <si>
    <t>Rozebrání dřevěného oplocení se sloupky osové vzdálenosti do 4,00 m, výšky do 2,50 m, osazených do hloubky 1,00 m s příčníky a betonovými sloupky z prken a latí</t>
  </si>
  <si>
    <t>-644747453</t>
  </si>
  <si>
    <t>0,5*(44,4+41,6)</t>
  </si>
  <si>
    <t>91</t>
  </si>
  <si>
    <t>966006132</t>
  </si>
  <si>
    <t>Odstranění dopravních nebo orientačních značek se sloupkem s uložením hmot na vzdálenost do 20 m nebo s naložením na dopravní prostředek, se zásypem jam a jeho zhutněním s betonovou patkou</t>
  </si>
  <si>
    <t>90371141</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</si>
  <si>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</si>
  <si>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997</t>
  </si>
  <si>
    <t>Přesun sutě</t>
  </si>
  <si>
    <t>92</t>
  </si>
  <si>
    <t>997221562R</t>
  </si>
  <si>
    <t>Vodorovná doprava suti bez naložení, ale se složením a s hrubým urovnáním z kusových materiálů, na vzdálenost Vodorovná doprava suti z kusových materiálů do vzdálenosti dle možností zhotovitele se složením</t>
  </si>
  <si>
    <t>1560426324</t>
  </si>
  <si>
    <t>176,095+1,5+0,164</t>
  </si>
  <si>
    <t>0,5*6,02</t>
  </si>
  <si>
    <t>93</t>
  </si>
  <si>
    <t>997221815</t>
  </si>
  <si>
    <t>Poplatek za uložení stavebního odpadu na skládce (skládkovné) z prostého betonu zatříděného do Katalogu odpadů pod kódem 170 101</t>
  </si>
  <si>
    <t>-556192250</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</si>
  <si>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</si>
  <si>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</si>
  <si>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</si>
  <si>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94</t>
  </si>
  <si>
    <t>998225111</t>
  </si>
  <si>
    <t>Přesun hmot pro komunikace s krytem z kameniva, monolitickým betonovým nebo živičným dopravní vzdálenost do 200 m jakékoliv délky objektu</t>
  </si>
  <si>
    <t>190213850</t>
  </si>
  <si>
    <t xml:space="preserve">Poznámka k souboru cen:
1. Ceny lze použít i pro plochy letišť s krytem monolitickým betonovým nebo živičným. </t>
  </si>
  <si>
    <t>95</t>
  </si>
  <si>
    <t>998225191</t>
  </si>
  <si>
    <t>Přesun hmot pro komunikace s krytem z kameniva, monolitickým betonovým nebo živičným Příplatek k ceně za zvětšený přesun přes vymezenou největší dopravní vzdálenost do 1000 m</t>
  </si>
  <si>
    <t>442876246</t>
  </si>
  <si>
    <t>SO 102 - Místní komunikace, chodníky</t>
  </si>
  <si>
    <t>113106123</t>
  </si>
  <si>
    <t>Rozebrání dlažeb komunikací pro pěší s přemístěním hmot na skládku na vzdálenost do 3 m nebo s naložením na dopravní prostředek s ložem z kameniva nebo živice a s jakoukoliv výplní spár ručně ze zámkové dlažby</t>
  </si>
  <si>
    <t>-560758523</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</si>
  <si>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</si>
  <si>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113106144</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</si>
  <si>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</si>
  <si>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1044658108</t>
  </si>
  <si>
    <t>14+8+54+43+42+21+38+14+113+14+15+35+164+13+16+14+14+13+16+55+32+42+60+12+13-523</t>
  </si>
  <si>
    <t>113106187</t>
  </si>
  <si>
    <t>Rozebrání dlažeb a dílců vozovek a ploch s přemístěním hmot na skládku na vzdálenost do 3 m nebo s naložením na dopravní prostředek, s jakoukoliv výplní spár strojně plochy jednotlivě do 50 m2 ze zámkové dlažby s ložem z kameniva</t>
  </si>
  <si>
    <t>-359083126</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</si>
  <si>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</si>
  <si>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48,5+32</t>
  </si>
  <si>
    <t>113107241</t>
  </si>
  <si>
    <t>Odstranění podkladů nebo krytů strojně plochy jednotlivě přes 200 m2 s přemístěním hmot na skládku na vzdálenost do 20 m nebo s naložením na dopravní prostředek živičných, o tl. vrstvy do 50 mm</t>
  </si>
  <si>
    <t>100119150</t>
  </si>
  <si>
    <t>Poznámka k položce:
stávající chodníky</t>
  </si>
  <si>
    <t>26+4+6+648</t>
  </si>
  <si>
    <t>766417065</t>
  </si>
  <si>
    <t>113204111</t>
  </si>
  <si>
    <t>Vytrhání obrub s vybouráním lože, s přemístěním hmot na skládku na vzdálenost do 3 m nebo s naložením na dopravní prostředek záhonových</t>
  </si>
  <si>
    <t>-1654893355</t>
  </si>
  <si>
    <t>1284884399</t>
  </si>
  <si>
    <t>chodníky</t>
  </si>
  <si>
    <t>921*0,2</t>
  </si>
  <si>
    <t>vjezdy</t>
  </si>
  <si>
    <t>584*0,27</t>
  </si>
  <si>
    <t>vozovka a parkoviště</t>
  </si>
  <si>
    <t>520*0,47+148*0,27+132*0,47+170*0,4+23*0,47</t>
  </si>
  <si>
    <t>1675849395</t>
  </si>
  <si>
    <t>0,5*(10*0,55+7,5*0,6+5*0,55+10*0,5+5*0,5+6,9*0,8+5*0,8+10*0,55+5*0,45+10*0,35+11,6*0,65)*0,5</t>
  </si>
  <si>
    <t>1895337965</t>
  </si>
  <si>
    <t>0,8*(5*1,5+30*1,0)</t>
  </si>
  <si>
    <t>109275507</t>
  </si>
  <si>
    <t>-1978484055</t>
  </si>
  <si>
    <t>767,09+30-17-113,45</t>
  </si>
  <si>
    <t>735329066</t>
  </si>
  <si>
    <t>-1809790951</t>
  </si>
  <si>
    <t>Poznámka k položce:
kolem parkoviště u rybníka a pod chodníkem km 0,490-0,590</t>
  </si>
  <si>
    <t>38+(24,9+25,4)*1,5</t>
  </si>
  <si>
    <t>oplocení-50%</t>
  </si>
  <si>
    <t>-2035217706</t>
  </si>
  <si>
    <t>666,64*1,8</t>
  </si>
  <si>
    <t>-569262938</t>
  </si>
  <si>
    <t>0,8*(5*0,95+30*0,55)</t>
  </si>
  <si>
    <t>-574528705</t>
  </si>
  <si>
    <t>0,8*(5*0,45+30*0,45)</t>
  </si>
  <si>
    <t>1611168440</t>
  </si>
  <si>
    <t>12,600*1,8</t>
  </si>
  <si>
    <t>181411131</t>
  </si>
  <si>
    <t>Založení trávníku na půdě předem připravené plochy do 1000 m2 výsevem včetně utažení parkového v rovině nebo na svahu do 1:5</t>
  </si>
  <si>
    <t>327414672</t>
  </si>
  <si>
    <t>-2060437621</t>
  </si>
  <si>
    <t>983*0,025 'Přepočtené koeficientem množství</t>
  </si>
  <si>
    <t>-353868928</t>
  </si>
  <si>
    <t>921</t>
  </si>
  <si>
    <t>chodníky předláždění</t>
  </si>
  <si>
    <t>523</t>
  </si>
  <si>
    <t>584</t>
  </si>
  <si>
    <t>vozovka</t>
  </si>
  <si>
    <t>463</t>
  </si>
  <si>
    <t>parkoviště</t>
  </si>
  <si>
    <t>484</t>
  </si>
  <si>
    <t>chodníkový přejezd</t>
  </si>
  <si>
    <t>-2086004302</t>
  </si>
  <si>
    <t>1,2*463*0,5</t>
  </si>
  <si>
    <t>-1812168881</t>
  </si>
  <si>
    <t>1186660504</t>
  </si>
  <si>
    <t>849545557</t>
  </si>
  <si>
    <t>-1096186806</t>
  </si>
  <si>
    <t>2093804620</t>
  </si>
  <si>
    <t>-1148331451</t>
  </si>
  <si>
    <t>1853199777</t>
  </si>
  <si>
    <t>-802433714</t>
  </si>
  <si>
    <t>285228602</t>
  </si>
  <si>
    <t>-1529089243</t>
  </si>
  <si>
    <t>1842223744</t>
  </si>
  <si>
    <t>-1191404606</t>
  </si>
  <si>
    <t>0,8*0,1*(5+30)</t>
  </si>
  <si>
    <t>592777988</t>
  </si>
  <si>
    <t>2*0,8*0,6*0,1</t>
  </si>
  <si>
    <t>564831111</t>
  </si>
  <si>
    <t>Podklad ze štěrkodrti ŠD s rozprostřením a zhutněním, po zhutnění tl. 100 mm</t>
  </si>
  <si>
    <t>-1843760174</t>
  </si>
  <si>
    <t>Poznámka k položce:
napojení parkoviště u rybníka</t>
  </si>
  <si>
    <t>95269750</t>
  </si>
  <si>
    <t>921+463+484+33</t>
  </si>
  <si>
    <t>1611867359</t>
  </si>
  <si>
    <t>584+463+484+33</t>
  </si>
  <si>
    <t>715024932</t>
  </si>
  <si>
    <t>1597935718</t>
  </si>
  <si>
    <t>-160020799</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</si>
  <si>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</si>
  <si>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</si>
  <si>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913077093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</si>
  <si>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</si>
  <si>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Poznámka k položce:
předláždění stáv. chodníků</t>
  </si>
  <si>
    <t>596211133</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</si>
  <si>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300 m2</t>
  </si>
  <si>
    <t>1892106438</t>
  </si>
  <si>
    <t>921-10+108</t>
  </si>
  <si>
    <t>59245015</t>
  </si>
  <si>
    <t>dlažba zámková profilová základní 20x16,5x6 cm přírodní</t>
  </si>
  <si>
    <t>-767918623</t>
  </si>
  <si>
    <t>1,01*(921-10)</t>
  </si>
  <si>
    <t>59245006</t>
  </si>
  <si>
    <t>dlažba skladebná betonová základní pro nevidomé 20 x 10 x 6 cm barevná</t>
  </si>
  <si>
    <t>438304627</t>
  </si>
  <si>
    <t>Poznámka k položce:
ČERVENÁ</t>
  </si>
  <si>
    <t>1,01*108</t>
  </si>
  <si>
    <t>596212233</t>
  </si>
  <si>
    <t>Kladení dlažby z betonových zámkových dlaždic pozemních komunikací s ložem z kameniva těženého nebo drceného tl. do 50 mm, s vyplněním spár, s dvojitým hutněním vibrováním a se smetením přebytečného materiálu na krajnici tl. 80 mm skupiny C, pro plochy přes 300 m2</t>
  </si>
  <si>
    <t>-49975452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</si>
  <si>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</si>
  <si>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584+484+33-(108-10)</t>
  </si>
  <si>
    <t>59245013</t>
  </si>
  <si>
    <t>dlažba zámková profilová 20x16,5x8 cm přírodní</t>
  </si>
  <si>
    <t>-533223307</t>
  </si>
  <si>
    <t>1,01*(584+33+114*0,165)</t>
  </si>
  <si>
    <t>59245010</t>
  </si>
  <si>
    <t>dlažba zámková profilová 20x16,5x8 cm barevná</t>
  </si>
  <si>
    <t>-1198871664</t>
  </si>
  <si>
    <t>Poznámka k položce:
ANTRACIT</t>
  </si>
  <si>
    <t>1,01*(484-114*0,165)</t>
  </si>
  <si>
    <t>-440934323</t>
  </si>
  <si>
    <t>440123063</t>
  </si>
  <si>
    <t>871265211</t>
  </si>
  <si>
    <t>Kanalizační potrubí z tvrdého PVC v otevřeném výkopu ve sklonu do 20 %, hladkého plnostěnného jednovrstvého, tuhost třídy SN 4 DN 110</t>
  </si>
  <si>
    <t>-927465993</t>
  </si>
  <si>
    <t>1969592093</t>
  </si>
  <si>
    <t>877265211</t>
  </si>
  <si>
    <t>Montáž tvarovek na kanalizačním potrubí z trub z plastu z tvrdého PVC nebo z polypropylenu v otevřeném výkopu jednoosých DN 100</t>
  </si>
  <si>
    <t>-543683002</t>
  </si>
  <si>
    <t>28611350</t>
  </si>
  <si>
    <t>koleno kanalizace PVC KG 110x30°</t>
  </si>
  <si>
    <t>-539217312</t>
  </si>
  <si>
    <t>1197287035</t>
  </si>
  <si>
    <t>919225460</t>
  </si>
  <si>
    <t>-831586531</t>
  </si>
  <si>
    <t>-1645326849</t>
  </si>
  <si>
    <t>-419455248</t>
  </si>
  <si>
    <t>554717451</t>
  </si>
  <si>
    <t>2141113187</t>
  </si>
  <si>
    <t>899102211</t>
  </si>
  <si>
    <t>Demontáž poklopů litinových a ocelových včetně rámů, hmotnosti jednotlivě přes 50 do 100 Kg</t>
  </si>
  <si>
    <t>-763651082</t>
  </si>
  <si>
    <t>280519356</t>
  </si>
  <si>
    <t>-653558165</t>
  </si>
  <si>
    <t>732052008</t>
  </si>
  <si>
    <t>-1824127701</t>
  </si>
  <si>
    <t>-1563084550</t>
  </si>
  <si>
    <t>899304111</t>
  </si>
  <si>
    <t>Osazení poklopů železobetonových včetně rámů jakékoliv hmotnosti</t>
  </si>
  <si>
    <t>272921437</t>
  </si>
  <si>
    <t xml:space="preserve">Poznámka k souboru cen:
1. V cenách nejsou započteny náklady na dodání železobetonových poklopů; poklopy včetně rámů se oceňují ve specifikaci. </t>
  </si>
  <si>
    <t>Poznámka k položce:
výměna poklopů na stávajících šachtách v chodnících</t>
  </si>
  <si>
    <t>286617</t>
  </si>
  <si>
    <t>poklop šachtový betonový do chodníku</t>
  </si>
  <si>
    <t>103984118</t>
  </si>
  <si>
    <t>899331111</t>
  </si>
  <si>
    <t>Výšková úprava zvýšením poklopu</t>
  </si>
  <si>
    <t>-1844961088</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</si>
  <si>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</si>
  <si>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59224013</t>
  </si>
  <si>
    <t>prstenec betonový vyrovnávací ke krytu šachty 62,5x10x10 cm</t>
  </si>
  <si>
    <t>-743758619</t>
  </si>
  <si>
    <t>911111111</t>
  </si>
  <si>
    <t>Montáž zábradlí ocelového zabetonovaného</t>
  </si>
  <si>
    <t>-1843826435</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</si>
  <si>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</si>
  <si>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553912</t>
  </si>
  <si>
    <t>Zábradelní díl dl. 2m, trubkové zábradlí dle výkresové dokumentace, povrch žárovým zinkováním</t>
  </si>
  <si>
    <t>-1701240789</t>
  </si>
  <si>
    <t>911121111</t>
  </si>
  <si>
    <t>Montáž zábradlí ocelového přichyceného vruty do betonového podkladu</t>
  </si>
  <si>
    <t>973317161</t>
  </si>
  <si>
    <t>Poznámka k položce:
montáž stáv. zábradlí</t>
  </si>
  <si>
    <t>-11950189</t>
  </si>
  <si>
    <t>40445480</t>
  </si>
  <si>
    <t>značka dopravní svislá retroreflexní fólie tř 1 FeZn prolis 500x700mm</t>
  </si>
  <si>
    <t>-1753596332</t>
  </si>
  <si>
    <t>40445475</t>
  </si>
  <si>
    <t>značka dopravní svislá retroreflexní fólie tř 1 FeZn prolis 900mm (trojúhelník)</t>
  </si>
  <si>
    <t>-203784742</t>
  </si>
  <si>
    <t>-1325020908</t>
  </si>
  <si>
    <t>-763691463</t>
  </si>
  <si>
    <t>915131111</t>
  </si>
  <si>
    <t>Vodorovné dopravní značení stříkané barvou přechody pro chodce, šipky, symboly bílé základní</t>
  </si>
  <si>
    <t>-1792979751</t>
  </si>
  <si>
    <t>2*0,5</t>
  </si>
  <si>
    <t>-1485278518</t>
  </si>
  <si>
    <t>17+44</t>
  </si>
  <si>
    <t>-94947565</t>
  </si>
  <si>
    <t>61,000*0,1</t>
  </si>
  <si>
    <t>1320815380</t>
  </si>
  <si>
    <t>41+10+92+10+102+123+10+73+12+52+10+17+14+28</t>
  </si>
  <si>
    <t>-333987523</t>
  </si>
  <si>
    <t>1460277189</t>
  </si>
  <si>
    <t>-556534907</t>
  </si>
  <si>
    <t>52+10+17+14</t>
  </si>
  <si>
    <t>59217026</t>
  </si>
  <si>
    <t>obrubník betonový silniční 50x15x25 cm</t>
  </si>
  <si>
    <t>835395074</t>
  </si>
  <si>
    <t>59217035</t>
  </si>
  <si>
    <t>obrubník betonový obloukový vnější 78 x 15 x 25cm</t>
  </si>
  <si>
    <t>1082562945</t>
  </si>
  <si>
    <t>R= 0,5 - 10ks</t>
  </si>
  <si>
    <t>7,8</t>
  </si>
  <si>
    <t>R=1 - 26 ks</t>
  </si>
  <si>
    <t>20,4</t>
  </si>
  <si>
    <t>R=2 - 4ks</t>
  </si>
  <si>
    <t>3,1</t>
  </si>
  <si>
    <t>916331112</t>
  </si>
  <si>
    <t>Osazení zahradního obrubníku betonového s ložem tl. od 50 do 100 mm z betonu prostého tř. C 12/15 s boční opěrou z betonu prostého tř. C 12/15</t>
  </si>
  <si>
    <t>1565946195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</si>
  <si>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</si>
  <si>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325+353</t>
  </si>
  <si>
    <t>-1773339568</t>
  </si>
  <si>
    <t>678,000</t>
  </si>
  <si>
    <t>133684234</t>
  </si>
  <si>
    <t>1,2*463</t>
  </si>
  <si>
    <t>935113111</t>
  </si>
  <si>
    <t>Osazení odvodňovacího žlabu s krycím roštem polymerbetonového šířky do 200 mm</t>
  </si>
  <si>
    <t>-1134669025</t>
  </si>
  <si>
    <t xml:space="preserve">Poznámka k souboru cen:
1. V cenách jsou započteny i náklady na předepsané obetonování a lože z betonu. 2. V cenách nejsou započteny náklady na odvodňovací žlab s příslušenstvím; tyto náklady se oceňují ve specifikaci. </t>
  </si>
  <si>
    <t>6*4</t>
  </si>
  <si>
    <t>592270</t>
  </si>
  <si>
    <t>komplet žlab odvodňovací polymerbetonový  š.130 mm, celková délka 4m včetně vpustě výtok DN100</t>
  </si>
  <si>
    <t>-1273835850</t>
  </si>
  <si>
    <t>56241012</t>
  </si>
  <si>
    <t>rošt mřížkový C250 Pz dl 1m oka 30/20 pro žlab š 100mm</t>
  </si>
  <si>
    <t>-908507276</t>
  </si>
  <si>
    <t>6,000*4</t>
  </si>
  <si>
    <t>1639791214</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</si>
  <si>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</si>
  <si>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</si>
  <si>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307797905</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</si>
  <si>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</si>
  <si>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Poznámka k položce:
demontáž stáv. zábradlí před školou - očištění a příprava pro znovuosazení</t>
  </si>
  <si>
    <t>96</t>
  </si>
  <si>
    <t>997221561R</t>
  </si>
  <si>
    <t>Vodorovná doprava suti bez naložení, ale se složením a s hrubým urovnáním z kusových materiálů, na vzdálenost dle možností zhotovitele se složením - vybouraná živice</t>
  </si>
  <si>
    <t>82983639</t>
  </si>
  <si>
    <t>97</t>
  </si>
  <si>
    <t>Vodorovná doprava suti bez naložení, ale se složením a s hrubým urovnáním z kusových materiálů, na vzdálenost dle možností zhotovitele se složením</t>
  </si>
  <si>
    <t>726556994</t>
  </si>
  <si>
    <t>91,52+23,75+13,53+9,68+1,8</t>
  </si>
  <si>
    <t>98</t>
  </si>
  <si>
    <t>-639048756</t>
  </si>
  <si>
    <t>99</t>
  </si>
  <si>
    <t>997221845</t>
  </si>
  <si>
    <t>Poplatek za uložení stavebního odpadu na skládce (skládkovné) asfaltového bez obsahu dehtu zatříděného do Katalogu odpadů pod kódem 170 302</t>
  </si>
  <si>
    <t>-427673741</t>
  </si>
  <si>
    <t>100</t>
  </si>
  <si>
    <t>576997085</t>
  </si>
  <si>
    <t>101</t>
  </si>
  <si>
    <t>-1875820119</t>
  </si>
  <si>
    <t>SO 201 - Rámový propustek</t>
  </si>
  <si>
    <t>PSV - Práce a dodávky PSV</t>
  </si>
  <si>
    <t xml:space="preserve">    711 - Izolace proti vodě, vlhkosti a plynům</t>
  </si>
  <si>
    <t>115001105</t>
  </si>
  <si>
    <t>Převedení vody potrubím průměru DN přes 300 do 600</t>
  </si>
  <si>
    <t>CS ÚRS 2017 02</t>
  </si>
  <si>
    <t>-174929034</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</si>
  <si>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</si>
  <si>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</si>
  <si>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</si>
  <si>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hod</t>
  </si>
  <si>
    <t>1231482990</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</si>
  <si>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</si>
  <si>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131201102</t>
  </si>
  <si>
    <t>Hloubení nezapažených jam a zářezů s urovnáním dna do předepsaného profilu a spádu v hornině tř. 3 přes 100 do 1 000 m3</t>
  </si>
  <si>
    <t>1336254601</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</si>
  <si>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</si>
  <si>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(11,5-2,7)*12+8*4,91+8*5,18</t>
  </si>
  <si>
    <t>131201109</t>
  </si>
  <si>
    <t>Hloubení nezapažených jam a zářezů s urovnáním dna do předepsaného profilu a spádu Příplatek k cenám za lepivost horniny tř. 3</t>
  </si>
  <si>
    <t>1736593335</t>
  </si>
  <si>
    <t>186,32*0,33</t>
  </si>
  <si>
    <t>162601102</t>
  </si>
  <si>
    <t>Vodorovné přemístění výkopku nebo sypaniny po suchu na obvyklém dopravním prostředku, bez naložení výkopku, avšak se složením bez rozhrnutí z horniny tř. 1 až 4 na vzdálenost přes 4 000 do 5 000 m</t>
  </si>
  <si>
    <t>1803917521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</si>
  <si>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</si>
  <si>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meziskládku</t>
  </si>
  <si>
    <t>20,18-13,453/1,8</t>
  </si>
  <si>
    <t>z meziskládky do zásypů</t>
  </si>
  <si>
    <t>20,18</t>
  </si>
  <si>
    <t>Vodorovné přemístění výkopku nebo sypaniny po suchu na obvyklém dopravním prostředku, bez naložení výkopku, avšak se složením bez rozhrnutí z horniny tř. 1 až 4 na skládku do vzdálenosti dle možností zhotovitele se složením</t>
  </si>
  <si>
    <t>1292885369</t>
  </si>
  <si>
    <t>186,32-20,18+13,453/1,8</t>
  </si>
  <si>
    <t>167101102</t>
  </si>
  <si>
    <t>Nakládání, skládání a překládání neulehlého výkopku nebo sypaniny nakládání, množství přes 100 m3, z hornin tř. 1 až 4</t>
  </si>
  <si>
    <t>-1899253877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</si>
  <si>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</si>
  <si>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-259173803</t>
  </si>
  <si>
    <t>2*1*4,91+1*2*5,18</t>
  </si>
  <si>
    <t>103641000</t>
  </si>
  <si>
    <t>zemina pro terénní úpravy - tříděná</t>
  </si>
  <si>
    <t>-2123748176</t>
  </si>
  <si>
    <t>(0,2*2*4,91*2+0,3*5,91*2)*1,8</t>
  </si>
  <si>
    <t>Uložení sypaniny poplatek za uložení sypaniny na skládce (skládkovné)</t>
  </si>
  <si>
    <t>722300731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</si>
  <si>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</si>
  <si>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173,614*1,8</t>
  </si>
  <si>
    <t>212792312</t>
  </si>
  <si>
    <t>Odvodnění mostní opěry z plastových trub drenážní potrubí HDPE DN 160</t>
  </si>
  <si>
    <t>-701931248</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</si>
  <si>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</si>
  <si>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2*14</t>
  </si>
  <si>
    <t>273321117</t>
  </si>
  <si>
    <t>Základové konstrukce z betonu železového desky ve výkopu nebo na hlavách pilot C 25/30</t>
  </si>
  <si>
    <t>600873084</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</si>
  <si>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</si>
  <si>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ZÁKLADOVÁ DESKA + ZÁKLADY ZÁRUBNÍCH ZDÍ</t>
  </si>
  <si>
    <t>0,95*13,5+0,8*2*4,91+0,8*2*5,18</t>
  </si>
  <si>
    <t>273354111</t>
  </si>
  <si>
    <t>Bednění základových konstrukcí desek zřízení</t>
  </si>
  <si>
    <t>-351601535</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</si>
  <si>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</si>
  <si>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1*2*4,91+1*2*5,18</t>
  </si>
  <si>
    <t>273354211</t>
  </si>
  <si>
    <t>Bednění základových konstrukcí desek odstranění bednění</t>
  </si>
  <si>
    <t>-1208545301</t>
  </si>
  <si>
    <t>-1707938841</t>
  </si>
  <si>
    <t>Základy zárubních zdí koryta</t>
  </si>
  <si>
    <t>(0,8*2*4,91+0,8*2*5,18)*0,1</t>
  </si>
  <si>
    <t>274311127</t>
  </si>
  <si>
    <t>Základové konstrukce z betonu prostého pasy, prahy, věnce a ostruhy ve výkopu nebo na hlavách pilot C 25/30</t>
  </si>
  <si>
    <t>-643066175</t>
  </si>
  <si>
    <t>prahy pro ukončení odláždění</t>
  </si>
  <si>
    <t>(2,6+2,1)*0,5*1</t>
  </si>
  <si>
    <t>273321118</t>
  </si>
  <si>
    <t>Základové konstrukce z betonu železového desky ve výkopu nebo na hlavách pilot C 30/37 - spřahující deska na horní hraně prefa rámů</t>
  </si>
  <si>
    <t>-711963558</t>
  </si>
  <si>
    <t>Spřahující deska na horní hraně prefa rámů</t>
  </si>
  <si>
    <t>2*2,5</t>
  </si>
  <si>
    <t>273361412</t>
  </si>
  <si>
    <t>Výztuž základových konstrukcí desek ze svařovaných sítí, hmotnosti přes 3,5 do 6 kg/m2</t>
  </si>
  <si>
    <t>-1313276293</t>
  </si>
  <si>
    <t>ZÁKLADOVÁ DESKA</t>
  </si>
  <si>
    <t>13,5*3,4*1,15*7,667/1000</t>
  </si>
  <si>
    <t>273321611</t>
  </si>
  <si>
    <t>Základy z betonu železového (bez výztuže) desky z betonu bez zvýšených nároků na prostředí tř. C 30/37 - tvrdá ochrana izolace</t>
  </si>
  <si>
    <t>1102200665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</si>
  <si>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</si>
  <si>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1,3*2,5</t>
  </si>
  <si>
    <t>272362021</t>
  </si>
  <si>
    <t>Výztuž základů kleneb ze svařovaných sítí z drátů typu KARI</t>
  </si>
  <si>
    <t>1066312976</t>
  </si>
  <si>
    <t xml:space="preserve">Poznámka k souboru cen:
1. Ceny platí pro desky rovné, s náběhy, hřibové nebo upnuté do žeber včetně výztuže těchto žeber. </t>
  </si>
  <si>
    <t>11,83*2,5*1,15*7,667/1000</t>
  </si>
  <si>
    <t>317321118</t>
  </si>
  <si>
    <t>Římsy ze železového betonu C 30/37</t>
  </si>
  <si>
    <t>-313288648</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</si>
  <si>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</si>
  <si>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0,13*(5,7+5,3+5,18)</t>
  </si>
  <si>
    <t>317353121</t>
  </si>
  <si>
    <t>Bednění mostní římsy zřízení všech tvarů</t>
  </si>
  <si>
    <t>1374872770</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</si>
  <si>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</si>
  <si>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0,8*(5,7+5,3+5,18)</t>
  </si>
  <si>
    <t>317353221</t>
  </si>
  <si>
    <t>Bednění mostní římsy odstranění všech tvarů</t>
  </si>
  <si>
    <t>328722238</t>
  </si>
  <si>
    <t>317361116</t>
  </si>
  <si>
    <t>Výztuž mostních železobetonových říms z betonářské oceli 10 505 (R) nebo BSt 500</t>
  </si>
  <si>
    <t>-1829528066</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</si>
  <si>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</si>
  <si>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2,103*0,18</t>
  </si>
  <si>
    <t>334323117</t>
  </si>
  <si>
    <t>Mostní opěry a úložné prahy z betonu železového C 25/30</t>
  </si>
  <si>
    <t>-719605671</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</si>
  <si>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</si>
  <si>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čelo nátok: 5,7*0,3+ límec 2,1*0,3*1; čelo výtok 7,2*0,3 + límec 2,1*0,3*1 =</t>
  </si>
  <si>
    <t>2,35+2,81</t>
  </si>
  <si>
    <t>334351112</t>
  </si>
  <si>
    <t>Bednění mostních opěr a úložných prahů ze systémového bednění zřízení z překližek, pro železobeton</t>
  </si>
  <si>
    <t>-640255918</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</si>
  <si>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</si>
  <si>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(5,2+7,2)*4+2,1*1,3*4</t>
  </si>
  <si>
    <t>334351211</t>
  </si>
  <si>
    <t>Bednění mostních opěr a úložných prahů ze systémového bednění odstranění z překližek</t>
  </si>
  <si>
    <t>-305733173</t>
  </si>
  <si>
    <t>334361216</t>
  </si>
  <si>
    <t>Výztuž betonářská mostních konstrukcí opěr, úložných prahů, křídel, závěrných zídek, bloků ložisek, pilířů a sloupů z oceli 10 505 (R) nebo BSt 500 dříků opěr</t>
  </si>
  <si>
    <t>1862579617</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</si>
  <si>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</si>
  <si>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5,16*0,14</t>
  </si>
  <si>
    <t>327323129</t>
  </si>
  <si>
    <t>Opěrné zdi a valy z betonu železového bez zvláštních nároků na vliv prostředí tř. C 20/25</t>
  </si>
  <si>
    <t>-1866517659</t>
  </si>
  <si>
    <t xml:space="preserve">Poznámka k souboru cen:
1. Ceny jsou určeny pro jakoukoliv tloušťku zdí. </t>
  </si>
  <si>
    <t>(1,8*5,18+0,95*5,18+0,95*4,91*2)-9,18*0,8</t>
  </si>
  <si>
    <t>327351211</t>
  </si>
  <si>
    <t>Bednění opěrných zdí a valů svislých i skloněných, výšky do 20 m zřízení</t>
  </si>
  <si>
    <t>-1104540004</t>
  </si>
  <si>
    <t xml:space="preserve">Poznámka k souboru cen:
1. Bednění zdí a valů výšky přes 20 m se oceňuje podle ustanovení úvodního katalogu. 2. Ceny lze použít i pro bednění základů z betonu prostého nebo železového. </t>
  </si>
  <si>
    <t>5*5,18+3*5,18+3*4,91*2</t>
  </si>
  <si>
    <t>327351221</t>
  </si>
  <si>
    <t>Bednění opěrných zdí a valů svislých i skloněných, výšky do 20 m odstranění</t>
  </si>
  <si>
    <t>1484480626</t>
  </si>
  <si>
    <t>327361006</t>
  </si>
  <si>
    <t>Výztuž opěrných zdí a valů průměru do 12 mm, z oceli 10 505 (R) nebo BSt 500</t>
  </si>
  <si>
    <t>-1113212313</t>
  </si>
  <si>
    <t xml:space="preserve">Poznámka k souboru cen:
1. Ceny lze použít i pro případné výztuže základů opěrných zdí a valů. </t>
  </si>
  <si>
    <t>23,574*0,06</t>
  </si>
  <si>
    <t>321213345</t>
  </si>
  <si>
    <t>Zdivo nadzákladové z lomového kamene opěrných zdí obkladní z lomového kamene lomařsky upraveného s vyspárováním, na cementovou maltu</t>
  </si>
  <si>
    <t>-865089795</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</si>
  <si>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</si>
  <si>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líc břežní zdi</t>
  </si>
  <si>
    <t>5,0*(1,2+1,8)/2*0,3*2</t>
  </si>
  <si>
    <t>5,2*(1,2+1,8)/2*0,3*2</t>
  </si>
  <si>
    <t>348171111</t>
  </si>
  <si>
    <t>Osazení mostního ocelového zábradlí přímo do betonu říms, vč. kotvení sloupků patními plechy s 4-mi kotvami M12 lepenými ve vývrtu</t>
  </si>
  <si>
    <t>1372798889</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</si>
  <si>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</si>
  <si>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5,18+4,91</t>
  </si>
  <si>
    <t>553912199</t>
  </si>
  <si>
    <t>zábradlí mostní se svislou výplní, výšky 1,100 m, pozink + nátěr</t>
  </si>
  <si>
    <t>-905272790</t>
  </si>
  <si>
    <t>389121111</t>
  </si>
  <si>
    <t>Osazení dílců rámové konstrukce propustků a podchodů hmotnosti jednotlivě do 5 t</t>
  </si>
  <si>
    <t>2040202738</t>
  </si>
  <si>
    <t xml:space="preserve">Poznámka k souboru cen:
1. Osazení plastových a ocelových propustků je oceněno v katalogu 822-1 Komunikace pozemní a letiště. 2. V cenách jsou započteny i náklady na rozměření a vytýčení obrysu rámové konstrukce přesýpaných mostních objektů, uložení dílců na základovou desku jeřábem s rektifikací dílce a montážní spojení do doby zmonolitnění. 3. V cenách nejsou započteny náklady na: a) dílce rámové konstrukce otevřeného nebo uzavřeného profilu, tyto se oceňují ve specifikaci, b) vnitrostaveništní přesuny dílců, tyto se oceňují souborem cen 992 11-4 . Vodorovné přemístění mostních dílců, c) výztuž doplňkovou spár, výztuž se oceňuje souborem cen 389 36-10 Doplňující výztuž prefabrikovaných konstrukcí, d) betonáž základové desky, tyto se oceňují souborem cen 421 32-11 Mostní železobetonové nosné konstrukce deskové nebo klenbové, trámové, ostatní, e) bednění a betonáž spár dílců, tyto se oceňují souborem cen 389 38-11 Doplňková betonáž malého rozsahu včetně bednění, f) izolaci spár vnějších, izolace se oceňuje souborem cen 931 99-41 Těsnění spáry pásy, profily a tmely, g) hydraulické zasouvání osazeného otevřeného rámu po kolejnici do konečné pozice v otevřené stavební jámě, které je nutno ocenit dle nákladů nutných na požadovanou technologii. </t>
  </si>
  <si>
    <t>593854680</t>
  </si>
  <si>
    <t>propustek rámový 118x194/150x240/200 cm</t>
  </si>
  <si>
    <t>-1297489587</t>
  </si>
  <si>
    <t>451315114</t>
  </si>
  <si>
    <t>Podkladní a výplňové vrstvy z betonu prostého tloušťky do 100 mm, z betonu C 12/15</t>
  </si>
  <si>
    <t>-1395401997</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</si>
  <si>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</si>
  <si>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podkladní beton</t>
  </si>
  <si>
    <t>0,35*13,5</t>
  </si>
  <si>
    <t>výplňový beton</t>
  </si>
  <si>
    <t>2*0,7*12</t>
  </si>
  <si>
    <t>458311131</t>
  </si>
  <si>
    <t>Výplňové klíny a filtrační vrstvy za opěrou z betonu hutněného po vrstvách filtračního drenážního</t>
  </si>
  <si>
    <t>1221739497</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</si>
  <si>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</si>
  <si>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mezerovitý beton-přechodová oblast</t>
  </si>
  <si>
    <t>2,8*12</t>
  </si>
  <si>
    <t>465513156</t>
  </si>
  <si>
    <t>Dlažba svahu u mostních opěr z upraveného lomového žulového kamene s vyspárováním maltou MC 25, šíře spáry 15 mm do betonového lože C 25/30 tloušťky 200 mm, plochy do 10 m2</t>
  </si>
  <si>
    <t>-13003639</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</si>
  <si>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</si>
  <si>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odláždění koryta</t>
  </si>
  <si>
    <t>2*(4,91+12+5,18)</t>
  </si>
  <si>
    <t>931994102</t>
  </si>
  <si>
    <t>Těsnění spáry betonové konstrukce pásy, profily, tmely těsnicím pásem povrchovým, spáry dilatační</t>
  </si>
  <si>
    <t>-1814037263</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</si>
  <si>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</si>
  <si>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spáry mezi rámy IZM</t>
  </si>
  <si>
    <t>(1,5+2)*2*11</t>
  </si>
  <si>
    <t>936942211</t>
  </si>
  <si>
    <t>Zhotovení tabulky s letopočtem opravy nebo větší údržby vložením šablony do bednění</t>
  </si>
  <si>
    <t>1921843154</t>
  </si>
  <si>
    <t>962021112</t>
  </si>
  <si>
    <t>Bourání mostních konstrukcí zdiva a pilířů z kamene nebo cihel</t>
  </si>
  <si>
    <t>-778203695</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</si>
  <si>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</si>
  <si>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1,7*9,5</t>
  </si>
  <si>
    <t>963051111</t>
  </si>
  <si>
    <t>Bourání mostních konstrukcí nosných konstrukcí ze železového betonu</t>
  </si>
  <si>
    <t>1715599242</t>
  </si>
  <si>
    <t>0,1*2*3+0,2*3*2</t>
  </si>
  <si>
    <t>966075141</t>
  </si>
  <si>
    <t>Odstranění různých konstrukcí na mostech kovového zábradlí vcelku</t>
  </si>
  <si>
    <t>466021499</t>
  </si>
  <si>
    <t>2*2,6</t>
  </si>
  <si>
    <t>997013831</t>
  </si>
  <si>
    <t>Poplatek za uložení stavebního odpadu na skládce (skládkovné) směsného</t>
  </si>
  <si>
    <t>-673016662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</si>
  <si>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</si>
  <si>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997211611</t>
  </si>
  <si>
    <t>Nakládání suti nebo vybouraných hmot na dopravní prostředky pro vodorovnou dopravu suti</t>
  </si>
  <si>
    <t>-988222847</t>
  </si>
  <si>
    <t>Vodorovná doprava suti bez naložení, ale se složením a s hrubým urovnáním z kusových materiálů, do vzdálenosti dle možností zhotovitele se složením</t>
  </si>
  <si>
    <t>491978772</t>
  </si>
  <si>
    <t>998212111</t>
  </si>
  <si>
    <t>Přesun hmot pro mosty zděné, betonové monolitické, spřažené ocelobetonové nebo kovové vodorovná dopravní vzdálenost do 100 m výška mostu do 20 m</t>
  </si>
  <si>
    <t>2147309956</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</si>
  <si>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</si>
  <si>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</si>
  <si>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</si>
  <si>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</si>
  <si>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</si>
  <si>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711341991</t>
  </si>
  <si>
    <t>Hydroizolace mostů vč. ochranných a podkladních vrstev - dodávka a montáž</t>
  </si>
  <si>
    <t>796130996</t>
  </si>
  <si>
    <t>(7,8+2*0,7)*12</t>
  </si>
  <si>
    <t>SO 301 - Vodovod</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</si>
  <si>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</si>
  <si>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</si>
  <si>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126668469</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</si>
  <si>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</si>
  <si>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120001101</t>
  </si>
  <si>
    <t>Příplatek k cenám vykopávek za ztížení vykopávky v blízkosti inženýrských sítí nebo výbušnin v horninách jakékoliv třídy</t>
  </si>
  <si>
    <t>1571738433</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</si>
  <si>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</si>
  <si>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10*0,8*0,5</t>
  </si>
  <si>
    <t>131201201</t>
  </si>
  <si>
    <t>Hloubení zapažených jam a zářezů s urovnáním dna do předepsaného profilu a spádu v hornině tř. 3 do 100 m3</t>
  </si>
  <si>
    <t>745972754</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</si>
  <si>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</si>
  <si>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(35+4+2+1)*1,5*0,8*1,0</t>
  </si>
  <si>
    <t>778093260</t>
  </si>
  <si>
    <t>0,8*(90*1,5+12*1,0+3,5*0,6+8*1,0+63,5*1,5)</t>
  </si>
  <si>
    <t>151811131</t>
  </si>
  <si>
    <t>Zřízení pažicích boxů pro pažení a rozepření stěn rýh podzemního vedení hloubka výkopu do 4 m, šířka do 1,2 m</t>
  </si>
  <si>
    <t>407154458</t>
  </si>
  <si>
    <t xml:space="preserve">Poznámka k souboru cen:
1. Množství měrných jednotek pažicích boxů se určuje v m2 celkové zapažené plochy (započítávají se obě strany výkopu). </t>
  </si>
  <si>
    <t>2*(90*1,5+12*1,0+3,5*0,6+8*1,0+63,5*1,5)</t>
  </si>
  <si>
    <t>151811231</t>
  </si>
  <si>
    <t>Odstranění pažicích boxů pro pažení a rozepření stěn rýh podzemního vedení hloubka výkopu do 4 m, šířka do 1,2 m</t>
  </si>
  <si>
    <t>1412366954</t>
  </si>
  <si>
    <t>Vodorovné přemístění výkopku nebo sypaniny po suchu na obvyklém dopravním prostředku, bez naložení výkopku, avšak se složením bez rozhrnutí z horniny tř. 1 až 4 na vzdálenost Vodorovné přemístění výkopku/sypaniny z horniny tř. 1 až 4 na skládku do vzdálenosti dle možností zhotovitele se složením</t>
  </si>
  <si>
    <t>-780381036</t>
  </si>
  <si>
    <t>201,88-131,08+0,8*8*1,0+50,4</t>
  </si>
  <si>
    <t>-2073542371</t>
  </si>
  <si>
    <t>127,6*1,8</t>
  </si>
  <si>
    <t>-773430655</t>
  </si>
  <si>
    <t>0,8*(90*1,0+12*0,5+3,5*0,1+8*0,5+63,5*1,0)+(35+4+2+1)*1,0*0,8*1</t>
  </si>
  <si>
    <t>538400497</t>
  </si>
  <si>
    <t>Poznámka k položce:
100% výměna zásypového materiálu ve vozovce</t>
  </si>
  <si>
    <t>(0,8*1,0*8+(35+4+2+1)*0,8*1,0*1,0)*1,8</t>
  </si>
  <si>
    <t>399645009</t>
  </si>
  <si>
    <t>177*0,8*0,4+(35+4+2+1)*0,8*1*0,4</t>
  </si>
  <si>
    <t>1187646490</t>
  </si>
  <si>
    <t>70,080*1,8</t>
  </si>
  <si>
    <t>-464986500</t>
  </si>
  <si>
    <t>177*0,8*0,1</t>
  </si>
  <si>
    <t>452313121</t>
  </si>
  <si>
    <t>Podkladní a zajišťovací konstrukce z betonu prostého v otevřeném výkopu bloky pro potrubí z betonu tř. C 8/10</t>
  </si>
  <si>
    <t>-813775131</t>
  </si>
  <si>
    <t>11*0,5*0,6*0,4</t>
  </si>
  <si>
    <t>452353101</t>
  </si>
  <si>
    <t>Bednění podkladních a zajišťovacích konstrukcí v otevřeném výkopu bloků pro potrubí</t>
  </si>
  <si>
    <t>-417291824</t>
  </si>
  <si>
    <t>11*0,4*0,5*2*0,6</t>
  </si>
  <si>
    <t>851261131</t>
  </si>
  <si>
    <t>Montáž potrubí z trub litinových tlakových hrdlových v otevřeném výkopu s integrovaným těsněním DN 100</t>
  </si>
  <si>
    <t>1057672095</t>
  </si>
  <si>
    <t xml:space="preserve">Poznámka k souboru cen: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0-11 Zásyp sypaninou z jakékoliv horniny, katalogu 800-1 Zemní práce části A 01. 2. Ceny montáže potrubí -1131 jsou určeny pro systémy těsněné elastickými kroužky a -1211 těsnícími kroužky a zámkovým spojem. Tyto se také oceňují ve specifikaci, nejsou-li zahrnuty již v ceně dodávky trub. </t>
  </si>
  <si>
    <t>552530</t>
  </si>
  <si>
    <t xml:space="preserve">Hrdlové trouby z tvárné litiny s hrdlovým spojem - Tepelně izolované trouby (WKG) </t>
  </si>
  <si>
    <t>1778970495</t>
  </si>
  <si>
    <t>857242122</t>
  </si>
  <si>
    <t>Montáž litinových tvarovek na potrubí litinovém tlakovém jednoosých na potrubí z trub přírubových v otevřeném výkopu, kanálu nebo v šachtě DN 80</t>
  </si>
  <si>
    <t>1376554712</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</si>
  <si>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</si>
  <si>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55254047</t>
  </si>
  <si>
    <t>koleno 90° s patkou přírubové litinové vodovodní N-kus PN 10/40 DN 80</t>
  </si>
  <si>
    <t>724871667</t>
  </si>
  <si>
    <t>55251656</t>
  </si>
  <si>
    <t>příruba litinová úsporná PN16 pro vodovodní litinové potrubí 80/98mm</t>
  </si>
  <si>
    <t>-1320326188</t>
  </si>
  <si>
    <t>552516</t>
  </si>
  <si>
    <t>litinová tvarovka - X kus DN80</t>
  </si>
  <si>
    <t>-1993318929</t>
  </si>
  <si>
    <t>857244122</t>
  </si>
  <si>
    <t>Montáž litinových tvarovek na potrubí litinovém tlakovém odbočných na potrubí z trub přírubových v otevřeném výkopu, kanálu nebo v šachtě DN 80</t>
  </si>
  <si>
    <t>-1760868559</t>
  </si>
  <si>
    <t>55250713</t>
  </si>
  <si>
    <t>tvarovka přírubová s přírubovou odbočkou T-DN 80x80 PN 10-16-25-40 natural</t>
  </si>
  <si>
    <t>-119282052</t>
  </si>
  <si>
    <t>857244192</t>
  </si>
  <si>
    <t>Montáž litinových tvarovek na potrubí litinovém tlakovém odbočných na potrubí z trub přírubových Příplatek k ceně za práce ve štole, v uzavřeném kanálu nebo v objektech DN od 80 do 250</t>
  </si>
  <si>
    <t>-1146706010</t>
  </si>
  <si>
    <t>857261131</t>
  </si>
  <si>
    <t>Montáž litinových tvarovek na potrubí litinovém tlakovém jednoosých na potrubí z trub hrdlových v otevřeném výkopu, kanálu nebo v šachtě s integrovaným těsněním DN 100</t>
  </si>
  <si>
    <t>-309652462</t>
  </si>
  <si>
    <t>55259412</t>
  </si>
  <si>
    <t>koleno hrdlové mmK tvárná litina DN 100-11,25°</t>
  </si>
  <si>
    <t>1440201961</t>
  </si>
  <si>
    <t xml:space="preserve">Poznámka k položce:
Tepelně izolované tvarovky (WKG) </t>
  </si>
  <si>
    <t>857262122</t>
  </si>
  <si>
    <t>Montáž litinových tvarovek na potrubí litinovém tlakovém jednoosých na potrubí z trub přírubových v otevřeném výkopu, kanálu nebo v šachtě DN 100</t>
  </si>
  <si>
    <t>168296459</t>
  </si>
  <si>
    <t>55251658</t>
  </si>
  <si>
    <t>příruba litinová úsporná PN16 pro vodovodní litinové potrubí 100/118mm</t>
  </si>
  <si>
    <t>1761899764</t>
  </si>
  <si>
    <t>55259815</t>
  </si>
  <si>
    <t>přechod přírubový tvárná litina DN100/80 L200 mm</t>
  </si>
  <si>
    <t>312010077</t>
  </si>
  <si>
    <t>55259983</t>
  </si>
  <si>
    <t>koleno přírubové Q tvárná litina DN100-90°</t>
  </si>
  <si>
    <t>1339004259</t>
  </si>
  <si>
    <t>55253967</t>
  </si>
  <si>
    <t>koleno přírubové z tvárné litiny,práškový epoxid tl250µmy FFK-kus DN 100-11,25°</t>
  </si>
  <si>
    <t>228809665</t>
  </si>
  <si>
    <t>55253893</t>
  </si>
  <si>
    <t>tvarovka přírubová s hrdlem TYTON z tvárné litiny,práškový epoxid tl250µm EU-kus DN100 L130mm</t>
  </si>
  <si>
    <t>1452143786</t>
  </si>
  <si>
    <t>55253490</t>
  </si>
  <si>
    <t>tvarovka přírubová litinová s hladkým koncem,práškový epoxid tl250µm F-kus DN 100mm</t>
  </si>
  <si>
    <t>-207042112</t>
  </si>
  <si>
    <t>552552</t>
  </si>
  <si>
    <t>FF-kus DN 100 / 800mm trouba tvárná litina přírubová (TP)</t>
  </si>
  <si>
    <t>-993581670</t>
  </si>
  <si>
    <t>857264122</t>
  </si>
  <si>
    <t>Montáž litinových tvarovek na potrubí litinovém tlakovém odbočných na potrubí z trub přírubových v otevřeném výkopu, kanálu nebo v šachtě DN 100</t>
  </si>
  <si>
    <t>1774628877</t>
  </si>
  <si>
    <t>55250715</t>
  </si>
  <si>
    <t>tvarovka přírubová s přírubovou odbočkou T-DN 100x40 PN 10-16 Natural</t>
  </si>
  <si>
    <t>-757198779</t>
  </si>
  <si>
    <t>55250718</t>
  </si>
  <si>
    <t>tvarovka přírubová s přírubovou odbočkou T-DN 100x80 PN 10-16 natural</t>
  </si>
  <si>
    <t>471489535</t>
  </si>
  <si>
    <t>871241141</t>
  </si>
  <si>
    <t>Montáž vodovodního potrubí z plastů v otevřeném výkopu z polyetylenu PE 100 svařovaných na tupo SDR 11/PN16 D 90 x 8,2 mm</t>
  </si>
  <si>
    <t>-1551841504</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</si>
  <si>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</si>
  <si>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28613600</t>
  </si>
  <si>
    <t>potrubí dvouvrstvé PE100 s 10% signalizační vrstvou SDR 11 90x8,2 dl 12m</t>
  </si>
  <si>
    <t>-2101836395</t>
  </si>
  <si>
    <t>871251141</t>
  </si>
  <si>
    <t>Montáž vodovodního potrubí z plastů v otevřeném výkopu z polyetylenu PE 100 svařovaných na tupo SDR 11/PN16 D 110 x 10,0 mm</t>
  </si>
  <si>
    <t>1758112180</t>
  </si>
  <si>
    <t>28613601</t>
  </si>
  <si>
    <t>potrubí dvouvrstvé PE100 s 10% signalizační vrstvou SDR 11 110x10,0 dl 12m</t>
  </si>
  <si>
    <t>-1496860738</t>
  </si>
  <si>
    <t>891173111</t>
  </si>
  <si>
    <t>Montáž vodovodních armatur na potrubí ventilů hlavních pro přípojky DN 32</t>
  </si>
  <si>
    <t>-373753681</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</si>
  <si>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</si>
  <si>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263000103216</t>
  </si>
  <si>
    <t>ŠOUPÁTKO ISO DOMOVNÍ PŘÍPOJKY 32</t>
  </si>
  <si>
    <t>KS</t>
  </si>
  <si>
    <t>-949751683</t>
  </si>
  <si>
    <t>891173911</t>
  </si>
  <si>
    <t>Výměna vodovodních armatur na potrubí ventilů hlavních pro přípojky DN 32</t>
  </si>
  <si>
    <t>-227913017</t>
  </si>
  <si>
    <t xml:space="preserve">Poznámka k souboru cen:
1. Ceny jsou určeny pouze pro případy havárií nebo běžných oprav venkovních vodovodů. 2. Ceny nelze použít při zřízení nových venkovních vodovodů. 3. V cenách 891 ..-.9.1 Výměna vodovodních armatur na potrubí jsou zahrnuty náklady na demontáž stávajících a montáž nových armatur. 4. V cenách jsou započteny i náklady: a) u hlavních ventilů ceny -3911 na osazení zemních souprav, b) u navrtávacích pasů ceny -9911 na výkop montážních jamek; na opravu izolace ocelových trubek a na osazení zemních souprav. 5. V cenách nejsou započteny náklady na: a) dodání šoupátek, ventilů, montážních vložek, kompenzátorů, koncových nebo zpětných klapek, hydrantů, zemních souprav, šoupátkových koleček, šoupátkových a hydrantových klíčů, navrtávacích pasů, tvarovek a kompenzačních nástavců; tyto armatury se oceňují ve specifikaci, b) obsyp odvodňovacího zařízení hydrantů ze štěrku nebo štěrkopísku; obsyp se oceňuje příslušnými cenami souboru cen 451 5 . - . 1 Lože pod potrubí, stoky a drobné objekty části A 01 tohoto katalogu, c)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6. V cenách 891 52-4921 a -5911 nejsou započteny náklady na dodání těsnících pryžových kroužků. Tyto se oceňují ve specifikaci, nejsou-li zahrnuty v ceně trub. </t>
  </si>
  <si>
    <t>891181811</t>
  </si>
  <si>
    <t>Demontáž vodovodních armatur na potrubí šoupátek nebo klapek uzavíracích v otevřeném výkopu nebo v šachtách DN 40</t>
  </si>
  <si>
    <t>-129710140</t>
  </si>
  <si>
    <t>891213321</t>
  </si>
  <si>
    <t>Montáž vodovodních armatur na potrubí ventilů odvzdušňovacích nebo zavzdušňovacích mechanických a plovákových přírubových na venkovních řadech DN 50</t>
  </si>
  <si>
    <t>158285557</t>
  </si>
  <si>
    <t>98760010</t>
  </si>
  <si>
    <t>VENTIL  ODVZDUŠŇOVACÍ PN 1-16 1" PN 1-16</t>
  </si>
  <si>
    <t>756920549</t>
  </si>
  <si>
    <t>891241112</t>
  </si>
  <si>
    <t>Montáž vodovodních armatur na potrubí šoupátek nebo klapek uzavíracích v otevřeném výkopu nebo v šachtách s osazením zemní soupravy (bez poklopů) DN 80</t>
  </si>
  <si>
    <t>492498011</t>
  </si>
  <si>
    <t>42221303</t>
  </si>
  <si>
    <t>šoupátko pitná voda, litina GGG 50, krátká stavební délka, PN10/16 DN 80 x 180 mm</t>
  </si>
  <si>
    <t>-6969207</t>
  </si>
  <si>
    <t>891241800R</t>
  </si>
  <si>
    <t>demontáž podzemního hydrantu-komplet</t>
  </si>
  <si>
    <t>1566468484</t>
  </si>
  <si>
    <t>891241811</t>
  </si>
  <si>
    <t>Demontáž vodovodních armatur na potrubí šoupátek nebo klapek uzavíracích v otevřeném výkopu nebo v šachtách DN 80</t>
  </si>
  <si>
    <t>-1413802437</t>
  </si>
  <si>
    <t>891241912</t>
  </si>
  <si>
    <t>Výměna vodovodních armatur na potrubí šoupátek nebo klapek uzavíracích v otevřeném výkopu nebo v šachtách DN 80</t>
  </si>
  <si>
    <t>1393236013</t>
  </si>
  <si>
    <t>891247111</t>
  </si>
  <si>
    <t>Montáž vodovodních armatur na potrubí hydrantů podzemních (bez osazení poklopů) DN 80</t>
  </si>
  <si>
    <t>456323668</t>
  </si>
  <si>
    <t>42273590</t>
  </si>
  <si>
    <t>hydrant podzemní DN80 PN16 jednoduchý uzávěr, krycí výška 1250 mm</t>
  </si>
  <si>
    <t>1113210817</t>
  </si>
  <si>
    <t>891261112</t>
  </si>
  <si>
    <t>Montáž vodovodních armatur na potrubí šoupátek nebo klapek uzavíracích v otevřeném výkopu nebo v šachtách s osazením zemní soupravy (bez poklopů) DN 100</t>
  </si>
  <si>
    <t>-666671008</t>
  </si>
  <si>
    <t>42221304</t>
  </si>
  <si>
    <t>šoupátko pitná voda, litina GGG 50, krátká stavební délka, PN10/16 DN 100 x 190 mm</t>
  </si>
  <si>
    <t>-1728797503</t>
  </si>
  <si>
    <t>42291073</t>
  </si>
  <si>
    <t>souprava zemní pro šoupátka DN 65-80mm Rd 1,5 m</t>
  </si>
  <si>
    <t>-1776862402</t>
  </si>
  <si>
    <t>42291074</t>
  </si>
  <si>
    <t>souprava zemní pro šoupátka DN 100-150mm Rd 1,5 m</t>
  </si>
  <si>
    <t>1889448708</t>
  </si>
  <si>
    <t>891261912</t>
  </si>
  <si>
    <t>Výměna vodovodních armatur na potrubí šoupátek nebo klapek uzavíracích v otevřeném výkopu nebo v šachtách DN 100</t>
  </si>
  <si>
    <t>-665190290</t>
  </si>
  <si>
    <t>891269911</t>
  </si>
  <si>
    <t>Výměna vodovodních armatur na potrubí navrtávacích pasů s ventilem Jt 1 MPa, na potrubí z trub litinových, ocelových nebo plastických hmot DN 100</t>
  </si>
  <si>
    <t>1875139322</t>
  </si>
  <si>
    <t>42271414</t>
  </si>
  <si>
    <t>pas navrtávací z tvárné litiny DN 100, rozsah (114-119), odbočky 1",5/4",6/4",2"</t>
  </si>
  <si>
    <t>-1833988131</t>
  </si>
  <si>
    <t>892241111</t>
  </si>
  <si>
    <t>Tlakové zkoušky vodou na potrubí DN do 80</t>
  </si>
  <si>
    <t>-1838340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</si>
  <si>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</si>
  <si>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892271111</t>
  </si>
  <si>
    <t>Tlakové zkoušky vodou na potrubí DN 100 nebo 125</t>
  </si>
  <si>
    <t>-1211701678</t>
  </si>
  <si>
    <t>892273122</t>
  </si>
  <si>
    <t>Proplach a dezinfekce vodovodního potrubí DN od 80 do 125</t>
  </si>
  <si>
    <t>-673400344</t>
  </si>
  <si>
    <t xml:space="preserve">Poznámka k souboru cen:
1. V cenách jsou započteny náklady na napuštění a vypuštění vody, dodání vody a dezinfekčního prostředku. </t>
  </si>
  <si>
    <t>894812331</t>
  </si>
  <si>
    <t>Revizní a čistící šachta z polypropylenu PP pro hladké trouby DN 600 roura šachtová korugovaná, světlé hloubky 1 000 mm</t>
  </si>
  <si>
    <t>1835308790</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</si>
  <si>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</si>
  <si>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 xml:space="preserve">Poznámka k položce:
vodovodní šachta - odvzdušňovací ventil
</t>
  </si>
  <si>
    <t>894812339</t>
  </si>
  <si>
    <t>Revizní a čistící šachta z polypropylenu PP pro hladké trouby DN 600 Příplatek k cenám 2331 - 2334 za uříznutí šachtové roury</t>
  </si>
  <si>
    <t>-323185063</t>
  </si>
  <si>
    <t>Poznámka k položce:
vodovodní šachta - odvzdušňovací ventil</t>
  </si>
  <si>
    <t>894812351</t>
  </si>
  <si>
    <t>Revizní a čistící šachta z polypropylenu PP pro hladké trouby DN 600 poklop (mříž) litinový pro zatížení do 1,5 t s betonovým prstencem</t>
  </si>
  <si>
    <t>2013905403</t>
  </si>
  <si>
    <t>899401112</t>
  </si>
  <si>
    <t>Osazení poklopů litinových šoupátkových</t>
  </si>
  <si>
    <t>-1481164445</t>
  </si>
  <si>
    <t xml:space="preserve">Poznámka k souboru cen:
1. V cenách osazení poklopů jsou započteny i náklady na jejich podezdění. 2. V cenách nejsou započteny náklady na dodání poklopů; tyto se oceňují ve specifikaci. Ztratné se nestanoví. </t>
  </si>
  <si>
    <t>42291352</t>
  </si>
  <si>
    <t>poklop litinový šoupátkový pro zemní soupravy osazení do terénu a do vozovky</t>
  </si>
  <si>
    <t>-1319947580</t>
  </si>
  <si>
    <t>899401113</t>
  </si>
  <si>
    <t>Osazení poklopů litinových hydrantových</t>
  </si>
  <si>
    <t>-1948522934</t>
  </si>
  <si>
    <t>42291452</t>
  </si>
  <si>
    <t>poklop litinový - hydrantový DN 80</t>
  </si>
  <si>
    <t>-1190928069</t>
  </si>
  <si>
    <t>899721111</t>
  </si>
  <si>
    <t>Signalizační vodič na potrubí PVC DN do 150 mm</t>
  </si>
  <si>
    <t>-68617364</t>
  </si>
  <si>
    <t>899722111</t>
  </si>
  <si>
    <t>Krytí potrubí z plastů výstražnou fólií z PVC šířky 20 cm</t>
  </si>
  <si>
    <t>2076514622</t>
  </si>
  <si>
    <t>SO 301.1 - Dešťová kanalizace</t>
  </si>
  <si>
    <t>-209094800</t>
  </si>
  <si>
    <t>96,9*1,0+5*1,0*1,7</t>
  </si>
  <si>
    <t>-1581642461</t>
  </si>
  <si>
    <t>Poznámka k položce:
přebytečný výkop bude použit k vyrovnání terénu pod budoucím chodníkem</t>
  </si>
  <si>
    <t>1774041901</t>
  </si>
  <si>
    <t>(110+5)*1,0*0,6</t>
  </si>
  <si>
    <t>1851825959</t>
  </si>
  <si>
    <t>69,000*1,8</t>
  </si>
  <si>
    <t>358315114</t>
  </si>
  <si>
    <t>Bourání šachty, stoky kompletní nebo vybourání otvorů průřezové plochy do 4 m2 ve stokách ze zdiva z prostého betonu</t>
  </si>
  <si>
    <t>-946071833</t>
  </si>
  <si>
    <t>Poznámka k položce:
bourání stávající betonové stoky</t>
  </si>
  <si>
    <t>5*(3,14*0,4*0,4)</t>
  </si>
  <si>
    <t>665635549</t>
  </si>
  <si>
    <t>(110+5)*1,0*0,1</t>
  </si>
  <si>
    <t>594511111</t>
  </si>
  <si>
    <t>Dlažba nebo přídlažba z lomového kamene lomařsky upraveného rigolového v ploše vodorovné nebo ve sklonu tl. do 250 mm, bez vyplnění spár, s provedením lože tl. 50 mm z betonu</t>
  </si>
  <si>
    <t>-1343095195</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</si>
  <si>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</si>
  <si>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599632111</t>
  </si>
  <si>
    <t>Vyplnění spár dlažby (přídlažby) z lomového kamene v jakémkoliv sklonu plochy a jakékoliv tloušťky cementovou maltou se zatřením</t>
  </si>
  <si>
    <t>821390052</t>
  </si>
  <si>
    <t xml:space="preserve">Poznámka k souboru cen:
1. Ceny lze použít i pro vyplnění spár dlažby (přídlažby) silničních příkopů a kuželů. </t>
  </si>
  <si>
    <t>Poznámka k položce:
kolem hoirské vpusti - vtokového objektu</t>
  </si>
  <si>
    <t>871390310</t>
  </si>
  <si>
    <t>Montáž kanalizačního potrubí z plastů z polypropylenu PP hladkého plnostěnného SN 10 DN 400</t>
  </si>
  <si>
    <t>1789297751</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</si>
  <si>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</si>
  <si>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110+5</t>
  </si>
  <si>
    <t>28617047</t>
  </si>
  <si>
    <t>trubka kanalizační PP korugovaná DN 400x6000 mm SN 10</t>
  </si>
  <si>
    <t>1225320918</t>
  </si>
  <si>
    <t>877390320</t>
  </si>
  <si>
    <t>Montáž tvarovek na kanalizačním plastovém potrubí z polypropylenu PP hladkého plnostěnného odboček DN 400</t>
  </si>
  <si>
    <t>540268956</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</si>
  <si>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</si>
  <si>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28617219</t>
  </si>
  <si>
    <t>odbočka kanalizační PP SN 16 45° DN 400/DN150</t>
  </si>
  <si>
    <t>-420718236</t>
  </si>
  <si>
    <t>894411131</t>
  </si>
  <si>
    <t>Zřízení šachet kanalizačních z betonových dílců výšky vstupu do 1,50 m s obložením dna betonem tř. C 25/30, na potrubí DN přes 300 do 400</t>
  </si>
  <si>
    <t>-1037910477</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</si>
  <si>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</si>
  <si>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59224337</t>
  </si>
  <si>
    <t>dno betonové šachty kanalizační přímé 100x60x40 cm</t>
  </si>
  <si>
    <t>-455389794</t>
  </si>
  <si>
    <t>59224339</t>
  </si>
  <si>
    <t>dno betonové šachty kanalizační přímé 100x100x60 cm</t>
  </si>
  <si>
    <t>-1321876029</t>
  </si>
  <si>
    <t>59224000</t>
  </si>
  <si>
    <t>dílec betonový pro vstupní šachty  100x25x9 cm</t>
  </si>
  <si>
    <t>-2071521037</t>
  </si>
  <si>
    <t>-1055685697</t>
  </si>
  <si>
    <t>41429026480</t>
  </si>
  <si>
    <t>Deska šachetní přechodová betonová TZK-Q.1 100-63/17 1000/625/165</t>
  </si>
  <si>
    <t>295556125</t>
  </si>
  <si>
    <t>59224348</t>
  </si>
  <si>
    <t>těsnění elastomerové pro spojení šachetních dílů DN 1000</t>
  </si>
  <si>
    <t>1475981180</t>
  </si>
  <si>
    <t>59224011</t>
  </si>
  <si>
    <t>prstenec betonový vyrovnávací ke krytu šachty 62,5x6x10 cm</t>
  </si>
  <si>
    <t>-2028901475</t>
  </si>
  <si>
    <t>59224012</t>
  </si>
  <si>
    <t>prstenec betonový vyrovnávací ke krytu šachty 62,5x8x10 cm</t>
  </si>
  <si>
    <t>1454409027</t>
  </si>
  <si>
    <t>895931111</t>
  </si>
  <si>
    <t>Vpusti kanalizační horské z betonu prostého tř. C 12/15 velikosti 1200/600 mm</t>
  </si>
  <si>
    <t>-1113367580</t>
  </si>
  <si>
    <t xml:space="preserve">Poznámka k souboru cen:
1. V cenách jsou započteny i náklady na podkladní desku z betonu tř. C 8/10. 2. V cenách nejsou započteny náklady na: a) litinové mříže; osazení mříží se oceňuje cenami souboru cen 899 20- . 1 Osazení mříží litinových včetně rámů a košů na bahno části A 01 tohoto katalogu; dodání mříží se oceňuje ve specifikaci, b) podkladní prstence; tyto se oceňují cenami souboru cen 452 38- . 1 Podkladní a vyrovnávací konstrukce z betonu části A 01 tohoto katalogu. 3. Pro výpočet přesunu hmot se celková hmotnost položky sníží o hmotnost betonu, pokud je beton dodáván přímo na místo zabudování nebo do prostoru technologické manipulace. </t>
  </si>
  <si>
    <t>Poznámka k položce:
vtokový objekt - vnitřní rozměr 1200/600 mm</t>
  </si>
  <si>
    <t>899103112</t>
  </si>
  <si>
    <t>Osazení poklopů litinových a ocelových včetně rámů pro třídu zatížení B125, C250</t>
  </si>
  <si>
    <t>-912270297</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</si>
  <si>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</si>
  <si>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28661933</t>
  </si>
  <si>
    <t>poklop šachtový litinový dno DN 600 pro třídu zatížení B125</t>
  </si>
  <si>
    <t>-653229271</t>
  </si>
  <si>
    <t>899203112</t>
  </si>
  <si>
    <t>Osazení mříží litinových včetně rámů a košů na bahno pro třídu zatížení B125, C250</t>
  </si>
  <si>
    <t>359983020</t>
  </si>
  <si>
    <t>55242300</t>
  </si>
  <si>
    <t>Mříž plastová s litinovým rámem C250 -M600C - typ B(1r+2m) 1400x785 mm - horská vpusť</t>
  </si>
  <si>
    <t>-1845515243</t>
  </si>
  <si>
    <t>2124895522</t>
  </si>
  <si>
    <t>265782291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</si>
  <si>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</si>
  <si>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</si>
  <si>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</si>
  <si>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</si>
  <si>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</si>
  <si>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</si>
  <si>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</si>
  <si>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</si>
  <si>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</si>
  <si>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</si>
  <si>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</si>
  <si>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</si>
  <si>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</si>
  <si>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</si>
  <si>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</si>
  <si>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</si>
  <si>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</si>
  <si>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</si>
  <si>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</si>
  <si>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</si>
  <si>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</si>
  <si>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</si>
  <si>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</si>
  <si>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</si>
  <si>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</si>
  <si>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</si>
  <si>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</si>
  <si>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</si>
  <si>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</si>
  <si>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</si>
  <si>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</si>
  <si>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</si>
  <si>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</si>
  <si>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</si>
  <si>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</si>
  <si>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</si>
  <si>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</si>
  <si>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</si>
  <si>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</si>
  <si>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</si>
  <si>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</si>
  <si>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</si>
  <si>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</si>
  <si>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</si>
  <si>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</si>
  <si>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</si>
  <si>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</si>
  <si>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</si>
  <si>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</si>
  <si>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</si>
  <si>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</si>
  <si>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</si>
  <si>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</si>
  <si>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</si>
  <si>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</si>
  <si>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</si>
  <si>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</si>
  <si>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</si>
  <si>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</si>
  <si>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</si>
  <si>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</si>
  <si>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</si>
  <si>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</si>
  <si>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</si>
  <si>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</si>
  <si>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</si>
  <si>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</si>
  <si>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</si>
  <si>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</si>
  <si>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</si>
  <si>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</si>
  <si>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</si>
  <si>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</si>
  <si>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</si>
  <si>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</si>
  <si>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</si>
  <si>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</si>
  <si>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</si>
  <si>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</si>
  <si>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</si>
  <si>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</si>
  <si>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</si>
  <si>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</si>
  <si>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</si>
  <si>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</si>
  <si>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</si>
  <si>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</si>
  <si>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</si>
  <si>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</si>
  <si>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</si>
  <si>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</si>
  <si>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</si>
  <si>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</si>
  <si>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</si>
  <si>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</si>
  <si>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</si>
  <si>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</si>
  <si>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</si>
  <si>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</si>
  <si>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</si>
  <si>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</si>
  <si>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</si>
  <si>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</si>
  <si>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</si>
  <si>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</si>
  <si>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</si>
  <si>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</si>
  <si>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</si>
  <si>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</si>
  <si>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</si>
  <si>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</si>
  <si>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</si>
  <si>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</si>
  <si>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</si>
  <si>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</si>
  <si>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</si>
  <si>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</si>
  <si>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</si>
  <si>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</si>
  <si>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</si>
  <si>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</si>
  <si>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</si>
  <si>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</si>
  <si>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</si>
  <si>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</si>
  <si>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</si>
  <si>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</si>
  <si>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</si>
  <si>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</si>
  <si>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</si>
  <si>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</si>
  <si>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</si>
  <si>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</si>
  <si>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</si>
  <si>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</si>
  <si>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</si>
  <si>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</si>
  <si>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</si>
  <si>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</si>
  <si>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</si>
  <si>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</si>
  <si>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</si>
  <si>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</si>
  <si>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</si>
  <si>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</si>
  <si>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</si>
  <si>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</si>
  <si>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</si>
  <si>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</si>
  <si>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</si>
  <si>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</si>
  <si>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</si>
  <si>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</si>
  <si>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</si>
  <si>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</si>
  <si>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</si>
  <si>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</si>
  <si>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</si>
  <si>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</si>
  <si>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</si>
  <si>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</si>
  <si>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</si>
  <si>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</si>
  <si>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</si>
  <si>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</si>
  <si>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</si>
  <si>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</si>
  <si>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</si>
  <si>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</si>
  <si>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</si>
  <si>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</si>
  <si>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</si>
  <si>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</si>
  <si>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</si>
  <si>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</si>
  <si>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</si>
  <si>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</si>
  <si>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</si>
  <si>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</si>
  <si>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</si>
  <si>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</si>
  <si>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</si>
  <si>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CZ 480 35 599</t>
  </si>
  <si>
    <t>Swietelsky stavební s.r.o., Odštěpný závod Dopravní stavby ZÁPAD, Zemská 259, 337 01 Ejpovice</t>
  </si>
  <si>
    <t>480 35 599</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</si>
</sst>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102">
    <font>
      <sz val="8"/>
      <name val="Trebuchet MS"/>
      <family val="2"/>
    </font>
    <font>
      <sz val="11"/>
      <color indexed="8"/>
      <name val="Calibri"/>
      <family val="2"/>
    </font>
    <font>
      <sz val="9"/>
      <name val="Trebuchet MS"/>
      <family val="0"/>
    </font>
    <font>
      <b/>
      <sz val="12"/>
      <name val="Trebuchet MS"/>
      <family val="0"/>
    </font>
    <font>
      <sz val="11"/>
      <name val="Trebuchet MS"/>
      <family val="0"/>
    </font>
    <font>
      <sz val="10"/>
      <name val="Trebuchet MS"/>
      <family val="0"/>
    </font>
    <font>
      <b/>
      <sz val="16"/>
      <name val="Trebuchet MS"/>
      <family val="0"/>
    </font>
    <font>
      <b/>
      <sz val="10"/>
      <name val="Trebuchet MS"/>
      <family val="0"/>
    </font>
    <font>
      <b/>
      <sz val="9"/>
      <name val="Trebuchet MS"/>
      <family val="0"/>
    </font>
    <font>
      <sz val="12"/>
      <name val="Trebuchet MS"/>
      <family val="0"/>
    </font>
    <font>
      <b/>
      <sz val="11"/>
      <name val="Trebuchet MS"/>
      <family val="0"/>
    </font>
    <font>
      <b/>
      <sz val="8"/>
      <name val="Trebuchet MS"/>
      <family val="0"/>
    </font>
    <font>
      <i/>
      <sz val="9"/>
      <name val="Trebuchet MS"/>
      <family val="0"/>
    </font>
    <font>
      <sz val="11"/>
      <color indexed="9"/>
      <name val="Calibri"/>
      <family val="2"/>
    </font>
    <font>
      <b/>
      <sz val="11"/>
      <color indexed="8"/>
      <name val="Calibri"/>
      <family val="2"/>
    </font>
    <font>
      <u val="single"/>
      <sz val="11"/>
      <color indexed="12"/>
      <name val="Calibri"/>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8"/>
      <color indexed="20"/>
      <name val="Trebuchet MS"/>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55"/>
      <name val="Trebuchet MS"/>
      <family val="0"/>
    </font>
    <font>
      <sz val="12"/>
      <color indexed="56"/>
      <name val="Trebuchet MS"/>
      <family val="0"/>
    </font>
    <font>
      <sz val="10"/>
      <color indexed="56"/>
      <name val="Trebuchet MS"/>
      <family val="0"/>
    </font>
    <font>
      <sz val="8"/>
      <color indexed="56"/>
      <name val="Trebuchet MS"/>
      <family val="0"/>
    </font>
    <font>
      <sz val="8"/>
      <color indexed="63"/>
      <name val="Trebuchet MS"/>
      <family val="0"/>
    </font>
    <font>
      <sz val="8"/>
      <color indexed="20"/>
      <name val="Trebuchet MS"/>
      <family val="0"/>
    </font>
    <font>
      <sz val="8"/>
      <color indexed="10"/>
      <name val="Trebuchet MS"/>
      <family val="0"/>
    </font>
    <font>
      <sz val="8"/>
      <color indexed="43"/>
      <name val="Trebuchet MS"/>
      <family val="0"/>
    </font>
    <font>
      <sz val="10"/>
      <color indexed="16"/>
      <name val="Trebuchet MS"/>
      <family val="0"/>
    </font>
    <font>
      <u val="single"/>
      <sz val="10"/>
      <color indexed="12"/>
      <name val="Trebuchet MS"/>
      <family val="0"/>
    </font>
    <font>
      <sz val="8"/>
      <color indexed="48"/>
      <name val="Trebuchet MS"/>
      <family val="0"/>
    </font>
    <font>
      <b/>
      <sz val="12"/>
      <color indexed="55"/>
      <name val="Trebuchet MS"/>
      <family val="0"/>
    </font>
    <font>
      <sz val="9"/>
      <color indexed="55"/>
      <name val="Trebuchet MS"/>
      <family val="0"/>
    </font>
    <font>
      <b/>
      <sz val="12"/>
      <color indexed="16"/>
      <name val="Trebuchet MS"/>
      <family val="0"/>
    </font>
    <font>
      <sz val="12"/>
      <color indexed="55"/>
      <name val="Trebuchet MS"/>
      <family val="0"/>
    </font>
    <font>
      <sz val="18"/>
      <color indexed="12"/>
      <name val="Wingdings 2"/>
      <family val="0"/>
    </font>
    <font>
      <b/>
      <sz val="11"/>
      <color indexed="56"/>
      <name val="Trebuchet MS"/>
      <family val="0"/>
    </font>
    <font>
      <sz val="11"/>
      <color indexed="56"/>
      <name val="Trebuchet MS"/>
      <family val="0"/>
    </font>
    <font>
      <sz val="11"/>
      <color indexed="55"/>
      <name val="Trebuchet MS"/>
      <family val="0"/>
    </font>
    <font>
      <sz val="10"/>
      <color indexed="12"/>
      <name val="Trebuchet MS"/>
      <family val="0"/>
    </font>
    <font>
      <sz val="8"/>
      <color indexed="16"/>
      <name val="Trebuchet MS"/>
      <family val="0"/>
    </font>
    <font>
      <sz val="7"/>
      <color indexed="55"/>
      <name val="Trebuchet MS"/>
      <family val="0"/>
    </font>
    <font>
      <i/>
      <sz val="7"/>
      <color indexed="55"/>
      <name val="Trebuchet MS"/>
      <family val="0"/>
    </font>
    <font>
      <i/>
      <sz val="8"/>
      <color indexed="12"/>
      <name val="Trebuchet MS"/>
      <family val="0"/>
    </font>
    <font>
      <b/>
      <sz val="8"/>
      <color indexed="55"/>
      <name val="Trebuchet MS"/>
      <family val="0"/>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0"/>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u val="single"/>
      <sz val="8"/>
      <color theme="11"/>
      <name val="Trebuchet MS"/>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0"/>
    </font>
    <font>
      <sz val="12"/>
      <color rgb="FF003366"/>
      <name val="Trebuchet MS"/>
      <family val="0"/>
    </font>
    <font>
      <sz val="10"/>
      <color rgb="FF003366"/>
      <name val="Trebuchet MS"/>
      <family val="0"/>
    </font>
    <font>
      <sz val="8"/>
      <color rgb="FF003366"/>
      <name val="Trebuchet MS"/>
      <family val="0"/>
    </font>
    <font>
      <sz val="8"/>
      <color rgb="FF505050"/>
      <name val="Trebuchet MS"/>
      <family val="0"/>
    </font>
    <font>
      <sz val="8"/>
      <color rgb="FF800080"/>
      <name val="Trebuchet MS"/>
      <family val="0"/>
    </font>
    <font>
      <sz val="8"/>
      <color rgb="FFFF0000"/>
      <name val="Trebuchet MS"/>
      <family val="0"/>
    </font>
    <font>
      <sz val="8"/>
      <color rgb="FFFAE682"/>
      <name val="Trebuchet MS"/>
      <family val="0"/>
    </font>
    <font>
      <sz val="10"/>
      <color rgb="FF960000"/>
      <name val="Trebuchet MS"/>
      <family val="0"/>
    </font>
    <font>
      <u val="single"/>
      <sz val="10"/>
      <color theme="10"/>
      <name val="Trebuchet MS"/>
      <family val="0"/>
    </font>
    <font>
      <sz val="8"/>
      <color rgb="FF3366FF"/>
      <name val="Trebuchet MS"/>
      <family val="0"/>
    </font>
    <font>
      <b/>
      <sz val="12"/>
      <color rgb="FF969696"/>
      <name val="Trebuchet MS"/>
      <family val="0"/>
    </font>
    <font>
      <sz val="9"/>
      <color rgb="FF969696"/>
      <name val="Trebuchet MS"/>
      <family val="0"/>
    </font>
    <font>
      <b/>
      <sz val="12"/>
      <color rgb="FF960000"/>
      <name val="Trebuchet MS"/>
      <family val="0"/>
    </font>
    <font>
      <sz val="12"/>
      <color rgb="FF969696"/>
      <name val="Trebuchet MS"/>
      <family val="0"/>
    </font>
    <font>
      <sz val="18"/>
      <color theme="10"/>
      <name val="Wingdings 2"/>
      <family val="0"/>
    </font>
    <font>
      <b/>
      <sz val="11"/>
      <color rgb="FF003366"/>
      <name val="Trebuchet MS"/>
      <family val="0"/>
    </font>
    <font>
      <sz val="11"/>
      <color rgb="FF003366"/>
      <name val="Trebuchet MS"/>
      <family val="0"/>
    </font>
    <font>
      <sz val="11"/>
      <color rgb="FF969696"/>
      <name val="Trebuchet MS"/>
      <family val="0"/>
    </font>
    <font>
      <sz val="10"/>
      <color theme="10"/>
      <name val="Trebuchet MS"/>
      <family val="0"/>
    </font>
    <font>
      <b/>
      <sz val="12"/>
      <color rgb="FF800000"/>
      <name val="Trebuchet MS"/>
      <family val="0"/>
    </font>
    <font>
      <sz val="8"/>
      <color rgb="FF960000"/>
      <name val="Trebuchet MS"/>
      <family val="0"/>
    </font>
    <font>
      <sz val="7"/>
      <color rgb="FF969696"/>
      <name val="Trebuchet MS"/>
      <family val="0"/>
    </font>
    <font>
      <i/>
      <sz val="7"/>
      <color rgb="FF969696"/>
      <name val="Trebuchet MS"/>
      <family val="0"/>
    </font>
    <font>
      <i/>
      <sz val="8"/>
      <color rgb="FF0000FF"/>
      <name val="Trebuchet MS"/>
      <family val="0"/>
    </font>
    <font>
      <b/>
      <sz val="8"/>
      <color rgb="FF969696"/>
      <name val="Trebuchet M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color indexed="63"/>
      </right>
      <top style="hair">
        <color rgb="FF000000"/>
      </top>
      <bottom>
        <color indexed="63"/>
      </bottom>
    </border>
    <border>
      <left>
        <color indexed="63"/>
      </left>
      <right>
        <color indexed="63"/>
      </right>
      <top>
        <color indexed="63"/>
      </top>
      <bottom style="hair">
        <color rgb="FF000000"/>
      </bottom>
    </border>
    <border>
      <left style="hair">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hair">
        <color rgb="FF969696"/>
      </top>
      <bottom>
        <color indexed="63"/>
      </bottom>
    </border>
    <border>
      <left>
        <color indexed="63"/>
      </left>
      <right style="hair">
        <color rgb="FF969696"/>
      </right>
      <top style="hair">
        <color rgb="FF969696"/>
      </top>
      <bottom>
        <color indexed="63"/>
      </bottom>
    </border>
    <border>
      <left>
        <color indexed="63"/>
      </left>
      <right style="hair">
        <color rgb="FF969696"/>
      </right>
      <top>
        <color indexed="63"/>
      </top>
      <bottom>
        <color indexed="63"/>
      </bottom>
    </border>
    <border>
      <left>
        <color indexed="63"/>
      </left>
      <right style="hair">
        <color rgb="FF000000"/>
      </right>
      <top style="hair">
        <color rgb="FF000000"/>
      </top>
      <bottom style="hair">
        <color rgb="FF000000"/>
      </bottom>
    </border>
    <border>
      <left style="hair">
        <color rgb="FF969696"/>
      </left>
      <right>
        <color indexed="63"/>
      </right>
      <top style="hair">
        <color rgb="FF969696"/>
      </top>
      <bottom style="hair">
        <color rgb="FF969696"/>
      </bottom>
    </border>
    <border>
      <left>
        <color indexed="63"/>
      </left>
      <right>
        <color indexed="63"/>
      </right>
      <top style="hair">
        <color rgb="FF969696"/>
      </top>
      <bottom style="hair">
        <color rgb="FF969696"/>
      </bottom>
    </border>
    <border>
      <left>
        <color indexed="63"/>
      </left>
      <right style="hair">
        <color rgb="FF969696"/>
      </right>
      <top style="hair">
        <color rgb="FF969696"/>
      </top>
      <bottom style="hair">
        <color rgb="FF969696"/>
      </bottom>
    </border>
    <border>
      <left style="hair">
        <color rgb="FF969696"/>
      </left>
      <right>
        <color indexed="63"/>
      </right>
      <top style="hair">
        <color rgb="FF969696"/>
      </top>
      <bottom>
        <color indexed="63"/>
      </bottom>
    </border>
    <border>
      <left style="hair">
        <color rgb="FF969696"/>
      </left>
      <right>
        <color indexed="63"/>
      </right>
      <top>
        <color indexed="63"/>
      </top>
      <bottom>
        <color indexed="63"/>
      </bottom>
    </border>
    <border>
      <left style="hair">
        <color rgb="FF969696"/>
      </left>
      <right>
        <color indexed="63"/>
      </right>
      <top>
        <color indexed="63"/>
      </top>
      <bottom style="hair">
        <color rgb="FF969696"/>
      </bottom>
    </border>
    <border>
      <left>
        <color indexed="63"/>
      </left>
      <right>
        <color indexed="63"/>
      </right>
      <top>
        <color indexed="63"/>
      </top>
      <bottom style="hair">
        <color rgb="FF969696"/>
      </bottom>
    </border>
    <border>
      <left>
        <color indexed="63"/>
      </left>
      <right style="hair">
        <color rgb="FF969696"/>
      </right>
      <top>
        <color indexed="63"/>
      </top>
      <bottom style="hair">
        <color rgb="FF969696"/>
      </bottom>
    </border>
    <border>
      <left>
        <color indexed="63"/>
      </left>
      <right style="thin">
        <color rgb="FF000000"/>
      </right>
      <top style="hair">
        <color rgb="FF969696"/>
      </top>
      <bottom>
        <color indexed="63"/>
      </bottom>
    </border>
    <border>
      <left>
        <color indexed="63"/>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0" fillId="0" borderId="0" applyNumberFormat="0" applyFill="0" applyBorder="0" applyAlignment="0" applyProtection="0"/>
    <xf numFmtId="0" fontId="6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1" borderId="0" applyNumberFormat="0" applyBorder="0" applyAlignment="0" applyProtection="0"/>
    <xf numFmtId="0" fontId="6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68" fillId="0" borderId="7" applyNumberFormat="0" applyFill="0" applyAlignment="0" applyProtection="0"/>
    <xf numFmtId="0" fontId="69" fillId="23" borderId="0" applyNumberFormat="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391">
    <xf numFmtId="0" fontId="0" fillId="0" borderId="0" xfId="0" applyAlignment="1">
      <alignment/>
    </xf>
    <xf numFmtId="0" fontId="0" fillId="0" borderId="0" xfId="0" applyFont="1" applyAlignment="1">
      <alignment vertical="center"/>
    </xf>
    <xf numFmtId="0" fontId="76"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77" fillId="0" borderId="0" xfId="0" applyFont="1" applyAlignment="1">
      <alignment vertical="center"/>
    </xf>
    <xf numFmtId="0" fontId="78" fillId="0" borderId="0" xfId="0" applyFont="1" applyAlignment="1">
      <alignment vertical="center"/>
    </xf>
    <xf numFmtId="0" fontId="0" fillId="0" borderId="0" xfId="0" applyFont="1" applyAlignment="1">
      <alignment horizontal="center" vertical="center" wrapText="1"/>
    </xf>
    <xf numFmtId="0" fontId="79" fillId="0" borderId="0" xfId="0" applyFont="1" applyAlignment="1">
      <alignment/>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0" fillId="0" borderId="0" xfId="0" applyAlignment="1" applyProtection="1">
      <alignment horizontal="center" vertical="center"/>
      <protection locked="0"/>
    </xf>
    <xf numFmtId="0" fontId="83" fillId="33" borderId="0" xfId="0" applyFont="1" applyFill="1" applyAlignment="1" applyProtection="1">
      <alignment horizontal="left" vertical="center"/>
      <protection/>
    </xf>
    <xf numFmtId="0" fontId="5" fillId="33" borderId="0" xfId="0" applyFont="1" applyFill="1" applyAlignment="1" applyProtection="1">
      <alignment vertical="center"/>
      <protection/>
    </xf>
    <xf numFmtId="0" fontId="84" fillId="33" borderId="0" xfId="0" applyFont="1" applyFill="1" applyAlignment="1" applyProtection="1">
      <alignment horizontal="left" vertical="center"/>
      <protection/>
    </xf>
    <xf numFmtId="0" fontId="85" fillId="33" borderId="0" xfId="36" applyFont="1" applyFill="1" applyAlignment="1" applyProtection="1">
      <alignment vertical="center"/>
      <protection/>
    </xf>
    <xf numFmtId="0" fontId="60" fillId="33" borderId="0" xfId="36" applyFill="1" applyAlignment="1">
      <alignment/>
    </xf>
    <xf numFmtId="0" fontId="0" fillId="33" borderId="0" xfId="0" applyFill="1" applyAlignment="1">
      <alignment/>
    </xf>
    <xf numFmtId="0" fontId="83" fillId="33" borderId="0" xfId="0" applyFont="1" applyFill="1" applyAlignment="1">
      <alignment horizontal="left" vertical="center"/>
    </xf>
    <xf numFmtId="0" fontId="83"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6" fillId="0" borderId="0" xfId="0" applyFont="1" applyBorder="1" applyAlignment="1" applyProtection="1">
      <alignment horizontal="left" vertical="center"/>
      <protection/>
    </xf>
    <xf numFmtId="0" fontId="0" fillId="0" borderId="14" xfId="0" applyBorder="1" applyAlignment="1" applyProtection="1">
      <alignment/>
      <protection/>
    </xf>
    <xf numFmtId="0" fontId="86" fillId="0" borderId="0" xfId="0" applyFont="1" applyAlignment="1">
      <alignment horizontal="left" vertical="center"/>
    </xf>
    <xf numFmtId="0" fontId="87" fillId="0" borderId="0" xfId="0" applyFont="1" applyAlignment="1">
      <alignment horizontal="left" vertical="center"/>
    </xf>
    <xf numFmtId="0" fontId="88" fillId="0" borderId="0" xfId="0" applyFont="1" applyBorder="1" applyAlignment="1" applyProtection="1">
      <alignment horizontal="left" vertical="top"/>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88" fillId="0" borderId="0" xfId="0" applyFont="1" applyBorder="1" applyAlignment="1" applyProtection="1">
      <alignment horizontal="left" vertical="center"/>
      <protection/>
    </xf>
    <xf numFmtId="0" fontId="2" fillId="22" borderId="0" xfId="0" applyFont="1" applyFill="1" applyBorder="1" applyAlignment="1" applyProtection="1">
      <alignment horizontal="left" vertical="center"/>
      <protection locked="0"/>
    </xf>
    <xf numFmtId="0" fontId="0" fillId="0" borderId="15" xfId="0" applyBorder="1" applyAlignment="1" applyProtection="1">
      <alignment/>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76" fillId="0" borderId="0" xfId="0" applyFont="1" applyBorder="1" applyAlignment="1" applyProtection="1">
      <alignment horizontal="right" vertical="center"/>
      <protection/>
    </xf>
    <xf numFmtId="0" fontId="76" fillId="0" borderId="13" xfId="0" applyFont="1" applyBorder="1" applyAlignment="1" applyProtection="1">
      <alignment vertical="center"/>
      <protection/>
    </xf>
    <xf numFmtId="0" fontId="76" fillId="0" borderId="0" xfId="0" applyFont="1" applyBorder="1" applyAlignment="1" applyProtection="1">
      <alignment vertical="center"/>
      <protection/>
    </xf>
    <xf numFmtId="0" fontId="76" fillId="0" borderId="0" xfId="0" applyFont="1" applyBorder="1" applyAlignment="1" applyProtection="1">
      <alignment horizontal="left" vertical="center"/>
      <protection/>
    </xf>
    <xf numFmtId="0" fontId="76" fillId="0" borderId="14" xfId="0" applyFont="1" applyBorder="1" applyAlignment="1" applyProtection="1">
      <alignment vertical="center"/>
      <protection/>
    </xf>
    <xf numFmtId="0" fontId="0" fillId="34" borderId="0" xfId="0" applyFont="1" applyFill="1" applyBorder="1" applyAlignment="1" applyProtection="1">
      <alignment vertical="center"/>
      <protection/>
    </xf>
    <xf numFmtId="0" fontId="3" fillId="34" borderId="17"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0" fontId="3" fillId="34" borderId="18" xfId="0" applyFont="1" applyFill="1" applyBorder="1" applyAlignment="1" applyProtection="1">
      <alignment horizontal="center" vertical="center"/>
      <protection/>
    </xf>
    <xf numFmtId="0" fontId="0" fillId="34"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3" xfId="0" applyFont="1" applyBorder="1" applyAlignment="1">
      <alignment vertical="center"/>
    </xf>
    <xf numFmtId="0" fontId="6"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13" xfId="0" applyFont="1" applyBorder="1" applyAlignment="1" applyProtection="1">
      <alignment vertical="center"/>
      <protection/>
    </xf>
    <xf numFmtId="0" fontId="88" fillId="0" borderId="0" xfId="0" applyFont="1" applyAlignment="1" applyProtection="1">
      <alignment horizontal="left" vertical="center"/>
      <protection/>
    </xf>
    <xf numFmtId="0" fontId="2" fillId="0" borderId="0" xfId="0" applyFont="1" applyAlignment="1" applyProtection="1">
      <alignment vertical="center"/>
      <protection/>
    </xf>
    <xf numFmtId="0" fontId="2" fillId="0" borderId="13" xfId="0" applyFont="1" applyBorder="1" applyAlignment="1">
      <alignment vertical="center"/>
    </xf>
    <xf numFmtId="0" fontId="3" fillId="0" borderId="1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3" xfId="0" applyFont="1" applyBorder="1" applyAlignment="1">
      <alignment vertical="center"/>
    </xf>
    <xf numFmtId="0" fontId="8" fillId="0" borderId="0" xfId="0" applyFont="1" applyAlignment="1" applyProtection="1">
      <alignment vertical="center"/>
      <protection/>
    </xf>
    <xf numFmtId="165" fontId="2" fillId="0" borderId="0" xfId="0" applyNumberFormat="1" applyFont="1" applyAlignment="1" applyProtection="1">
      <alignment horizontal="left" vertical="center"/>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xf>
    <xf numFmtId="0" fontId="0" fillId="35" borderId="18" xfId="0" applyFont="1" applyFill="1" applyBorder="1" applyAlignment="1" applyProtection="1">
      <alignment vertical="center"/>
      <protection/>
    </xf>
    <xf numFmtId="0" fontId="2" fillId="35" borderId="25" xfId="0" applyFont="1" applyFill="1" applyBorder="1" applyAlignment="1" applyProtection="1">
      <alignment horizontal="center" vertical="center"/>
      <protection/>
    </xf>
    <xf numFmtId="0" fontId="88" fillId="0" borderId="26" xfId="0" applyFont="1" applyBorder="1" applyAlignment="1" applyProtection="1">
      <alignment horizontal="center" vertical="center" wrapText="1"/>
      <protection/>
    </xf>
    <xf numFmtId="0" fontId="88" fillId="0" borderId="27" xfId="0" applyFont="1" applyBorder="1" applyAlignment="1" applyProtection="1">
      <alignment horizontal="center" vertical="center" wrapText="1"/>
      <protection/>
    </xf>
    <xf numFmtId="0" fontId="88"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89" fillId="0" borderId="0" xfId="0" applyFont="1" applyAlignment="1" applyProtection="1">
      <alignment horizontal="left" vertical="center"/>
      <protection/>
    </xf>
    <xf numFmtId="0" fontId="89" fillId="0" borderId="0" xfId="0" applyFont="1" applyAlignment="1" applyProtection="1">
      <alignment vertical="center"/>
      <protection/>
    </xf>
    <xf numFmtId="0" fontId="3" fillId="0" borderId="0" xfId="0" applyFont="1" applyAlignment="1" applyProtection="1">
      <alignment horizontal="center" vertical="center"/>
      <protection/>
    </xf>
    <xf numFmtId="4" fontId="90" fillId="0" borderId="30" xfId="0" applyNumberFormat="1" applyFont="1" applyBorder="1" applyAlignment="1" applyProtection="1">
      <alignment vertical="center"/>
      <protection/>
    </xf>
    <xf numFmtId="4" fontId="90" fillId="0" borderId="0" xfId="0" applyNumberFormat="1" applyFont="1" applyBorder="1" applyAlignment="1" applyProtection="1">
      <alignment vertical="center"/>
      <protection/>
    </xf>
    <xf numFmtId="166" fontId="90" fillId="0" borderId="0" xfId="0" applyNumberFormat="1" applyFont="1" applyBorder="1" applyAlignment="1" applyProtection="1">
      <alignment vertical="center"/>
      <protection/>
    </xf>
    <xf numFmtId="4" fontId="90" fillId="0" borderId="24" xfId="0" applyNumberFormat="1" applyFont="1" applyBorder="1" applyAlignment="1" applyProtection="1">
      <alignment vertical="center"/>
      <protection/>
    </xf>
    <xf numFmtId="0" fontId="3" fillId="0" borderId="0" xfId="0" applyFont="1" applyAlignment="1">
      <alignment horizontal="left" vertical="center"/>
    </xf>
    <xf numFmtId="0" fontId="9" fillId="0" borderId="0" xfId="0" applyFont="1" applyAlignment="1">
      <alignment horizontal="left" vertical="center"/>
    </xf>
    <xf numFmtId="0" fontId="91" fillId="0" borderId="0" xfId="36" applyFont="1" applyAlignment="1">
      <alignment horizontal="center" vertical="center"/>
    </xf>
    <xf numFmtId="0" fontId="4" fillId="0" borderId="13" xfId="0" applyFont="1" applyBorder="1" applyAlignment="1" applyProtection="1">
      <alignment vertical="center"/>
      <protection/>
    </xf>
    <xf numFmtId="0" fontId="92" fillId="0" borderId="0" xfId="0" applyFont="1" applyAlignment="1" applyProtection="1">
      <alignment vertical="center"/>
      <protection/>
    </xf>
    <xf numFmtId="0" fontId="93" fillId="0" borderId="0" xfId="0" applyFont="1" applyAlignment="1" applyProtection="1">
      <alignment vertical="center"/>
      <protection/>
    </xf>
    <xf numFmtId="0" fontId="10" fillId="0" borderId="0" xfId="0" applyFont="1" applyAlignment="1" applyProtection="1">
      <alignment horizontal="center" vertical="center"/>
      <protection/>
    </xf>
    <xf numFmtId="0" fontId="4" fillId="0" borderId="13" xfId="0" applyFont="1" applyBorder="1" applyAlignment="1">
      <alignment vertical="center"/>
    </xf>
    <xf numFmtId="4" fontId="94" fillId="0" borderId="30" xfId="0" applyNumberFormat="1" applyFont="1" applyBorder="1" applyAlignment="1" applyProtection="1">
      <alignment vertical="center"/>
      <protection/>
    </xf>
    <xf numFmtId="4" fontId="94" fillId="0" borderId="0" xfId="0" applyNumberFormat="1" applyFont="1" applyBorder="1" applyAlignment="1" applyProtection="1">
      <alignment vertical="center"/>
      <protection/>
    </xf>
    <xf numFmtId="166" fontId="94" fillId="0" borderId="0" xfId="0" applyNumberFormat="1" applyFont="1" applyBorder="1" applyAlignment="1" applyProtection="1">
      <alignment vertical="center"/>
      <protection/>
    </xf>
    <xf numFmtId="4" fontId="94" fillId="0" borderId="24" xfId="0" applyNumberFormat="1" applyFont="1" applyBorder="1" applyAlignment="1" applyProtection="1">
      <alignment vertical="center"/>
      <protection/>
    </xf>
    <xf numFmtId="0" fontId="4" fillId="0" borderId="0" xfId="0" applyFont="1" applyAlignment="1">
      <alignment horizontal="left" vertical="center"/>
    </xf>
    <xf numFmtId="4" fontId="94" fillId="0" borderId="31" xfId="0" applyNumberFormat="1" applyFont="1" applyBorder="1" applyAlignment="1" applyProtection="1">
      <alignment vertical="center"/>
      <protection/>
    </xf>
    <xf numFmtId="4" fontId="94" fillId="0" borderId="32" xfId="0" applyNumberFormat="1" applyFont="1" applyBorder="1" applyAlignment="1" applyProtection="1">
      <alignment vertical="center"/>
      <protection/>
    </xf>
    <xf numFmtId="166" fontId="94" fillId="0" borderId="32" xfId="0" applyNumberFormat="1" applyFont="1" applyBorder="1" applyAlignment="1" applyProtection="1">
      <alignment vertical="center"/>
      <protection/>
    </xf>
    <xf numFmtId="4" fontId="94" fillId="0" borderId="33" xfId="0" applyNumberFormat="1" applyFont="1" applyBorder="1" applyAlignment="1" applyProtection="1">
      <alignment vertical="center"/>
      <protection/>
    </xf>
    <xf numFmtId="0" fontId="0" fillId="0" borderId="0" xfId="0" applyAlignment="1" applyProtection="1">
      <alignment/>
      <protection locked="0"/>
    </xf>
    <xf numFmtId="0" fontId="5" fillId="33" borderId="0" xfId="0" applyFont="1" applyFill="1" applyAlignment="1">
      <alignment vertical="center"/>
    </xf>
    <xf numFmtId="0" fontId="84" fillId="33" borderId="0" xfId="0" applyFont="1" applyFill="1" applyAlignment="1">
      <alignment horizontal="left" vertical="center"/>
    </xf>
    <xf numFmtId="0" fontId="95" fillId="33" borderId="0" xfId="36" applyFont="1" applyFill="1" applyAlignment="1">
      <alignment vertical="center"/>
    </xf>
    <xf numFmtId="0" fontId="5" fillId="33" borderId="0" xfId="0" applyFont="1" applyFill="1" applyAlignment="1" applyProtection="1">
      <alignment vertical="center"/>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8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xf>
    <xf numFmtId="0" fontId="7" fillId="0" borderId="0" xfId="0" applyFont="1" applyBorder="1" applyAlignment="1" applyProtection="1">
      <alignment horizontal="left" vertical="center"/>
      <protection/>
    </xf>
    <xf numFmtId="4" fontId="89" fillId="0" borderId="0" xfId="0" applyNumberFormat="1" applyFont="1" applyBorder="1" applyAlignment="1" applyProtection="1">
      <alignment vertical="center"/>
      <protection/>
    </xf>
    <xf numFmtId="0" fontId="76" fillId="0" borderId="0" xfId="0" applyFont="1" applyBorder="1" applyAlignment="1" applyProtection="1">
      <alignment horizontal="right" vertical="center"/>
      <protection locked="0"/>
    </xf>
    <xf numFmtId="4" fontId="76" fillId="0" borderId="0" xfId="0" applyNumberFormat="1" applyFont="1" applyBorder="1" applyAlignment="1" applyProtection="1">
      <alignment vertical="center"/>
      <protection/>
    </xf>
    <xf numFmtId="164" fontId="76" fillId="0" borderId="0" xfId="0" applyNumberFormat="1" applyFont="1" applyBorder="1" applyAlignment="1" applyProtection="1">
      <alignment horizontal="right" vertical="center"/>
      <protection locked="0"/>
    </xf>
    <xf numFmtId="0" fontId="0" fillId="35" borderId="0" xfId="0" applyFont="1" applyFill="1" applyBorder="1" applyAlignment="1" applyProtection="1">
      <alignment vertical="center"/>
      <protection/>
    </xf>
    <xf numFmtId="0" fontId="3" fillId="35" borderId="17" xfId="0" applyFont="1" applyFill="1" applyBorder="1" applyAlignment="1" applyProtection="1">
      <alignment horizontal="left" vertical="center"/>
      <protection/>
    </xf>
    <xf numFmtId="0" fontId="3" fillId="35" borderId="18" xfId="0" applyFont="1" applyFill="1" applyBorder="1" applyAlignment="1" applyProtection="1">
      <alignment horizontal="right" vertical="center"/>
      <protection/>
    </xf>
    <xf numFmtId="0" fontId="3" fillId="35" borderId="18" xfId="0" applyFont="1" applyFill="1" applyBorder="1" applyAlignment="1" applyProtection="1">
      <alignment horizontal="center" vertical="center"/>
      <protection/>
    </xf>
    <xf numFmtId="0" fontId="0" fillId="35" borderId="18" xfId="0" applyFont="1" applyFill="1" applyBorder="1" applyAlignment="1" applyProtection="1">
      <alignment vertical="center"/>
      <protection locked="0"/>
    </xf>
    <xf numFmtId="4" fontId="3" fillId="35" borderId="18" xfId="0" applyNumberFormat="1" applyFont="1" applyFill="1" applyBorder="1" applyAlignment="1" applyProtection="1">
      <alignment vertical="center"/>
      <protection/>
    </xf>
    <xf numFmtId="0" fontId="0" fillId="35" borderId="35" xfId="0" applyFont="1" applyFill="1" applyBorder="1" applyAlignment="1" applyProtection="1">
      <alignment vertical="center"/>
      <protection/>
    </xf>
    <xf numFmtId="0" fontId="0" fillId="0" borderId="2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2" fillId="35" borderId="0" xfId="0" applyFont="1" applyFill="1" applyBorder="1" applyAlignment="1" applyProtection="1">
      <alignment horizontal="left" vertical="center"/>
      <protection/>
    </xf>
    <xf numFmtId="0" fontId="0" fillId="35" borderId="0" xfId="0" applyFont="1" applyFill="1" applyBorder="1" applyAlignment="1" applyProtection="1">
      <alignment vertical="center"/>
      <protection locked="0"/>
    </xf>
    <xf numFmtId="0" fontId="2" fillId="35" borderId="0" xfId="0" applyFont="1" applyFill="1" applyBorder="1" applyAlignment="1" applyProtection="1">
      <alignment horizontal="right" vertical="center"/>
      <protection/>
    </xf>
    <xf numFmtId="0" fontId="0" fillId="35" borderId="14" xfId="0" applyFont="1" applyFill="1" applyBorder="1" applyAlignment="1" applyProtection="1">
      <alignment vertical="center"/>
      <protection/>
    </xf>
    <xf numFmtId="0" fontId="96" fillId="0" borderId="0" xfId="0" applyFont="1" applyBorder="1" applyAlignment="1" applyProtection="1">
      <alignment horizontal="left" vertical="center"/>
      <protection/>
    </xf>
    <xf numFmtId="0" fontId="77" fillId="0" borderId="13" xfId="0" applyFont="1" applyBorder="1" applyAlignment="1" applyProtection="1">
      <alignment vertical="center"/>
      <protection/>
    </xf>
    <xf numFmtId="0" fontId="77" fillId="0" borderId="0" xfId="0" applyFont="1" applyBorder="1" applyAlignment="1" applyProtection="1">
      <alignment vertical="center"/>
      <protection/>
    </xf>
    <xf numFmtId="0" fontId="77" fillId="0" borderId="32" xfId="0" applyFont="1" applyBorder="1" applyAlignment="1" applyProtection="1">
      <alignment horizontal="left" vertical="center"/>
      <protection/>
    </xf>
    <xf numFmtId="0" fontId="77" fillId="0" borderId="32" xfId="0" applyFont="1" applyBorder="1" applyAlignment="1" applyProtection="1">
      <alignment vertical="center"/>
      <protection/>
    </xf>
    <xf numFmtId="0" fontId="77" fillId="0" borderId="32" xfId="0" applyFont="1" applyBorder="1" applyAlignment="1" applyProtection="1">
      <alignment vertical="center"/>
      <protection locked="0"/>
    </xf>
    <xf numFmtId="4" fontId="77" fillId="0" borderId="32" xfId="0" applyNumberFormat="1" applyFont="1" applyBorder="1" applyAlignment="1" applyProtection="1">
      <alignment vertical="center"/>
      <protection/>
    </xf>
    <xf numFmtId="0" fontId="77" fillId="0" borderId="14" xfId="0" applyFont="1" applyBorder="1" applyAlignment="1" applyProtection="1">
      <alignment vertical="center"/>
      <protection/>
    </xf>
    <xf numFmtId="0" fontId="78" fillId="0" borderId="13" xfId="0" applyFont="1" applyBorder="1" applyAlignment="1" applyProtection="1">
      <alignment vertical="center"/>
      <protection/>
    </xf>
    <xf numFmtId="0" fontId="78" fillId="0" borderId="0" xfId="0" applyFont="1" applyBorder="1" applyAlignment="1" applyProtection="1">
      <alignment vertical="center"/>
      <protection/>
    </xf>
    <xf numFmtId="0" fontId="78" fillId="0" borderId="32" xfId="0" applyFont="1" applyBorder="1" applyAlignment="1" applyProtection="1">
      <alignment horizontal="left" vertical="center"/>
      <protection/>
    </xf>
    <xf numFmtId="0" fontId="78" fillId="0" borderId="32" xfId="0" applyFont="1" applyBorder="1" applyAlignment="1" applyProtection="1">
      <alignment vertical="center"/>
      <protection/>
    </xf>
    <xf numFmtId="0" fontId="78" fillId="0" borderId="32" xfId="0" applyFont="1" applyBorder="1" applyAlignment="1" applyProtection="1">
      <alignment vertical="center"/>
      <protection locked="0"/>
    </xf>
    <xf numFmtId="4" fontId="78" fillId="0" borderId="32" xfId="0" applyNumberFormat="1" applyFont="1" applyBorder="1" applyAlignment="1" applyProtection="1">
      <alignment vertical="center"/>
      <protection/>
    </xf>
    <xf numFmtId="0" fontId="78" fillId="0" borderId="14" xfId="0" applyFont="1" applyBorder="1" applyAlignment="1" applyProtection="1">
      <alignment vertical="center"/>
      <protection/>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xf>
    <xf numFmtId="0" fontId="88" fillId="0" borderId="0" xfId="0" applyFont="1" applyAlignment="1" applyProtection="1">
      <alignment horizontal="left" vertical="center"/>
      <protection locked="0"/>
    </xf>
    <xf numFmtId="0" fontId="0" fillId="0" borderId="13" xfId="0" applyFont="1" applyBorder="1" applyAlignment="1" applyProtection="1">
      <alignment horizontal="center" vertical="center" wrapText="1"/>
      <protection/>
    </xf>
    <xf numFmtId="0" fontId="2" fillId="35" borderId="26"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locked="0"/>
    </xf>
    <xf numFmtId="0" fontId="2" fillId="35" borderId="28"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4" fontId="89" fillId="0" borderId="0" xfId="0" applyNumberFormat="1" applyFont="1" applyAlignment="1" applyProtection="1">
      <alignment/>
      <protection/>
    </xf>
    <xf numFmtId="166" fontId="97" fillId="0" borderId="22" xfId="0" applyNumberFormat="1" applyFont="1" applyBorder="1" applyAlignment="1" applyProtection="1">
      <alignment/>
      <protection/>
    </xf>
    <xf numFmtId="166" fontId="97" fillId="0" borderId="23" xfId="0" applyNumberFormat="1" applyFont="1" applyBorder="1" applyAlignment="1" applyProtection="1">
      <alignment/>
      <protection/>
    </xf>
    <xf numFmtId="4" fontId="11" fillId="0" borderId="0" xfId="0" applyNumberFormat="1" applyFont="1" applyAlignment="1">
      <alignment vertical="center"/>
    </xf>
    <xf numFmtId="0" fontId="79" fillId="0" borderId="13" xfId="0" applyFont="1" applyBorder="1" applyAlignment="1" applyProtection="1">
      <alignment/>
      <protection/>
    </xf>
    <xf numFmtId="0" fontId="79" fillId="0" borderId="0" xfId="0" applyFont="1" applyAlignment="1" applyProtection="1">
      <alignment/>
      <protection/>
    </xf>
    <xf numFmtId="0" fontId="79" fillId="0" borderId="0" xfId="0" applyFont="1" applyAlignment="1" applyProtection="1">
      <alignment horizontal="left"/>
      <protection/>
    </xf>
    <xf numFmtId="0" fontId="77" fillId="0" borderId="0" xfId="0" applyFont="1" applyAlignment="1" applyProtection="1">
      <alignment horizontal="left"/>
      <protection/>
    </xf>
    <xf numFmtId="0" fontId="79" fillId="0" borderId="0" xfId="0" applyFont="1" applyAlignment="1" applyProtection="1">
      <alignment/>
      <protection locked="0"/>
    </xf>
    <xf numFmtId="4" fontId="77" fillId="0" borderId="0" xfId="0" applyNumberFormat="1" applyFont="1" applyAlignment="1" applyProtection="1">
      <alignment/>
      <protection/>
    </xf>
    <xf numFmtId="0" fontId="79" fillId="0" borderId="13" xfId="0" applyFont="1" applyBorder="1" applyAlignment="1">
      <alignment/>
    </xf>
    <xf numFmtId="0" fontId="79" fillId="0" borderId="30" xfId="0" applyFont="1" applyBorder="1" applyAlignment="1" applyProtection="1">
      <alignment/>
      <protection/>
    </xf>
    <xf numFmtId="0" fontId="79" fillId="0" borderId="0" xfId="0" applyFont="1" applyBorder="1" applyAlignment="1" applyProtection="1">
      <alignment/>
      <protection/>
    </xf>
    <xf numFmtId="166" fontId="79" fillId="0" borderId="0" xfId="0" applyNumberFormat="1" applyFont="1" applyBorder="1" applyAlignment="1" applyProtection="1">
      <alignment/>
      <protection/>
    </xf>
    <xf numFmtId="166" fontId="79" fillId="0" borderId="24" xfId="0" applyNumberFormat="1" applyFont="1" applyBorder="1" applyAlignment="1" applyProtection="1">
      <alignment/>
      <protection/>
    </xf>
    <xf numFmtId="0" fontId="79" fillId="0" borderId="0" xfId="0" applyFont="1" applyAlignment="1">
      <alignment horizontal="left"/>
    </xf>
    <xf numFmtId="0" fontId="79" fillId="0" borderId="0" xfId="0" applyFont="1" applyAlignment="1">
      <alignment horizontal="center"/>
    </xf>
    <xf numFmtId="4" fontId="79" fillId="0" borderId="0" xfId="0" applyNumberFormat="1" applyFont="1" applyAlignment="1">
      <alignment vertical="center"/>
    </xf>
    <xf numFmtId="0" fontId="78" fillId="0" borderId="0" xfId="0" applyFont="1" applyAlignment="1" applyProtection="1">
      <alignment horizontal="left"/>
      <protection/>
    </xf>
    <xf numFmtId="4" fontId="78" fillId="0" borderId="0" xfId="0" applyNumberFormat="1" applyFont="1" applyAlignment="1" applyProtection="1">
      <alignmen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7" fontId="0" fillId="0" borderId="36" xfId="0" applyNumberFormat="1" applyFont="1" applyBorder="1" applyAlignment="1" applyProtection="1">
      <alignment vertical="center"/>
      <protection/>
    </xf>
    <xf numFmtId="4" fontId="0" fillId="22"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76" fillId="22" borderId="36" xfId="0" applyFont="1" applyFill="1" applyBorder="1" applyAlignment="1" applyProtection="1">
      <alignment horizontal="left" vertical="center"/>
      <protection locked="0"/>
    </xf>
    <xf numFmtId="0" fontId="76" fillId="0" borderId="0" xfId="0" applyFont="1" applyBorder="1" applyAlignment="1" applyProtection="1">
      <alignment horizontal="center" vertical="center"/>
      <protection/>
    </xf>
    <xf numFmtId="166" fontId="76" fillId="0" borderId="0" xfId="0" applyNumberFormat="1" applyFont="1" applyBorder="1" applyAlignment="1" applyProtection="1">
      <alignment vertical="center"/>
      <protection/>
    </xf>
    <xf numFmtId="166" fontId="76" fillId="0" borderId="24" xfId="0" applyNumberFormat="1" applyFont="1" applyBorder="1" applyAlignment="1" applyProtection="1">
      <alignment vertical="center"/>
      <protection/>
    </xf>
    <xf numFmtId="4" fontId="0" fillId="0" borderId="0" xfId="0" applyNumberFormat="1" applyFont="1" applyAlignment="1">
      <alignment vertical="center"/>
    </xf>
    <xf numFmtId="0" fontId="98" fillId="0" borderId="0" xfId="0" applyFont="1" applyAlignment="1" applyProtection="1">
      <alignment horizontal="left" vertical="center"/>
      <protection/>
    </xf>
    <xf numFmtId="0" fontId="99" fillId="0" borderId="0" xfId="0" applyFont="1" applyAlignment="1" applyProtection="1">
      <alignment vertical="center" wrapText="1"/>
      <protection/>
    </xf>
    <xf numFmtId="0" fontId="0"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80" fillId="0" borderId="13" xfId="0" applyFont="1" applyBorder="1" applyAlignment="1" applyProtection="1">
      <alignment vertical="center"/>
      <protection/>
    </xf>
    <xf numFmtId="0" fontId="80" fillId="0" borderId="0" xfId="0" applyFont="1" applyAlignment="1" applyProtection="1">
      <alignment vertical="center"/>
      <protection/>
    </xf>
    <xf numFmtId="0" fontId="80" fillId="0" borderId="0" xfId="0" applyFont="1" applyAlignment="1" applyProtection="1">
      <alignment horizontal="left" vertical="center"/>
      <protection/>
    </xf>
    <xf numFmtId="0" fontId="80" fillId="0" borderId="0" xfId="0" applyFont="1" applyAlignment="1" applyProtection="1">
      <alignment horizontal="left" vertical="center" wrapText="1"/>
      <protection/>
    </xf>
    <xf numFmtId="167" fontId="80" fillId="0" borderId="0" xfId="0" applyNumberFormat="1" applyFont="1" applyAlignment="1" applyProtection="1">
      <alignment vertical="center"/>
      <protection/>
    </xf>
    <xf numFmtId="0" fontId="80" fillId="0" borderId="0" xfId="0" applyFont="1" applyAlignment="1" applyProtection="1">
      <alignment vertical="center"/>
      <protection locked="0"/>
    </xf>
    <xf numFmtId="0" fontId="80" fillId="0" borderId="13" xfId="0" applyFont="1" applyBorder="1" applyAlignment="1">
      <alignment vertical="center"/>
    </xf>
    <xf numFmtId="0" fontId="80" fillId="0" borderId="30" xfId="0" applyFont="1" applyBorder="1" applyAlignment="1" applyProtection="1">
      <alignment vertical="center"/>
      <protection/>
    </xf>
    <xf numFmtId="0" fontId="80" fillId="0" borderId="0" xfId="0" applyFont="1" applyBorder="1" applyAlignment="1" applyProtection="1">
      <alignment vertical="center"/>
      <protection/>
    </xf>
    <xf numFmtId="0" fontId="80" fillId="0" borderId="24" xfId="0" applyFont="1" applyBorder="1" applyAlignment="1" applyProtection="1">
      <alignment vertical="center"/>
      <protection/>
    </xf>
    <xf numFmtId="0" fontId="80" fillId="0" borderId="0" xfId="0" applyFont="1" applyAlignment="1">
      <alignment horizontal="left" vertical="center"/>
    </xf>
    <xf numFmtId="0" fontId="80" fillId="0" borderId="31" xfId="0" applyFont="1" applyBorder="1" applyAlignment="1" applyProtection="1">
      <alignment vertical="center"/>
      <protection/>
    </xf>
    <xf numFmtId="0" fontId="80" fillId="0" borderId="32" xfId="0" applyFont="1" applyBorder="1" applyAlignment="1" applyProtection="1">
      <alignment vertical="center"/>
      <protection/>
    </xf>
    <xf numFmtId="0" fontId="80" fillId="0" borderId="33" xfId="0" applyFont="1" applyBorder="1" applyAlignment="1" applyProtection="1">
      <alignment vertical="center"/>
      <protection/>
    </xf>
    <xf numFmtId="0" fontId="81" fillId="0" borderId="13" xfId="0" applyFont="1" applyBorder="1" applyAlignment="1" applyProtection="1">
      <alignment vertical="center"/>
      <protection/>
    </xf>
    <xf numFmtId="0" fontId="81" fillId="0" borderId="0" xfId="0" applyFont="1" applyAlignment="1" applyProtection="1">
      <alignment vertical="center"/>
      <protection/>
    </xf>
    <xf numFmtId="0" fontId="81" fillId="0" borderId="0" xfId="0" applyFont="1" applyAlignment="1" applyProtection="1">
      <alignment horizontal="left" vertical="center"/>
      <protection/>
    </xf>
    <xf numFmtId="0" fontId="81" fillId="0" borderId="0" xfId="0" applyFont="1" applyAlignment="1" applyProtection="1">
      <alignment horizontal="left" vertical="center" wrapText="1"/>
      <protection/>
    </xf>
    <xf numFmtId="0" fontId="81" fillId="0" borderId="0" xfId="0" applyFont="1" applyAlignment="1" applyProtection="1">
      <alignment vertical="center"/>
      <protection locked="0"/>
    </xf>
    <xf numFmtId="0" fontId="81" fillId="0" borderId="13" xfId="0" applyFont="1" applyBorder="1" applyAlignment="1">
      <alignment vertical="center"/>
    </xf>
    <xf numFmtId="0" fontId="81" fillId="0" borderId="30" xfId="0" applyFont="1" applyBorder="1" applyAlignment="1" applyProtection="1">
      <alignment vertical="center"/>
      <protection/>
    </xf>
    <xf numFmtId="0" fontId="81" fillId="0" borderId="0" xfId="0" applyFont="1" applyBorder="1" applyAlignment="1" applyProtection="1">
      <alignment vertical="center"/>
      <protection/>
    </xf>
    <xf numFmtId="0" fontId="81" fillId="0" borderId="24" xfId="0" applyFont="1" applyBorder="1" applyAlignment="1" applyProtection="1">
      <alignment vertical="center"/>
      <protection/>
    </xf>
    <xf numFmtId="0" fontId="81" fillId="0" borderId="0" xfId="0" applyFont="1" applyAlignment="1">
      <alignment horizontal="left" vertical="center"/>
    </xf>
    <xf numFmtId="0" fontId="82" fillId="0" borderId="13" xfId="0" applyFont="1" applyBorder="1" applyAlignment="1" applyProtection="1">
      <alignment vertical="center"/>
      <protection/>
    </xf>
    <xf numFmtId="0" fontId="82" fillId="0" borderId="0" xfId="0" applyFont="1" applyAlignment="1" applyProtection="1">
      <alignment vertical="center"/>
      <protection/>
    </xf>
    <xf numFmtId="0" fontId="82" fillId="0" borderId="0" xfId="0" applyFont="1" applyAlignment="1" applyProtection="1">
      <alignment horizontal="left" vertical="center"/>
      <protection/>
    </xf>
    <xf numFmtId="0" fontId="82" fillId="0" borderId="0" xfId="0" applyFont="1" applyAlignment="1" applyProtection="1">
      <alignment horizontal="left" vertical="center" wrapText="1"/>
      <protection/>
    </xf>
    <xf numFmtId="167" fontId="82" fillId="0" borderId="0" xfId="0" applyNumberFormat="1" applyFont="1" applyAlignment="1" applyProtection="1">
      <alignment vertical="center"/>
      <protection/>
    </xf>
    <xf numFmtId="0" fontId="82" fillId="0" borderId="0" xfId="0" applyFont="1" applyAlignment="1" applyProtection="1">
      <alignment vertical="center"/>
      <protection locked="0"/>
    </xf>
    <xf numFmtId="0" fontId="82" fillId="0" borderId="13" xfId="0" applyFont="1" applyBorder="1" applyAlignment="1">
      <alignment vertical="center"/>
    </xf>
    <xf numFmtId="0" fontId="82" fillId="0" borderId="30" xfId="0" applyFont="1" applyBorder="1" applyAlignment="1" applyProtection="1">
      <alignment vertical="center"/>
      <protection/>
    </xf>
    <xf numFmtId="0" fontId="82" fillId="0" borderId="0" xfId="0" applyFont="1" applyBorder="1" applyAlignment="1" applyProtection="1">
      <alignment vertical="center"/>
      <protection/>
    </xf>
    <xf numFmtId="0" fontId="82" fillId="0" borderId="24" xfId="0" applyFont="1" applyBorder="1" applyAlignment="1" applyProtection="1">
      <alignment vertical="center"/>
      <protection/>
    </xf>
    <xf numFmtId="0" fontId="82" fillId="0" borderId="0" xfId="0" applyFont="1" applyAlignment="1">
      <alignment horizontal="left" vertical="center"/>
    </xf>
    <xf numFmtId="0" fontId="100" fillId="0" borderId="36" xfId="0" applyFont="1" applyBorder="1" applyAlignment="1" applyProtection="1">
      <alignment horizontal="center" vertical="center"/>
      <protection/>
    </xf>
    <xf numFmtId="49" fontId="100" fillId="0" borderId="36" xfId="0" applyNumberFormat="1" applyFont="1" applyBorder="1" applyAlignment="1" applyProtection="1">
      <alignment horizontal="left" vertical="center" wrapText="1"/>
      <protection/>
    </xf>
    <xf numFmtId="0" fontId="100" fillId="0" borderId="36" xfId="0" applyFont="1" applyBorder="1" applyAlignment="1" applyProtection="1">
      <alignment horizontal="left" vertical="center" wrapText="1"/>
      <protection/>
    </xf>
    <xf numFmtId="0" fontId="100" fillId="0" borderId="36" xfId="0" applyFont="1" applyBorder="1" applyAlignment="1" applyProtection="1">
      <alignment horizontal="center" vertical="center" wrapText="1"/>
      <protection/>
    </xf>
    <xf numFmtId="167" fontId="100" fillId="0" borderId="36" xfId="0" applyNumberFormat="1" applyFont="1" applyBorder="1" applyAlignment="1" applyProtection="1">
      <alignment vertical="center"/>
      <protection/>
    </xf>
    <xf numFmtId="4" fontId="100" fillId="22" borderId="36" xfId="0" applyNumberFormat="1" applyFont="1" applyFill="1" applyBorder="1" applyAlignment="1" applyProtection="1">
      <alignment vertical="center"/>
      <protection locked="0"/>
    </xf>
    <xf numFmtId="4" fontId="100" fillId="0" borderId="36" xfId="0" applyNumberFormat="1" applyFont="1" applyBorder="1" applyAlignment="1" applyProtection="1">
      <alignment vertical="center"/>
      <protection/>
    </xf>
    <xf numFmtId="0" fontId="100" fillId="0" borderId="13" xfId="0" applyFont="1" applyBorder="1" applyAlignment="1">
      <alignment vertical="center"/>
    </xf>
    <xf numFmtId="0" fontId="100" fillId="22" borderId="36" xfId="0" applyFont="1" applyFill="1" applyBorder="1" applyAlignment="1" applyProtection="1">
      <alignment horizontal="left" vertical="center"/>
      <protection locked="0"/>
    </xf>
    <xf numFmtId="0" fontId="100" fillId="0" borderId="0" xfId="0" applyFont="1" applyBorder="1" applyAlignment="1" applyProtection="1">
      <alignment horizontal="center" vertical="center"/>
      <protection/>
    </xf>
    <xf numFmtId="0" fontId="76" fillId="0" borderId="32" xfId="0" applyFont="1" applyBorder="1" applyAlignment="1" applyProtection="1">
      <alignment horizontal="center" vertical="center"/>
      <protection/>
    </xf>
    <xf numFmtId="166" fontId="76" fillId="0" borderId="32" xfId="0" applyNumberFormat="1" applyFont="1" applyBorder="1" applyAlignment="1" applyProtection="1">
      <alignment vertical="center"/>
      <protection/>
    </xf>
    <xf numFmtId="166" fontId="76" fillId="0" borderId="33"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10"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10" fillId="0" borderId="43" xfId="0" applyFont="1" applyBorder="1" applyAlignment="1" applyProtection="1">
      <alignment horizontal="center" vertical="center"/>
      <protection locked="0"/>
    </xf>
    <xf numFmtId="0" fontId="4" fillId="0" borderId="4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4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protection locked="0"/>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2" fillId="0" borderId="42"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10" fillId="0" borderId="0"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10" fillId="0" borderId="43" xfId="0" applyFont="1" applyBorder="1" applyAlignment="1" applyProtection="1">
      <alignment vertical="center"/>
      <protection locked="0"/>
    </xf>
    <xf numFmtId="0" fontId="0" fillId="0" borderId="0" xfId="0" applyBorder="1" applyAlignment="1" applyProtection="1">
      <alignment vertical="top"/>
      <protection locked="0"/>
    </xf>
    <xf numFmtId="49" fontId="2" fillId="0" borderId="0" xfId="0" applyNumberFormat="1" applyFont="1" applyBorder="1" applyAlignment="1" applyProtection="1">
      <alignment horizontal="left" vertical="center"/>
      <protection locked="0"/>
    </xf>
    <xf numFmtId="0" fontId="0" fillId="0" borderId="43" xfId="0" applyBorder="1" applyAlignment="1" applyProtection="1">
      <alignment vertical="top"/>
      <protection locked="0"/>
    </xf>
    <xf numFmtId="0" fontId="10" fillId="0" borderId="43" xfId="0" applyFont="1" applyBorder="1" applyAlignment="1" applyProtection="1">
      <alignment horizontal="left"/>
      <protection locked="0"/>
    </xf>
    <xf numFmtId="0" fontId="4" fillId="0" borderId="43" xfId="0" applyFont="1" applyBorder="1" applyAlignment="1" applyProtection="1">
      <alignment/>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0" fillId="0" borderId="44" xfId="0" applyFont="1" applyBorder="1" applyAlignment="1" applyProtection="1">
      <alignment vertical="top"/>
      <protection locked="0"/>
    </xf>
    <xf numFmtId="49" fontId="2" fillId="22" borderId="0" xfId="0" applyNumberFormat="1" applyFont="1" applyFill="1" applyBorder="1" applyAlignment="1" applyProtection="1">
      <alignment horizontal="left" vertical="center"/>
      <protection locked="0"/>
    </xf>
    <xf numFmtId="4" fontId="101" fillId="0" borderId="0" xfId="0" applyNumberFormat="1" applyFont="1" applyBorder="1" applyAlignment="1" applyProtection="1">
      <alignment vertical="center"/>
      <protection/>
    </xf>
    <xf numFmtId="0" fontId="76" fillId="0" borderId="0" xfId="0" applyFont="1" applyBorder="1" applyAlignment="1" applyProtection="1">
      <alignment vertical="center"/>
      <protection/>
    </xf>
    <xf numFmtId="164" fontId="76" fillId="0" borderId="0" xfId="0" applyNumberFormat="1" applyFont="1" applyBorder="1" applyAlignment="1" applyProtection="1">
      <alignment horizontal="center" vertical="center"/>
      <protection/>
    </xf>
    <xf numFmtId="0" fontId="101" fillId="0" borderId="0" xfId="0" applyFont="1" applyAlignment="1">
      <alignment horizontal="left" vertical="top" wrapText="1"/>
    </xf>
    <xf numFmtId="0" fontId="101" fillId="0" borderId="0" xfId="0" applyFont="1" applyAlignment="1">
      <alignment horizontal="left" vertical="center"/>
    </xf>
    <xf numFmtId="0" fontId="2" fillId="0" borderId="0" xfId="0" applyFont="1" applyBorder="1" applyAlignment="1" applyProtection="1">
      <alignment horizontal="left" vertical="center"/>
      <protection/>
    </xf>
    <xf numFmtId="0" fontId="0" fillId="0" borderId="0" xfId="0" applyBorder="1" applyAlignment="1" applyProtection="1">
      <alignment/>
      <protection/>
    </xf>
    <xf numFmtId="0" fontId="3" fillId="0" borderId="0" xfId="0" applyFont="1" applyBorder="1" applyAlignment="1" applyProtection="1">
      <alignment horizontal="left" vertical="top" wrapText="1"/>
      <protection/>
    </xf>
    <xf numFmtId="49" fontId="2" fillId="22"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xf>
    <xf numFmtId="0" fontId="2" fillId="0" borderId="0" xfId="0" applyFont="1" applyBorder="1" applyAlignment="1" applyProtection="1">
      <alignment horizontal="left" vertical="center" wrapText="1"/>
      <protection/>
    </xf>
    <xf numFmtId="4" fontId="7"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76" fillId="0" borderId="0" xfId="0" applyFont="1" applyBorder="1" applyAlignment="1" applyProtection="1">
      <alignment horizontal="right" vertical="center"/>
      <protection/>
    </xf>
    <xf numFmtId="0" fontId="3" fillId="34" borderId="18" xfId="0" applyFont="1" applyFill="1" applyBorder="1" applyAlignment="1" applyProtection="1">
      <alignment horizontal="left" vertical="center"/>
      <protection/>
    </xf>
    <xf numFmtId="0" fontId="0" fillId="34" borderId="18" xfId="0" applyFont="1" applyFill="1" applyBorder="1" applyAlignment="1" applyProtection="1">
      <alignment vertical="center"/>
      <protection/>
    </xf>
    <xf numFmtId="4" fontId="3" fillId="34" borderId="18" xfId="0" applyNumberFormat="1" applyFont="1" applyFill="1" applyBorder="1" applyAlignment="1" applyProtection="1">
      <alignment vertical="center"/>
      <protection/>
    </xf>
    <xf numFmtId="0" fontId="0" fillId="34" borderId="25" xfId="0" applyFont="1" applyFill="1" applyBorder="1" applyAlignment="1" applyProtection="1">
      <alignment vertical="center"/>
      <protection/>
    </xf>
    <xf numFmtId="0" fontId="92" fillId="0" borderId="0" xfId="0" applyFont="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90" fillId="0" borderId="29" xfId="0" applyFont="1" applyBorder="1" applyAlignment="1">
      <alignment horizontal="center" vertical="center"/>
    </xf>
    <xf numFmtId="0" fontId="90" fillId="0" borderId="22" xfId="0" applyFont="1" applyBorder="1" applyAlignment="1">
      <alignment horizontal="left" vertical="center"/>
    </xf>
    <xf numFmtId="0" fontId="76" fillId="0" borderId="30" xfId="0" applyFont="1" applyBorder="1" applyAlignment="1">
      <alignment horizontal="left" vertical="center"/>
    </xf>
    <xf numFmtId="0" fontId="76" fillId="0" borderId="0" xfId="0" applyFont="1" applyBorder="1" applyAlignment="1">
      <alignment horizontal="left" vertical="center"/>
    </xf>
    <xf numFmtId="0" fontId="76" fillId="0" borderId="30" xfId="0" applyFont="1" applyBorder="1" applyAlignment="1" applyProtection="1">
      <alignment horizontal="left" vertical="center"/>
      <protection/>
    </xf>
    <xf numFmtId="0" fontId="76" fillId="0" borderId="0" xfId="0" applyFont="1" applyBorder="1" applyAlignment="1" applyProtection="1">
      <alignment horizontal="left" vertical="center"/>
      <protection/>
    </xf>
    <xf numFmtId="0" fontId="2" fillId="35" borderId="17" xfId="0" applyFont="1" applyFill="1" applyBorder="1" applyAlignment="1" applyProtection="1">
      <alignment horizontal="center" vertical="center"/>
      <protection/>
    </xf>
    <xf numFmtId="0" fontId="2" fillId="35" borderId="18" xfId="0" applyFont="1" applyFill="1" applyBorder="1" applyAlignment="1" applyProtection="1">
      <alignment horizontal="left" vertical="center"/>
      <protection/>
    </xf>
    <xf numFmtId="0" fontId="2" fillId="35" borderId="18" xfId="0" applyFont="1" applyFill="1" applyBorder="1" applyAlignment="1" applyProtection="1">
      <alignment horizontal="center" vertical="center"/>
      <protection/>
    </xf>
    <xf numFmtId="0" fontId="2" fillId="35" borderId="18" xfId="0" applyFont="1" applyFill="1" applyBorder="1" applyAlignment="1" applyProtection="1">
      <alignment horizontal="right" vertical="center"/>
      <protection/>
    </xf>
    <xf numFmtId="4" fontId="93" fillId="0" borderId="0" xfId="0" applyNumberFormat="1" applyFont="1" applyAlignment="1" applyProtection="1">
      <alignment vertical="center"/>
      <protection/>
    </xf>
    <xf numFmtId="0" fontId="93" fillId="0" borderId="0" xfId="0" applyFont="1" applyAlignment="1" applyProtection="1">
      <alignment vertical="center"/>
      <protection/>
    </xf>
    <xf numFmtId="0" fontId="0" fillId="0" borderId="0" xfId="0" applyAlignment="1">
      <alignment/>
    </xf>
    <xf numFmtId="4" fontId="89" fillId="0" borderId="0" xfId="0" applyNumberFormat="1" applyFont="1" applyAlignment="1" applyProtection="1">
      <alignment horizontal="right" vertical="center"/>
      <protection/>
    </xf>
    <xf numFmtId="4" fontId="89" fillId="0" borderId="0" xfId="0" applyNumberFormat="1" applyFont="1" applyAlignment="1" applyProtection="1">
      <alignment vertical="center"/>
      <protection/>
    </xf>
    <xf numFmtId="0" fontId="0" fillId="0" borderId="0" xfId="0" applyFont="1" applyBorder="1" applyAlignment="1" applyProtection="1">
      <alignment horizontal="left" vertical="center"/>
      <protection/>
    </xf>
    <xf numFmtId="0" fontId="88" fillId="0" borderId="0" xfId="0" applyFont="1" applyAlignment="1" applyProtection="1">
      <alignment horizontal="left" vertical="center" wrapText="1"/>
      <protection/>
    </xf>
    <xf numFmtId="0" fontId="88" fillId="0" borderId="0" xfId="0" applyFont="1" applyAlignment="1" applyProtection="1">
      <alignment horizontal="left" vertical="center"/>
      <protection/>
    </xf>
    <xf numFmtId="0" fontId="0" fillId="0" borderId="0" xfId="0" applyFont="1" applyAlignment="1" applyProtection="1">
      <alignment vertical="center"/>
      <protection/>
    </xf>
    <xf numFmtId="0" fontId="95" fillId="33" borderId="0" xfId="36" applyFont="1" applyFill="1" applyAlignment="1">
      <alignment vertical="center"/>
    </xf>
    <xf numFmtId="0" fontId="88" fillId="0" borderId="0" xfId="0" applyFont="1" applyBorder="1" applyAlignment="1" applyProtection="1">
      <alignment horizontal="left" vertical="center" wrapText="1"/>
      <protection/>
    </xf>
    <xf numFmtId="0" fontId="88"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top"/>
      <protection locked="0"/>
    </xf>
    <xf numFmtId="0" fontId="10" fillId="0" borderId="43" xfId="0" applyFont="1" applyBorder="1" applyAlignment="1" applyProtection="1">
      <alignment horizontal="left"/>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0" fontId="10" fillId="0" borderId="43" xfId="0" applyFont="1" applyBorder="1" applyAlignment="1" applyProtection="1">
      <alignment horizontal="left" wrapText="1"/>
      <protection locked="0"/>
    </xf>
    <xf numFmtId="4" fontId="0" fillId="0" borderId="13" xfId="0" applyNumberFormat="1" applyFont="1"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zoomScalePageLayoutView="0" workbookViewId="0" topLeftCell="A1">
      <pane ySplit="1" topLeftCell="A2" activePane="bottomLeft" state="frozen"/>
      <selection pane="topLeft" activeCell="A1" sqref="A1"/>
      <selection pane="bottomLeft" activeCell="J58" sqref="J58:AF58"/>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75" customHeight="1">
      <c r="AR2" s="370"/>
      <c r="AS2" s="370"/>
      <c r="AT2" s="370"/>
      <c r="AU2" s="370"/>
      <c r="AV2" s="370"/>
      <c r="AW2" s="370"/>
      <c r="AX2" s="370"/>
      <c r="AY2" s="370"/>
      <c r="AZ2" s="370"/>
      <c r="BA2" s="370"/>
      <c r="BB2" s="370"/>
      <c r="BC2" s="370"/>
      <c r="BD2" s="370"/>
      <c r="BE2" s="370"/>
      <c r="BS2" s="23" t="s">
        <v>8</v>
      </c>
      <c r="BT2" s="23" t="s">
        <v>9</v>
      </c>
    </row>
    <row r="3" spans="2:72" ht="6.7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7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25" customHeight="1">
      <c r="B5" s="27"/>
      <c r="C5" s="28"/>
      <c r="D5" s="33" t="s">
        <v>15</v>
      </c>
      <c r="E5" s="28"/>
      <c r="F5" s="28"/>
      <c r="G5" s="28"/>
      <c r="H5" s="28"/>
      <c r="I5" s="28"/>
      <c r="J5" s="28"/>
      <c r="K5" s="340" t="s">
        <v>16</v>
      </c>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28"/>
      <c r="AQ5" s="30"/>
      <c r="BE5" s="338" t="s">
        <v>17</v>
      </c>
      <c r="BS5" s="23" t="s">
        <v>8</v>
      </c>
    </row>
    <row r="6" spans="2:71" ht="36.75" customHeight="1">
      <c r="B6" s="27"/>
      <c r="C6" s="28"/>
      <c r="D6" s="35" t="s">
        <v>18</v>
      </c>
      <c r="E6" s="28"/>
      <c r="F6" s="28"/>
      <c r="G6" s="28"/>
      <c r="H6" s="28"/>
      <c r="I6" s="28"/>
      <c r="J6" s="28"/>
      <c r="K6" s="342" t="s">
        <v>19</v>
      </c>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28"/>
      <c r="AQ6" s="30"/>
      <c r="BE6" s="339"/>
      <c r="BS6" s="23" t="s">
        <v>8</v>
      </c>
    </row>
    <row r="7" spans="2:71" ht="14.2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39"/>
      <c r="BS7" s="23" t="s">
        <v>8</v>
      </c>
    </row>
    <row r="8" spans="2:71" ht="14.2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39"/>
      <c r="BS8" s="23" t="s">
        <v>8</v>
      </c>
    </row>
    <row r="9" spans="2:71" ht="14.2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9"/>
      <c r="BS9" s="23" t="s">
        <v>8</v>
      </c>
    </row>
    <row r="10" spans="2:71" ht="14.2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39"/>
      <c r="BS10" s="23" t="s">
        <v>8</v>
      </c>
    </row>
    <row r="11" spans="2:71" ht="18"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39"/>
      <c r="BS11" s="23" t="s">
        <v>8</v>
      </c>
    </row>
    <row r="12" spans="2:71" ht="6.7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9"/>
      <c r="BS12" s="23" t="s">
        <v>8</v>
      </c>
    </row>
    <row r="13" spans="2:71" ht="14.2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34" t="s">
        <v>1706</v>
      </c>
      <c r="AO13" s="28"/>
      <c r="AP13" s="28"/>
      <c r="AQ13" s="30"/>
      <c r="BE13" s="339"/>
      <c r="BS13" s="23" t="s">
        <v>8</v>
      </c>
    </row>
    <row r="14" spans="2:71" ht="15">
      <c r="B14" s="27"/>
      <c r="C14" s="28"/>
      <c r="D14" s="28"/>
      <c r="E14" s="343" t="s">
        <v>1705</v>
      </c>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6" t="s">
        <v>30</v>
      </c>
      <c r="AL14" s="28"/>
      <c r="AM14" s="28"/>
      <c r="AN14" s="334" t="s">
        <v>1704</v>
      </c>
      <c r="AO14" s="28"/>
      <c r="AP14" s="28"/>
      <c r="AQ14" s="30"/>
      <c r="BE14" s="339"/>
      <c r="BS14" s="23" t="s">
        <v>8</v>
      </c>
    </row>
    <row r="15" spans="2:71" ht="6.7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9"/>
      <c r="BS15" s="23" t="s">
        <v>6</v>
      </c>
    </row>
    <row r="16" spans="2:71" ht="14.2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39"/>
      <c r="BS16" s="23" t="s">
        <v>6</v>
      </c>
    </row>
    <row r="17" spans="2:71" ht="18"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39"/>
      <c r="BS17" s="23" t="s">
        <v>33</v>
      </c>
    </row>
    <row r="18" spans="2:71" ht="6.7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9"/>
      <c r="BS18" s="23" t="s">
        <v>8</v>
      </c>
    </row>
    <row r="19" spans="2:71" ht="14.2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9"/>
      <c r="BS19" s="23" t="s">
        <v>8</v>
      </c>
    </row>
    <row r="20" spans="2:71" ht="57" customHeight="1">
      <c r="B20" s="27"/>
      <c r="C20" s="28"/>
      <c r="D20" s="28"/>
      <c r="E20" s="345" t="s">
        <v>35</v>
      </c>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28"/>
      <c r="AP20" s="28"/>
      <c r="AQ20" s="30"/>
      <c r="BE20" s="339"/>
      <c r="BS20" s="23" t="s">
        <v>6</v>
      </c>
    </row>
    <row r="21" spans="2:57" ht="6.7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9"/>
    </row>
    <row r="22" spans="2:57" ht="6.75" customHeight="1">
      <c r="B22" s="27"/>
      <c r="C22" s="2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8"/>
      <c r="AQ22" s="30"/>
      <c r="BE22" s="339"/>
    </row>
    <row r="23" spans="2:57" s="1" customFormat="1" ht="25.5" customHeight="1">
      <c r="B23" s="39"/>
      <c r="C23" s="40"/>
      <c r="D23" s="41" t="s">
        <v>36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46">
        <f>ROUND(AG51,2)</f>
        <v>13294276.21</v>
      </c>
      <c r="AL23" s="347"/>
      <c r="AM23" s="347"/>
      <c r="AN23" s="347"/>
      <c r="AO23" s="347"/>
      <c r="AP23" s="40"/>
      <c r="AQ23" s="43"/>
      <c r="BE23" s="339"/>
    </row>
    <row r="24" spans="2:57" s="1" customFormat="1" ht="6.7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39"/>
    </row>
    <row r="25" spans="2:57" s="1" customFormat="1" ht="13.5">
      <c r="B25" s="39"/>
      <c r="C25" s="40"/>
      <c r="D25" s="40"/>
      <c r="E25" s="40"/>
      <c r="F25" s="40"/>
      <c r="G25" s="40"/>
      <c r="H25" s="40"/>
      <c r="I25" s="40"/>
      <c r="J25" s="40"/>
      <c r="K25" s="40"/>
      <c r="L25" s="348" t="s">
        <v>37</v>
      </c>
      <c r="M25" s="348"/>
      <c r="N25" s="348"/>
      <c r="O25" s="348"/>
      <c r="P25" s="40"/>
      <c r="Q25" s="40"/>
      <c r="R25" s="40"/>
      <c r="S25" s="40"/>
      <c r="T25" s="40"/>
      <c r="U25" s="40"/>
      <c r="V25" s="40"/>
      <c r="W25" s="348" t="s">
        <v>38</v>
      </c>
      <c r="X25" s="348"/>
      <c r="Y25" s="348"/>
      <c r="Z25" s="348"/>
      <c r="AA25" s="348"/>
      <c r="AB25" s="348"/>
      <c r="AC25" s="348"/>
      <c r="AD25" s="348"/>
      <c r="AE25" s="348"/>
      <c r="AF25" s="40"/>
      <c r="AG25" s="40"/>
      <c r="AH25" s="40"/>
      <c r="AI25" s="40"/>
      <c r="AJ25" s="40"/>
      <c r="AK25" s="348" t="s">
        <v>39</v>
      </c>
      <c r="AL25" s="348"/>
      <c r="AM25" s="348"/>
      <c r="AN25" s="348"/>
      <c r="AO25" s="348"/>
      <c r="AP25" s="40"/>
      <c r="AQ25" s="43"/>
      <c r="BE25" s="339"/>
    </row>
    <row r="26" spans="2:57" s="2" customFormat="1" ht="14.25" customHeight="1">
      <c r="B26" s="45"/>
      <c r="C26" s="46"/>
      <c r="D26" s="47" t="s">
        <v>40</v>
      </c>
      <c r="E26" s="46"/>
      <c r="F26" s="47" t="s">
        <v>41</v>
      </c>
      <c r="G26" s="46"/>
      <c r="H26" s="46"/>
      <c r="I26" s="46"/>
      <c r="J26" s="46"/>
      <c r="K26" s="46"/>
      <c r="L26" s="337">
        <v>0.21</v>
      </c>
      <c r="M26" s="336"/>
      <c r="N26" s="336"/>
      <c r="O26" s="336"/>
      <c r="P26" s="46"/>
      <c r="Q26" s="46"/>
      <c r="R26" s="46"/>
      <c r="S26" s="46"/>
      <c r="T26" s="46"/>
      <c r="U26" s="46"/>
      <c r="V26" s="46"/>
      <c r="W26" s="335">
        <f>ROUND(AZ51,2)</f>
        <v>13294276.21</v>
      </c>
      <c r="X26" s="336"/>
      <c r="Y26" s="336"/>
      <c r="Z26" s="336"/>
      <c r="AA26" s="336"/>
      <c r="AB26" s="336"/>
      <c r="AC26" s="336"/>
      <c r="AD26" s="336"/>
      <c r="AE26" s="336"/>
      <c r="AF26" s="46"/>
      <c r="AG26" s="46"/>
      <c r="AH26" s="46"/>
      <c r="AI26" s="46"/>
      <c r="AJ26" s="46"/>
      <c r="AK26" s="335">
        <f>ROUND(AV51,2)</f>
        <v>2791798</v>
      </c>
      <c r="AL26" s="336"/>
      <c r="AM26" s="336"/>
      <c r="AN26" s="336"/>
      <c r="AO26" s="336"/>
      <c r="AP26" s="46"/>
      <c r="AQ26" s="48"/>
      <c r="BE26" s="339"/>
    </row>
    <row r="27" spans="2:57" s="2" customFormat="1" ht="14.25" customHeight="1">
      <c r="B27" s="45"/>
      <c r="C27" s="46"/>
      <c r="D27" s="46"/>
      <c r="E27" s="46"/>
      <c r="F27" s="47" t="s">
        <v>42</v>
      </c>
      <c r="G27" s="46"/>
      <c r="H27" s="46"/>
      <c r="I27" s="46"/>
      <c r="J27" s="46"/>
      <c r="K27" s="46"/>
      <c r="L27" s="337">
        <v>0.15</v>
      </c>
      <c r="M27" s="336"/>
      <c r="N27" s="336"/>
      <c r="O27" s="336"/>
      <c r="P27" s="46"/>
      <c r="Q27" s="46"/>
      <c r="R27" s="46"/>
      <c r="S27" s="46"/>
      <c r="T27" s="46"/>
      <c r="U27" s="46"/>
      <c r="V27" s="46"/>
      <c r="W27" s="335">
        <f>ROUND(BA51,2)</f>
        <v>0</v>
      </c>
      <c r="X27" s="336"/>
      <c r="Y27" s="336"/>
      <c r="Z27" s="336"/>
      <c r="AA27" s="336"/>
      <c r="AB27" s="336"/>
      <c r="AC27" s="336"/>
      <c r="AD27" s="336"/>
      <c r="AE27" s="336"/>
      <c r="AF27" s="46"/>
      <c r="AG27" s="46"/>
      <c r="AH27" s="46"/>
      <c r="AI27" s="46"/>
      <c r="AJ27" s="46"/>
      <c r="AK27" s="335">
        <f>ROUND(AW51,2)</f>
        <v>0</v>
      </c>
      <c r="AL27" s="336"/>
      <c r="AM27" s="336"/>
      <c r="AN27" s="336"/>
      <c r="AO27" s="336"/>
      <c r="AP27" s="46"/>
      <c r="AQ27" s="48"/>
      <c r="BE27" s="339"/>
    </row>
    <row r="28" spans="2:57" s="2" customFormat="1" ht="14.25" customHeight="1" hidden="1">
      <c r="B28" s="45"/>
      <c r="C28" s="46"/>
      <c r="D28" s="46"/>
      <c r="E28" s="46"/>
      <c r="F28" s="47" t="s">
        <v>43</v>
      </c>
      <c r="G28" s="46"/>
      <c r="H28" s="46"/>
      <c r="I28" s="46"/>
      <c r="J28" s="46"/>
      <c r="K28" s="46"/>
      <c r="L28" s="337">
        <v>0.21</v>
      </c>
      <c r="M28" s="336"/>
      <c r="N28" s="336"/>
      <c r="O28" s="336"/>
      <c r="P28" s="46"/>
      <c r="Q28" s="46"/>
      <c r="R28" s="46"/>
      <c r="S28" s="46"/>
      <c r="T28" s="46"/>
      <c r="U28" s="46"/>
      <c r="V28" s="46"/>
      <c r="W28" s="335">
        <f>ROUND(BB51,2)</f>
        <v>0</v>
      </c>
      <c r="X28" s="336"/>
      <c r="Y28" s="336"/>
      <c r="Z28" s="336"/>
      <c r="AA28" s="336"/>
      <c r="AB28" s="336"/>
      <c r="AC28" s="336"/>
      <c r="AD28" s="336"/>
      <c r="AE28" s="336"/>
      <c r="AF28" s="46"/>
      <c r="AG28" s="46"/>
      <c r="AH28" s="46"/>
      <c r="AI28" s="46"/>
      <c r="AJ28" s="46"/>
      <c r="AK28" s="335">
        <v>0</v>
      </c>
      <c r="AL28" s="336"/>
      <c r="AM28" s="336"/>
      <c r="AN28" s="336"/>
      <c r="AO28" s="336"/>
      <c r="AP28" s="46"/>
      <c r="AQ28" s="48"/>
      <c r="BE28" s="339"/>
    </row>
    <row r="29" spans="2:57" s="2" customFormat="1" ht="14.25" customHeight="1" hidden="1">
      <c r="B29" s="45"/>
      <c r="C29" s="46"/>
      <c r="D29" s="46"/>
      <c r="E29" s="46"/>
      <c r="F29" s="47" t="s">
        <v>44</v>
      </c>
      <c r="G29" s="46"/>
      <c r="H29" s="46"/>
      <c r="I29" s="46"/>
      <c r="J29" s="46"/>
      <c r="K29" s="46"/>
      <c r="L29" s="337">
        <v>0.15</v>
      </c>
      <c r="M29" s="336"/>
      <c r="N29" s="336"/>
      <c r="O29" s="336"/>
      <c r="P29" s="46"/>
      <c r="Q29" s="46"/>
      <c r="R29" s="46"/>
      <c r="S29" s="46"/>
      <c r="T29" s="46"/>
      <c r="U29" s="46"/>
      <c r="V29" s="46"/>
      <c r="W29" s="335">
        <f>ROUND(BC51,2)</f>
        <v>0</v>
      </c>
      <c r="X29" s="336"/>
      <c r="Y29" s="336"/>
      <c r="Z29" s="336"/>
      <c r="AA29" s="336"/>
      <c r="AB29" s="336"/>
      <c r="AC29" s="336"/>
      <c r="AD29" s="336"/>
      <c r="AE29" s="336"/>
      <c r="AF29" s="46"/>
      <c r="AG29" s="46"/>
      <c r="AH29" s="46"/>
      <c r="AI29" s="46"/>
      <c r="AJ29" s="46"/>
      <c r="AK29" s="335">
        <v>0</v>
      </c>
      <c r="AL29" s="336"/>
      <c r="AM29" s="336"/>
      <c r="AN29" s="336"/>
      <c r="AO29" s="336"/>
      <c r="AP29" s="46"/>
      <c r="AQ29" s="48"/>
      <c r="BE29" s="339"/>
    </row>
    <row r="30" spans="2:57" s="2" customFormat="1" ht="14.25" customHeight="1" hidden="1">
      <c r="B30" s="45"/>
      <c r="C30" s="46"/>
      <c r="D30" s="46"/>
      <c r="E30" s="46"/>
      <c r="F30" s="47" t="s">
        <v>45</v>
      </c>
      <c r="G30" s="46"/>
      <c r="H30" s="46"/>
      <c r="I30" s="46"/>
      <c r="J30" s="46"/>
      <c r="K30" s="46"/>
      <c r="L30" s="337">
        <v>0</v>
      </c>
      <c r="M30" s="336"/>
      <c r="N30" s="336"/>
      <c r="O30" s="336"/>
      <c r="P30" s="46"/>
      <c r="Q30" s="46"/>
      <c r="R30" s="46"/>
      <c r="S30" s="46"/>
      <c r="T30" s="46"/>
      <c r="U30" s="46"/>
      <c r="V30" s="46"/>
      <c r="W30" s="335">
        <f>ROUND(BD51,2)</f>
        <v>0</v>
      </c>
      <c r="X30" s="336"/>
      <c r="Y30" s="336"/>
      <c r="Z30" s="336"/>
      <c r="AA30" s="336"/>
      <c r="AB30" s="336"/>
      <c r="AC30" s="336"/>
      <c r="AD30" s="336"/>
      <c r="AE30" s="336"/>
      <c r="AF30" s="46"/>
      <c r="AG30" s="46"/>
      <c r="AH30" s="46"/>
      <c r="AI30" s="46"/>
      <c r="AJ30" s="46"/>
      <c r="AK30" s="335">
        <v>0</v>
      </c>
      <c r="AL30" s="336"/>
      <c r="AM30" s="336"/>
      <c r="AN30" s="336"/>
      <c r="AO30" s="336"/>
      <c r="AP30" s="46"/>
      <c r="AQ30" s="48"/>
      <c r="BE30" s="339"/>
    </row>
    <row r="31" spans="2:57" s="1" customFormat="1" ht="6.7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39"/>
    </row>
    <row r="32" spans="2:57" s="1" customFormat="1" ht="25.5" customHeight="1">
      <c r="B32" s="39"/>
      <c r="C32" s="49"/>
      <c r="D32" s="50" t="s">
        <v>46</v>
      </c>
      <c r="E32" s="51"/>
      <c r="F32" s="51"/>
      <c r="G32" s="51"/>
      <c r="H32" s="51"/>
      <c r="I32" s="51"/>
      <c r="J32" s="51"/>
      <c r="K32" s="51"/>
      <c r="L32" s="51"/>
      <c r="M32" s="51"/>
      <c r="N32" s="51"/>
      <c r="O32" s="51"/>
      <c r="P32" s="51"/>
      <c r="Q32" s="51"/>
      <c r="R32" s="51"/>
      <c r="S32" s="51"/>
      <c r="T32" s="52" t="s">
        <v>47</v>
      </c>
      <c r="U32" s="51"/>
      <c r="V32" s="51"/>
      <c r="W32" s="51"/>
      <c r="X32" s="349" t="s">
        <v>48</v>
      </c>
      <c r="Y32" s="350"/>
      <c r="Z32" s="350"/>
      <c r="AA32" s="350"/>
      <c r="AB32" s="350"/>
      <c r="AC32" s="51"/>
      <c r="AD32" s="51"/>
      <c r="AE32" s="51"/>
      <c r="AF32" s="51"/>
      <c r="AG32" s="51"/>
      <c r="AH32" s="51"/>
      <c r="AI32" s="51"/>
      <c r="AJ32" s="51"/>
      <c r="AK32" s="351">
        <f>SUM(AK23:AK30)</f>
        <v>16086074.21</v>
      </c>
      <c r="AL32" s="350"/>
      <c r="AM32" s="350"/>
      <c r="AN32" s="350"/>
      <c r="AO32" s="352"/>
      <c r="AP32" s="49"/>
      <c r="AQ32" s="53"/>
      <c r="BE32" s="339"/>
    </row>
    <row r="33" spans="2:43" s="1" customFormat="1" ht="6.7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7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7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75" customHeight="1">
      <c r="B39" s="39"/>
      <c r="C39" s="60" t="s">
        <v>49</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7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25" customHeight="1">
      <c r="B41" s="62"/>
      <c r="C41" s="63" t="s">
        <v>15</v>
      </c>
      <c r="D41" s="64"/>
      <c r="E41" s="64"/>
      <c r="F41" s="64"/>
      <c r="G41" s="64"/>
      <c r="H41" s="64"/>
      <c r="I41" s="64"/>
      <c r="J41" s="64"/>
      <c r="K41" s="64"/>
      <c r="L41" s="64" t="str">
        <f>K5</f>
        <v>HOL-II_605_1</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75" customHeight="1">
      <c r="B42" s="66"/>
      <c r="C42" s="67" t="s">
        <v>18</v>
      </c>
      <c r="D42" s="68"/>
      <c r="E42" s="68"/>
      <c r="F42" s="68"/>
      <c r="G42" s="68"/>
      <c r="H42" s="68"/>
      <c r="I42" s="68"/>
      <c r="J42" s="68"/>
      <c r="K42" s="68"/>
      <c r="L42" s="354" t="str">
        <f>K6</f>
        <v>HOLOUBKOV – II/605 PRŮTAH – 1.etapa</v>
      </c>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68"/>
      <c r="AQ42" s="68"/>
      <c r="AR42" s="69"/>
    </row>
    <row r="43" spans="2:44" s="1" customFormat="1" ht="6.7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23</v>
      </c>
      <c r="D44" s="61"/>
      <c r="E44" s="61"/>
      <c r="F44" s="61"/>
      <c r="G44" s="61"/>
      <c r="H44" s="61"/>
      <c r="I44" s="61"/>
      <c r="J44" s="61"/>
      <c r="K44" s="61"/>
      <c r="L44" s="70" t="str">
        <f>IF(K8="","",K8)</f>
        <v>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56" t="str">
        <f>IF(AN8="","",AN8)</f>
        <v>20. 12. 2017</v>
      </c>
      <c r="AN44" s="356"/>
      <c r="AO44" s="61"/>
      <c r="AP44" s="61"/>
      <c r="AQ44" s="61"/>
      <c r="AR44" s="59"/>
    </row>
    <row r="45" spans="2:44" s="1" customFormat="1" ht="6.7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27</v>
      </c>
      <c r="D46" s="61"/>
      <c r="E46" s="61"/>
      <c r="F46" s="61"/>
      <c r="G46" s="61"/>
      <c r="H46" s="61"/>
      <c r="I46" s="61"/>
      <c r="J46" s="61"/>
      <c r="K46" s="61"/>
      <c r="L46" s="64" t="str">
        <f>IF(E11="","",E11)</f>
        <v>SÚSPK a Obec Holoubkov</v>
      </c>
      <c r="M46" s="61"/>
      <c r="N46" s="61"/>
      <c r="O46" s="61"/>
      <c r="P46" s="61"/>
      <c r="Q46" s="61"/>
      <c r="R46" s="61"/>
      <c r="S46" s="61"/>
      <c r="T46" s="61"/>
      <c r="U46" s="61"/>
      <c r="V46" s="61"/>
      <c r="W46" s="61"/>
      <c r="X46" s="61"/>
      <c r="Y46" s="61"/>
      <c r="Z46" s="61"/>
      <c r="AA46" s="61"/>
      <c r="AB46" s="61"/>
      <c r="AC46" s="61"/>
      <c r="AD46" s="61"/>
      <c r="AE46" s="61"/>
      <c r="AF46" s="61"/>
      <c r="AG46" s="61"/>
      <c r="AH46" s="61"/>
      <c r="AI46" s="63" t="s">
        <v>32</v>
      </c>
      <c r="AJ46" s="61"/>
      <c r="AK46" s="61"/>
      <c r="AL46" s="61"/>
      <c r="AM46" s="357" t="str">
        <f>IF(E17="","",E17)</f>
        <v> </v>
      </c>
      <c r="AN46" s="357"/>
      <c r="AO46" s="357"/>
      <c r="AP46" s="357"/>
      <c r="AQ46" s="61"/>
      <c r="AR46" s="59"/>
      <c r="AS46" s="358" t="s">
        <v>50</v>
      </c>
      <c r="AT46" s="359"/>
      <c r="AU46" s="72"/>
      <c r="AV46" s="72"/>
      <c r="AW46" s="72"/>
      <c r="AX46" s="72"/>
      <c r="AY46" s="72"/>
      <c r="AZ46" s="72"/>
      <c r="BA46" s="72"/>
      <c r="BB46" s="72"/>
      <c r="BC46" s="72"/>
      <c r="BD46" s="73"/>
    </row>
    <row r="47" spans="2:56" s="1" customFormat="1" ht="15">
      <c r="B47" s="39"/>
      <c r="C47" s="63" t="s">
        <v>31</v>
      </c>
      <c r="D47" s="61"/>
      <c r="E47" s="61"/>
      <c r="F47" s="61"/>
      <c r="G47" s="61"/>
      <c r="H47" s="61"/>
      <c r="I47" s="61"/>
      <c r="J47" s="61"/>
      <c r="K47" s="61"/>
      <c r="L47" s="64" t="str">
        <f>IF(E14="Vyplň údaj","",E14)</f>
        <v>Swietelsky stavební s.r.o., Odštěpný závod Dopravní stavby ZÁPAD, Zemská 259, 337 01 Ejpovice</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60"/>
      <c r="AT47" s="361"/>
      <c r="AU47" s="74"/>
      <c r="AV47" s="74"/>
      <c r="AW47" s="74"/>
      <c r="AX47" s="74"/>
      <c r="AY47" s="74"/>
      <c r="AZ47" s="74"/>
      <c r="BA47" s="74"/>
      <c r="BB47" s="74"/>
      <c r="BC47" s="74"/>
      <c r="BD47" s="75"/>
    </row>
    <row r="48" spans="2:56" s="1" customFormat="1" ht="10.5"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62"/>
      <c r="AT48" s="363"/>
      <c r="AU48" s="40"/>
      <c r="AV48" s="40"/>
      <c r="AW48" s="40"/>
      <c r="AX48" s="40"/>
      <c r="AY48" s="40"/>
      <c r="AZ48" s="40"/>
      <c r="BA48" s="40"/>
      <c r="BB48" s="40"/>
      <c r="BC48" s="40"/>
      <c r="BD48" s="76"/>
    </row>
    <row r="49" spans="2:56" s="1" customFormat="1" ht="29.25" customHeight="1">
      <c r="B49" s="39"/>
      <c r="C49" s="364" t="s">
        <v>51</v>
      </c>
      <c r="D49" s="365"/>
      <c r="E49" s="365"/>
      <c r="F49" s="365"/>
      <c r="G49" s="365"/>
      <c r="H49" s="77"/>
      <c r="I49" s="366" t="s">
        <v>52</v>
      </c>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7" t="s">
        <v>53</v>
      </c>
      <c r="AH49" s="365"/>
      <c r="AI49" s="365"/>
      <c r="AJ49" s="365"/>
      <c r="AK49" s="365"/>
      <c r="AL49" s="365"/>
      <c r="AM49" s="365"/>
      <c r="AN49" s="366" t="s">
        <v>54</v>
      </c>
      <c r="AO49" s="365"/>
      <c r="AP49" s="365"/>
      <c r="AQ49" s="78" t="s">
        <v>55</v>
      </c>
      <c r="AR49" s="59"/>
      <c r="AS49" s="79" t="s">
        <v>56</v>
      </c>
      <c r="AT49" s="80" t="s">
        <v>57</v>
      </c>
      <c r="AU49" s="80" t="s">
        <v>58</v>
      </c>
      <c r="AV49" s="80" t="s">
        <v>59</v>
      </c>
      <c r="AW49" s="80" t="s">
        <v>60</v>
      </c>
      <c r="AX49" s="80" t="s">
        <v>61</v>
      </c>
      <c r="AY49" s="80" t="s">
        <v>62</v>
      </c>
      <c r="AZ49" s="80" t="s">
        <v>63</v>
      </c>
      <c r="BA49" s="80" t="s">
        <v>64</v>
      </c>
      <c r="BB49" s="80" t="s">
        <v>65</v>
      </c>
      <c r="BC49" s="80" t="s">
        <v>66</v>
      </c>
      <c r="BD49" s="81" t="s">
        <v>67</v>
      </c>
    </row>
    <row r="50" spans="2:56" s="1" customFormat="1" ht="10.5"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25" customHeight="1">
      <c r="B51" s="66"/>
      <c r="C51" s="85" t="s">
        <v>68</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71">
        <f>ROUND(SUM(AG52:AG58),2)</f>
        <v>13294276.21</v>
      </c>
      <c r="AH51" s="371"/>
      <c r="AI51" s="371"/>
      <c r="AJ51" s="371"/>
      <c r="AK51" s="371"/>
      <c r="AL51" s="371"/>
      <c r="AM51" s="371"/>
      <c r="AN51" s="372">
        <f aca="true" t="shared" si="0" ref="AN51:AN58">SUM(AG51,AT51)</f>
        <v>16086074.21</v>
      </c>
      <c r="AO51" s="372"/>
      <c r="AP51" s="372"/>
      <c r="AQ51" s="87" t="s">
        <v>21</v>
      </c>
      <c r="AR51" s="69"/>
      <c r="AS51" s="88">
        <f>ROUND(SUM(AS52:AS58),2)</f>
        <v>0</v>
      </c>
      <c r="AT51" s="89">
        <f aca="true" t="shared" si="1" ref="AT51:AT58">ROUND(SUM(AV51:AW51),2)</f>
        <v>2791798</v>
      </c>
      <c r="AU51" s="90">
        <f>ROUND(SUM(AU52:AU58),5)</f>
        <v>0</v>
      </c>
      <c r="AV51" s="89">
        <f>ROUND(AZ51*L26,2)</f>
        <v>2791798</v>
      </c>
      <c r="AW51" s="89">
        <f>ROUND(BA51*L27,2)</f>
        <v>0</v>
      </c>
      <c r="AX51" s="89">
        <f>ROUND(BB51*L26,2)</f>
        <v>0</v>
      </c>
      <c r="AY51" s="89">
        <f>ROUND(BC51*L27,2)</f>
        <v>0</v>
      </c>
      <c r="AZ51" s="89">
        <f>ROUND(SUM(AZ52:AZ58),2)</f>
        <v>13294276.21</v>
      </c>
      <c r="BA51" s="89">
        <f>ROUND(SUM(BA52:BA58),2)</f>
        <v>0</v>
      </c>
      <c r="BB51" s="89">
        <f>ROUND(SUM(BB52:BB58),2)</f>
        <v>0</v>
      </c>
      <c r="BC51" s="89">
        <f>ROUND(SUM(BC52:BC58),2)</f>
        <v>0</v>
      </c>
      <c r="BD51" s="91">
        <f>ROUND(SUM(BD52:BD58),2)</f>
        <v>0</v>
      </c>
      <c r="BS51" s="92" t="s">
        <v>69</v>
      </c>
      <c r="BT51" s="92" t="s">
        <v>70</v>
      </c>
      <c r="BU51" s="93" t="s">
        <v>71</v>
      </c>
      <c r="BV51" s="92" t="s">
        <v>72</v>
      </c>
      <c r="BW51" s="92" t="s">
        <v>7</v>
      </c>
      <c r="BX51" s="92" t="s">
        <v>73</v>
      </c>
      <c r="CL51" s="92" t="s">
        <v>21</v>
      </c>
    </row>
    <row r="52" spans="1:91" s="5" customFormat="1" ht="16.5" customHeight="1">
      <c r="A52" s="94" t="s">
        <v>74</v>
      </c>
      <c r="B52" s="95"/>
      <c r="C52" s="96"/>
      <c r="D52" s="353" t="s">
        <v>70</v>
      </c>
      <c r="E52" s="353"/>
      <c r="F52" s="353"/>
      <c r="G52" s="353"/>
      <c r="H52" s="353"/>
      <c r="I52" s="97"/>
      <c r="J52" s="353" t="s">
        <v>75</v>
      </c>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68">
        <f>'0 - Vedlejší a ostatní ná...'!J27</f>
        <v>387426.17</v>
      </c>
      <c r="AH52" s="369"/>
      <c r="AI52" s="369"/>
      <c r="AJ52" s="369"/>
      <c r="AK52" s="369"/>
      <c r="AL52" s="369"/>
      <c r="AM52" s="369"/>
      <c r="AN52" s="368">
        <f t="shared" si="0"/>
        <v>468785.67</v>
      </c>
      <c r="AO52" s="369"/>
      <c r="AP52" s="369"/>
      <c r="AQ52" s="98" t="s">
        <v>76</v>
      </c>
      <c r="AR52" s="99"/>
      <c r="AS52" s="100">
        <v>0</v>
      </c>
      <c r="AT52" s="101">
        <f t="shared" si="1"/>
        <v>81359.5</v>
      </c>
      <c r="AU52" s="102">
        <f>'0 - Vedlejší a ostatní ná...'!P80</f>
        <v>0</v>
      </c>
      <c r="AV52" s="101">
        <f>'0 - Vedlejší a ostatní ná...'!J30</f>
        <v>81359.5</v>
      </c>
      <c r="AW52" s="101">
        <f>'0 - Vedlejší a ostatní ná...'!J31</f>
        <v>0</v>
      </c>
      <c r="AX52" s="101">
        <f>'0 - Vedlejší a ostatní ná...'!J32</f>
        <v>0</v>
      </c>
      <c r="AY52" s="101">
        <f>'0 - Vedlejší a ostatní ná...'!J33</f>
        <v>0</v>
      </c>
      <c r="AZ52" s="101">
        <f>'0 - Vedlejší a ostatní ná...'!F30</f>
        <v>387426.17</v>
      </c>
      <c r="BA52" s="101">
        <f>'0 - Vedlejší a ostatní ná...'!F31</f>
        <v>0</v>
      </c>
      <c r="BB52" s="101">
        <f>'0 - Vedlejší a ostatní ná...'!F32</f>
        <v>0</v>
      </c>
      <c r="BC52" s="101">
        <f>'0 - Vedlejší a ostatní ná...'!F33</f>
        <v>0</v>
      </c>
      <c r="BD52" s="103">
        <f>'0 - Vedlejší a ostatní ná...'!F34</f>
        <v>0</v>
      </c>
      <c r="BT52" s="104" t="s">
        <v>77</v>
      </c>
      <c r="BV52" s="104" t="s">
        <v>72</v>
      </c>
      <c r="BW52" s="104" t="s">
        <v>78</v>
      </c>
      <c r="BX52" s="104" t="s">
        <v>7</v>
      </c>
      <c r="CL52" s="104" t="s">
        <v>21</v>
      </c>
      <c r="CM52" s="104" t="s">
        <v>79</v>
      </c>
    </row>
    <row r="53" spans="1:91" s="5" customFormat="1" ht="31.5" customHeight="1">
      <c r="A53" s="94" t="s">
        <v>74</v>
      </c>
      <c r="B53" s="95"/>
      <c r="C53" s="96"/>
      <c r="D53" s="353" t="s">
        <v>80</v>
      </c>
      <c r="E53" s="353"/>
      <c r="F53" s="353"/>
      <c r="G53" s="353"/>
      <c r="H53" s="353"/>
      <c r="I53" s="97"/>
      <c r="J53" s="353" t="s">
        <v>81</v>
      </c>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68">
        <f>'9 - Ostatní náklady souvi...'!J27</f>
        <v>248339.08</v>
      </c>
      <c r="AH53" s="369"/>
      <c r="AI53" s="369"/>
      <c r="AJ53" s="369"/>
      <c r="AK53" s="369"/>
      <c r="AL53" s="369"/>
      <c r="AM53" s="369"/>
      <c r="AN53" s="368">
        <f t="shared" si="0"/>
        <v>300490.29</v>
      </c>
      <c r="AO53" s="369"/>
      <c r="AP53" s="369"/>
      <c r="AQ53" s="98" t="s">
        <v>76</v>
      </c>
      <c r="AR53" s="99"/>
      <c r="AS53" s="100">
        <v>0</v>
      </c>
      <c r="AT53" s="101">
        <f t="shared" si="1"/>
        <v>52151.21</v>
      </c>
      <c r="AU53" s="102">
        <f>'9 - Ostatní náklady souvi...'!P79</f>
        <v>0</v>
      </c>
      <c r="AV53" s="101">
        <f>'9 - Ostatní náklady souvi...'!J30</f>
        <v>52151.21</v>
      </c>
      <c r="AW53" s="101">
        <f>'9 - Ostatní náklady souvi...'!J31</f>
        <v>0</v>
      </c>
      <c r="AX53" s="101">
        <f>'9 - Ostatní náklady souvi...'!J32</f>
        <v>0</v>
      </c>
      <c r="AY53" s="101">
        <f>'9 - Ostatní náklady souvi...'!J33</f>
        <v>0</v>
      </c>
      <c r="AZ53" s="101">
        <f>'9 - Ostatní náklady souvi...'!F30</f>
        <v>248339.08</v>
      </c>
      <c r="BA53" s="101">
        <f>'9 - Ostatní náklady souvi...'!F31</f>
        <v>0</v>
      </c>
      <c r="BB53" s="101">
        <f>'9 - Ostatní náklady souvi...'!F32</f>
        <v>0</v>
      </c>
      <c r="BC53" s="101">
        <f>'9 - Ostatní náklady souvi...'!F33</f>
        <v>0</v>
      </c>
      <c r="BD53" s="103">
        <f>'9 - Ostatní náklady souvi...'!F34</f>
        <v>0</v>
      </c>
      <c r="BT53" s="104" t="s">
        <v>77</v>
      </c>
      <c r="BV53" s="104" t="s">
        <v>72</v>
      </c>
      <c r="BW53" s="104" t="s">
        <v>82</v>
      </c>
      <c r="BX53" s="104" t="s">
        <v>7</v>
      </c>
      <c r="CL53" s="104" t="s">
        <v>21</v>
      </c>
      <c r="CM53" s="104" t="s">
        <v>79</v>
      </c>
    </row>
    <row r="54" spans="1:91" s="5" customFormat="1" ht="16.5" customHeight="1">
      <c r="A54" s="94" t="s">
        <v>74</v>
      </c>
      <c r="B54" s="95"/>
      <c r="C54" s="96"/>
      <c r="D54" s="353" t="s">
        <v>83</v>
      </c>
      <c r="E54" s="353"/>
      <c r="F54" s="353"/>
      <c r="G54" s="353"/>
      <c r="H54" s="353"/>
      <c r="I54" s="97"/>
      <c r="J54" s="353" t="s">
        <v>84</v>
      </c>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68">
        <f>'SO 101 - KOMUNIKACE - sil...'!J27</f>
        <v>5707727.37</v>
      </c>
      <c r="AH54" s="369"/>
      <c r="AI54" s="369"/>
      <c r="AJ54" s="369"/>
      <c r="AK54" s="369"/>
      <c r="AL54" s="369"/>
      <c r="AM54" s="369"/>
      <c r="AN54" s="368">
        <f t="shared" si="0"/>
        <v>6906350.12</v>
      </c>
      <c r="AO54" s="369"/>
      <c r="AP54" s="369"/>
      <c r="AQ54" s="98" t="s">
        <v>76</v>
      </c>
      <c r="AR54" s="99"/>
      <c r="AS54" s="100">
        <v>0</v>
      </c>
      <c r="AT54" s="101">
        <f t="shared" si="1"/>
        <v>1198622.75</v>
      </c>
      <c r="AU54" s="102">
        <f>'SO 101 - KOMUNIKACE - sil...'!P86</f>
        <v>0</v>
      </c>
      <c r="AV54" s="101">
        <f>'SO 101 - KOMUNIKACE - sil...'!J30</f>
        <v>1198622.75</v>
      </c>
      <c r="AW54" s="101">
        <f>'SO 101 - KOMUNIKACE - sil...'!J31</f>
        <v>0</v>
      </c>
      <c r="AX54" s="101">
        <f>'SO 101 - KOMUNIKACE - sil...'!J32</f>
        <v>0</v>
      </c>
      <c r="AY54" s="101">
        <f>'SO 101 - KOMUNIKACE - sil...'!J33</f>
        <v>0</v>
      </c>
      <c r="AZ54" s="101">
        <f>'SO 101 - KOMUNIKACE - sil...'!F30</f>
        <v>5707727.37</v>
      </c>
      <c r="BA54" s="101">
        <f>'SO 101 - KOMUNIKACE - sil...'!F31</f>
        <v>0</v>
      </c>
      <c r="BB54" s="101">
        <f>'SO 101 - KOMUNIKACE - sil...'!F32</f>
        <v>0</v>
      </c>
      <c r="BC54" s="101">
        <f>'SO 101 - KOMUNIKACE - sil...'!F33</f>
        <v>0</v>
      </c>
      <c r="BD54" s="103">
        <f>'SO 101 - KOMUNIKACE - sil...'!F34</f>
        <v>0</v>
      </c>
      <c r="BT54" s="104" t="s">
        <v>77</v>
      </c>
      <c r="BV54" s="104" t="s">
        <v>72</v>
      </c>
      <c r="BW54" s="104" t="s">
        <v>85</v>
      </c>
      <c r="BX54" s="104" t="s">
        <v>7</v>
      </c>
      <c r="CL54" s="104" t="s">
        <v>21</v>
      </c>
      <c r="CM54" s="104" t="s">
        <v>79</v>
      </c>
    </row>
    <row r="55" spans="1:91" s="5" customFormat="1" ht="16.5" customHeight="1">
      <c r="A55" s="94" t="s">
        <v>74</v>
      </c>
      <c r="B55" s="95"/>
      <c r="C55" s="96"/>
      <c r="D55" s="353" t="s">
        <v>86</v>
      </c>
      <c r="E55" s="353"/>
      <c r="F55" s="353"/>
      <c r="G55" s="353"/>
      <c r="H55" s="353"/>
      <c r="I55" s="97"/>
      <c r="J55" s="353" t="s">
        <v>87</v>
      </c>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68">
        <f>'SO 102 - Místní komunikac...'!J27</f>
        <v>3444359.03</v>
      </c>
      <c r="AH55" s="369"/>
      <c r="AI55" s="369"/>
      <c r="AJ55" s="369"/>
      <c r="AK55" s="369"/>
      <c r="AL55" s="369"/>
      <c r="AM55" s="369"/>
      <c r="AN55" s="368">
        <f t="shared" si="0"/>
        <v>4167674.4299999997</v>
      </c>
      <c r="AO55" s="369"/>
      <c r="AP55" s="369"/>
      <c r="AQ55" s="98" t="s">
        <v>76</v>
      </c>
      <c r="AR55" s="99"/>
      <c r="AS55" s="100">
        <v>0</v>
      </c>
      <c r="AT55" s="101">
        <f t="shared" si="1"/>
        <v>723315.4</v>
      </c>
      <c r="AU55" s="102">
        <f>'SO 102 - Místní komunikac...'!P86</f>
        <v>0</v>
      </c>
      <c r="AV55" s="101">
        <f>'SO 102 - Místní komunikac...'!J30</f>
        <v>723315.4</v>
      </c>
      <c r="AW55" s="101">
        <f>'SO 102 - Místní komunikac...'!J31</f>
        <v>0</v>
      </c>
      <c r="AX55" s="101">
        <f>'SO 102 - Místní komunikac...'!J32</f>
        <v>0</v>
      </c>
      <c r="AY55" s="101">
        <f>'SO 102 - Místní komunikac...'!J33</f>
        <v>0</v>
      </c>
      <c r="AZ55" s="101">
        <f>'SO 102 - Místní komunikac...'!F30</f>
        <v>3444359.03</v>
      </c>
      <c r="BA55" s="101">
        <f>'SO 102 - Místní komunikac...'!F31</f>
        <v>0</v>
      </c>
      <c r="BB55" s="101">
        <f>'SO 102 - Místní komunikac...'!F32</f>
        <v>0</v>
      </c>
      <c r="BC55" s="101">
        <f>'SO 102 - Místní komunikac...'!F33</f>
        <v>0</v>
      </c>
      <c r="BD55" s="103">
        <f>'SO 102 - Místní komunikac...'!F34</f>
        <v>0</v>
      </c>
      <c r="BT55" s="104" t="s">
        <v>77</v>
      </c>
      <c r="BV55" s="104" t="s">
        <v>72</v>
      </c>
      <c r="BW55" s="104" t="s">
        <v>88</v>
      </c>
      <c r="BX55" s="104" t="s">
        <v>7</v>
      </c>
      <c r="CL55" s="104" t="s">
        <v>21</v>
      </c>
      <c r="CM55" s="104" t="s">
        <v>79</v>
      </c>
    </row>
    <row r="56" spans="1:91" s="5" customFormat="1" ht="16.5" customHeight="1">
      <c r="A56" s="94" t="s">
        <v>74</v>
      </c>
      <c r="B56" s="95"/>
      <c r="C56" s="96"/>
      <c r="D56" s="353" t="s">
        <v>89</v>
      </c>
      <c r="E56" s="353"/>
      <c r="F56" s="353"/>
      <c r="G56" s="353"/>
      <c r="H56" s="353"/>
      <c r="I56" s="97"/>
      <c r="J56" s="353" t="s">
        <v>90</v>
      </c>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68">
        <f>'SO 201 - Rámový propustek'!J27</f>
        <v>1503048.72</v>
      </c>
      <c r="AH56" s="369"/>
      <c r="AI56" s="369"/>
      <c r="AJ56" s="369"/>
      <c r="AK56" s="369"/>
      <c r="AL56" s="369"/>
      <c r="AM56" s="369"/>
      <c r="AN56" s="368">
        <f t="shared" si="0"/>
        <v>1818688.95</v>
      </c>
      <c r="AO56" s="369"/>
      <c r="AP56" s="369"/>
      <c r="AQ56" s="98" t="s">
        <v>76</v>
      </c>
      <c r="AR56" s="99"/>
      <c r="AS56" s="100">
        <v>0</v>
      </c>
      <c r="AT56" s="101">
        <f t="shared" si="1"/>
        <v>315640.23</v>
      </c>
      <c r="AU56" s="102">
        <f>'SO 201 - Rámový propustek'!P86</f>
        <v>0</v>
      </c>
      <c r="AV56" s="101">
        <f>'SO 201 - Rámový propustek'!J30</f>
        <v>315640.23</v>
      </c>
      <c r="AW56" s="101">
        <f>'SO 201 - Rámový propustek'!J31</f>
        <v>0</v>
      </c>
      <c r="AX56" s="101">
        <f>'SO 201 - Rámový propustek'!J32</f>
        <v>0</v>
      </c>
      <c r="AY56" s="101">
        <f>'SO 201 - Rámový propustek'!J33</f>
        <v>0</v>
      </c>
      <c r="AZ56" s="101">
        <f>'SO 201 - Rámový propustek'!F30</f>
        <v>1503048.72</v>
      </c>
      <c r="BA56" s="101">
        <f>'SO 201 - Rámový propustek'!F31</f>
        <v>0</v>
      </c>
      <c r="BB56" s="101">
        <f>'SO 201 - Rámový propustek'!F32</f>
        <v>0</v>
      </c>
      <c r="BC56" s="101">
        <f>'SO 201 - Rámový propustek'!F33</f>
        <v>0</v>
      </c>
      <c r="BD56" s="103">
        <f>'SO 201 - Rámový propustek'!F34</f>
        <v>0</v>
      </c>
      <c r="BT56" s="104" t="s">
        <v>77</v>
      </c>
      <c r="BV56" s="104" t="s">
        <v>72</v>
      </c>
      <c r="BW56" s="104" t="s">
        <v>91</v>
      </c>
      <c r="BX56" s="104" t="s">
        <v>7</v>
      </c>
      <c r="CL56" s="104" t="s">
        <v>21</v>
      </c>
      <c r="CM56" s="104" t="s">
        <v>79</v>
      </c>
    </row>
    <row r="57" spans="1:91" s="5" customFormat="1" ht="16.5" customHeight="1">
      <c r="A57" s="94" t="s">
        <v>74</v>
      </c>
      <c r="B57" s="95"/>
      <c r="C57" s="96"/>
      <c r="D57" s="353" t="s">
        <v>92</v>
      </c>
      <c r="E57" s="353"/>
      <c r="F57" s="353"/>
      <c r="G57" s="353"/>
      <c r="H57" s="353"/>
      <c r="I57" s="97"/>
      <c r="J57" s="353" t="s">
        <v>93</v>
      </c>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68">
        <f>'SO 301 - Vodovod'!J27</f>
        <v>1287297.33</v>
      </c>
      <c r="AH57" s="369"/>
      <c r="AI57" s="369"/>
      <c r="AJ57" s="369"/>
      <c r="AK57" s="369"/>
      <c r="AL57" s="369"/>
      <c r="AM57" s="369"/>
      <c r="AN57" s="368">
        <f t="shared" si="0"/>
        <v>1557629.77</v>
      </c>
      <c r="AO57" s="369"/>
      <c r="AP57" s="369"/>
      <c r="AQ57" s="98" t="s">
        <v>76</v>
      </c>
      <c r="AR57" s="99"/>
      <c r="AS57" s="100">
        <v>0</v>
      </c>
      <c r="AT57" s="101">
        <f t="shared" si="1"/>
        <v>270332.44</v>
      </c>
      <c r="AU57" s="102">
        <f>'SO 301 - Vodovod'!P80</f>
        <v>0</v>
      </c>
      <c r="AV57" s="101">
        <f>'SO 301 - Vodovod'!J30</f>
        <v>270332.44</v>
      </c>
      <c r="AW57" s="101">
        <f>'SO 301 - Vodovod'!J31</f>
        <v>0</v>
      </c>
      <c r="AX57" s="101">
        <f>'SO 301 - Vodovod'!J32</f>
        <v>0</v>
      </c>
      <c r="AY57" s="101">
        <f>'SO 301 - Vodovod'!J33</f>
        <v>0</v>
      </c>
      <c r="AZ57" s="101">
        <f>'SO 301 - Vodovod'!F30</f>
        <v>1287297.33</v>
      </c>
      <c r="BA57" s="101">
        <f>'SO 301 - Vodovod'!F31</f>
        <v>0</v>
      </c>
      <c r="BB57" s="101">
        <f>'SO 301 - Vodovod'!F32</f>
        <v>0</v>
      </c>
      <c r="BC57" s="101">
        <f>'SO 301 - Vodovod'!F33</f>
        <v>0</v>
      </c>
      <c r="BD57" s="103">
        <f>'SO 301 - Vodovod'!F34</f>
        <v>0</v>
      </c>
      <c r="BT57" s="104" t="s">
        <v>77</v>
      </c>
      <c r="BV57" s="104" t="s">
        <v>72</v>
      </c>
      <c r="BW57" s="104" t="s">
        <v>94</v>
      </c>
      <c r="BX57" s="104" t="s">
        <v>7</v>
      </c>
      <c r="CL57" s="104" t="s">
        <v>21</v>
      </c>
      <c r="CM57" s="104" t="s">
        <v>79</v>
      </c>
    </row>
    <row r="58" spans="1:91" s="5" customFormat="1" ht="31.5" customHeight="1">
      <c r="A58" s="94" t="s">
        <v>74</v>
      </c>
      <c r="B58" s="95"/>
      <c r="C58" s="96"/>
      <c r="D58" s="353" t="s">
        <v>95</v>
      </c>
      <c r="E58" s="353"/>
      <c r="F58" s="353"/>
      <c r="G58" s="353"/>
      <c r="H58" s="353"/>
      <c r="I58" s="97"/>
      <c r="J58" s="353" t="s">
        <v>96</v>
      </c>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68">
        <f>'SO 301.1 - Dešťová kanali...'!J27</f>
        <v>716078.51</v>
      </c>
      <c r="AH58" s="369"/>
      <c r="AI58" s="369"/>
      <c r="AJ58" s="369"/>
      <c r="AK58" s="369"/>
      <c r="AL58" s="369"/>
      <c r="AM58" s="369"/>
      <c r="AN58" s="368">
        <f t="shared" si="0"/>
        <v>866455</v>
      </c>
      <c r="AO58" s="369"/>
      <c r="AP58" s="369"/>
      <c r="AQ58" s="98" t="s">
        <v>76</v>
      </c>
      <c r="AR58" s="99"/>
      <c r="AS58" s="105">
        <v>0</v>
      </c>
      <c r="AT58" s="106">
        <f t="shared" si="1"/>
        <v>150376.49</v>
      </c>
      <c r="AU58" s="107">
        <f>'SO 301.1 - Dešťová kanali...'!P83</f>
        <v>0</v>
      </c>
      <c r="AV58" s="106">
        <f>'SO 301.1 - Dešťová kanali...'!J30</f>
        <v>150376.49</v>
      </c>
      <c r="AW58" s="106">
        <f>'SO 301.1 - Dešťová kanali...'!J31</f>
        <v>0</v>
      </c>
      <c r="AX58" s="106">
        <f>'SO 301.1 - Dešťová kanali...'!J32</f>
        <v>0</v>
      </c>
      <c r="AY58" s="106">
        <f>'SO 301.1 - Dešťová kanali...'!J33</f>
        <v>0</v>
      </c>
      <c r="AZ58" s="106">
        <f>'SO 301.1 - Dešťová kanali...'!F30</f>
        <v>716078.51</v>
      </c>
      <c r="BA58" s="106">
        <f>'SO 301.1 - Dešťová kanali...'!F31</f>
        <v>0</v>
      </c>
      <c r="BB58" s="106">
        <f>'SO 301.1 - Dešťová kanali...'!F32</f>
        <v>0</v>
      </c>
      <c r="BC58" s="106">
        <f>'SO 301.1 - Dešťová kanali...'!F33</f>
        <v>0</v>
      </c>
      <c r="BD58" s="108">
        <f>'SO 301.1 - Dešťová kanali...'!F34</f>
        <v>0</v>
      </c>
      <c r="BT58" s="104" t="s">
        <v>77</v>
      </c>
      <c r="BV58" s="104" t="s">
        <v>72</v>
      </c>
      <c r="BW58" s="104" t="s">
        <v>97</v>
      </c>
      <c r="BX58" s="104" t="s">
        <v>7</v>
      </c>
      <c r="CL58" s="104" t="s">
        <v>21</v>
      </c>
      <c r="CM58" s="104" t="s">
        <v>79</v>
      </c>
    </row>
    <row r="59" spans="2:44" s="1" customFormat="1" ht="30" customHeight="1">
      <c r="B59" s="39"/>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59"/>
    </row>
    <row r="60" spans="2:44" s="1" customFormat="1" ht="6.75" customHeight="1">
      <c r="B60" s="54"/>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9"/>
    </row>
  </sheetData>
  <sheetProtection sheet="1" objects="1" scenarios="1" formatColumns="0" formatRows="0"/>
  <mergeCells count="65">
    <mergeCell ref="AR2:BE2"/>
    <mergeCell ref="AN58:AP58"/>
    <mergeCell ref="AG58:AM58"/>
    <mergeCell ref="D58:H58"/>
    <mergeCell ref="J58:AF58"/>
    <mergeCell ref="AG51:AM51"/>
    <mergeCell ref="AN51:AP51"/>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 - Vedlejší a ostatní ná...'!C2" display="/"/>
    <hyperlink ref="A53" location="'9 - Ostatní náklady souvi...'!C2" display="/"/>
    <hyperlink ref="A54" location="'SO 101 - KOMUNIKACE - sil...'!C2" display="/"/>
    <hyperlink ref="A55" location="'SO 102 - Místní komunikac...'!C2" display="/"/>
    <hyperlink ref="A56" location="'SO 201 - Rámový propustek'!C2" display="/"/>
    <hyperlink ref="A57" location="'SO 301 - Vodovod'!C2" display="/"/>
    <hyperlink ref="A58" location="'SO 301.1 - Dešťová kanali...'!C2" display="/"/>
  </hyperlinks>
  <printOptions/>
  <pageMargins left="0.5833333" right="0.5833333" top="0.5833333" bottom="0.5833333"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7"/>
  <sheetViews>
    <sheetView showGridLines="0" tabSelected="1" zoomScalePageLayoutView="0" workbookViewId="0" topLeftCell="A1">
      <pane ySplit="1" topLeftCell="A83" activePane="bottomLeft" state="frozen"/>
      <selection pane="topLeft" activeCell="A1" sqref="A1"/>
      <selection pane="bottomLeft" activeCell="I96" sqref="I9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98</v>
      </c>
      <c r="G1" s="377" t="s">
        <v>99</v>
      </c>
      <c r="H1" s="377"/>
      <c r="I1" s="113"/>
      <c r="J1" s="112" t="s">
        <v>100</v>
      </c>
      <c r="K1" s="111" t="s">
        <v>101</v>
      </c>
      <c r="L1" s="112" t="s">
        <v>102</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70"/>
      <c r="M2" s="370"/>
      <c r="N2" s="370"/>
      <c r="O2" s="370"/>
      <c r="P2" s="370"/>
      <c r="Q2" s="370"/>
      <c r="R2" s="370"/>
      <c r="S2" s="370"/>
      <c r="T2" s="370"/>
      <c r="U2" s="370"/>
      <c r="V2" s="370"/>
      <c r="AT2" s="23" t="s">
        <v>78</v>
      </c>
    </row>
    <row r="3" spans="2:46" ht="6.75" customHeight="1">
      <c r="B3" s="24"/>
      <c r="C3" s="25"/>
      <c r="D3" s="25"/>
      <c r="E3" s="25"/>
      <c r="F3" s="25"/>
      <c r="G3" s="25"/>
      <c r="H3" s="25"/>
      <c r="I3" s="114"/>
      <c r="J3" s="25"/>
      <c r="K3" s="26"/>
      <c r="AT3" s="23" t="s">
        <v>79</v>
      </c>
    </row>
    <row r="4" spans="2:46" ht="36.75" customHeight="1">
      <c r="B4" s="27"/>
      <c r="C4" s="28"/>
      <c r="D4" s="29" t="s">
        <v>103</v>
      </c>
      <c r="E4" s="28"/>
      <c r="F4" s="28"/>
      <c r="G4" s="28"/>
      <c r="H4" s="28"/>
      <c r="I4" s="115"/>
      <c r="J4" s="28"/>
      <c r="K4" s="30"/>
      <c r="M4" s="31" t="s">
        <v>12</v>
      </c>
      <c r="AT4" s="23" t="s">
        <v>6</v>
      </c>
    </row>
    <row r="5" spans="2:11" ht="6.7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8" t="str">
        <f>'Rekapitulace stavby'!K6</f>
        <v>HOLOUBKOV – II/605 PRŮTAH – 1.etapa</v>
      </c>
      <c r="F7" s="379"/>
      <c r="G7" s="379"/>
      <c r="H7" s="379"/>
      <c r="I7" s="115"/>
      <c r="J7" s="28"/>
      <c r="K7" s="30"/>
    </row>
    <row r="8" spans="2:11" s="1" customFormat="1" ht="15">
      <c r="B8" s="39"/>
      <c r="C8" s="40"/>
      <c r="D8" s="36" t="s">
        <v>104</v>
      </c>
      <c r="E8" s="40"/>
      <c r="F8" s="40"/>
      <c r="G8" s="40"/>
      <c r="H8" s="40"/>
      <c r="I8" s="116"/>
      <c r="J8" s="40"/>
      <c r="K8" s="43"/>
    </row>
    <row r="9" spans="2:11" s="1" customFormat="1" ht="36.75" customHeight="1">
      <c r="B9" s="39"/>
      <c r="C9" s="40"/>
      <c r="D9" s="40"/>
      <c r="E9" s="380" t="s">
        <v>105</v>
      </c>
      <c r="F9" s="381"/>
      <c r="G9" s="381"/>
      <c r="H9" s="381"/>
      <c r="I9" s="116"/>
      <c r="J9" s="40"/>
      <c r="K9" s="43"/>
    </row>
    <row r="10" spans="2:11" s="1" customFormat="1" ht="13.5">
      <c r="B10" s="39"/>
      <c r="C10" s="40"/>
      <c r="D10" s="40"/>
      <c r="E10" s="40"/>
      <c r="F10" s="40"/>
      <c r="G10" s="40"/>
      <c r="H10" s="40"/>
      <c r="I10" s="116"/>
      <c r="J10" s="40"/>
      <c r="K10" s="43"/>
    </row>
    <row r="11" spans="2:11" s="1" customFormat="1" ht="14.25" customHeight="1">
      <c r="B11" s="39"/>
      <c r="C11" s="40"/>
      <c r="D11" s="36" t="s">
        <v>20</v>
      </c>
      <c r="E11" s="40"/>
      <c r="F11" s="34" t="s">
        <v>21</v>
      </c>
      <c r="G11" s="40"/>
      <c r="H11" s="40"/>
      <c r="I11" s="117" t="s">
        <v>22</v>
      </c>
      <c r="J11" s="34" t="s">
        <v>21</v>
      </c>
      <c r="K11" s="43"/>
    </row>
    <row r="12" spans="2:11" s="1" customFormat="1" ht="14.25" customHeight="1">
      <c r="B12" s="39"/>
      <c r="C12" s="40"/>
      <c r="D12" s="36" t="s">
        <v>23</v>
      </c>
      <c r="E12" s="40"/>
      <c r="F12" s="34" t="s">
        <v>24</v>
      </c>
      <c r="G12" s="40"/>
      <c r="H12" s="40"/>
      <c r="I12" s="117" t="s">
        <v>25</v>
      </c>
      <c r="J12" s="118" t="str">
        <f>'Rekapitulace stavby'!AN8</f>
        <v>20. 12. 2017</v>
      </c>
      <c r="K12" s="43"/>
    </row>
    <row r="13" spans="2:11" s="1" customFormat="1" ht="10.5" customHeight="1">
      <c r="B13" s="39"/>
      <c r="C13" s="40"/>
      <c r="D13" s="40"/>
      <c r="E13" s="40"/>
      <c r="F13" s="40"/>
      <c r="G13" s="40"/>
      <c r="H13" s="40"/>
      <c r="I13" s="116"/>
      <c r="J13" s="40"/>
      <c r="K13" s="43"/>
    </row>
    <row r="14" spans="2:11" s="1" customFormat="1" ht="14.25" customHeight="1">
      <c r="B14" s="39"/>
      <c r="C14" s="40"/>
      <c r="D14" s="36" t="s">
        <v>27</v>
      </c>
      <c r="E14" s="40"/>
      <c r="F14" s="40"/>
      <c r="G14" s="40"/>
      <c r="H14" s="40"/>
      <c r="I14" s="117" t="s">
        <v>28</v>
      </c>
      <c r="J14" s="34" t="s">
        <v>21</v>
      </c>
      <c r="K14" s="43"/>
    </row>
    <row r="15" spans="2:11" s="1" customFormat="1" ht="18" customHeight="1">
      <c r="B15" s="39"/>
      <c r="C15" s="40"/>
      <c r="D15" s="40"/>
      <c r="E15" s="34" t="s">
        <v>29</v>
      </c>
      <c r="F15" s="40"/>
      <c r="G15" s="40"/>
      <c r="H15" s="40"/>
      <c r="I15" s="117" t="s">
        <v>30</v>
      </c>
      <c r="J15" s="34"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6" t="s">
        <v>31</v>
      </c>
      <c r="E17" s="40"/>
      <c r="F17" s="40"/>
      <c r="G17" s="40"/>
      <c r="H17" s="40"/>
      <c r="I17" s="117" t="s">
        <v>28</v>
      </c>
      <c r="J17" s="34" t="str">
        <f>IF('Rekapitulace stavby'!AN13="Vyplň údaj","",IF('Rekapitulace stavby'!AN13="","",'Rekapitulace stavby'!AN13))</f>
        <v>480 35 599</v>
      </c>
      <c r="K17" s="43"/>
    </row>
    <row r="18" spans="2:11" s="1" customFormat="1" ht="18" customHeight="1">
      <c r="B18" s="39"/>
      <c r="C18" s="40"/>
      <c r="D18" s="40"/>
      <c r="E18" s="34" t="str">
        <f>IF('Rekapitulace stavby'!E14="Vyplň údaj","",IF('Rekapitulace stavby'!E14="","",'Rekapitulace stavby'!E14))</f>
        <v>Swietelsky stavební s.r.o., Odštěpný závod Dopravní stavby ZÁPAD, Zemská 259, 337 01 Ejpovice</v>
      </c>
      <c r="F18" s="40"/>
      <c r="G18" s="40"/>
      <c r="H18" s="40"/>
      <c r="I18" s="117" t="s">
        <v>30</v>
      </c>
      <c r="J18" s="34" t="str">
        <f>IF('Rekapitulace stavby'!AN14="Vyplň údaj","",IF('Rekapitulace stavby'!AN14="","",'Rekapitulace stavby'!AN14))</f>
        <v>CZ 480 35 599</v>
      </c>
      <c r="K18" s="43"/>
    </row>
    <row r="19" spans="2:11" s="1" customFormat="1" ht="6.75" customHeight="1">
      <c r="B19" s="39"/>
      <c r="C19" s="40"/>
      <c r="D19" s="40"/>
      <c r="E19" s="40"/>
      <c r="F19" s="40"/>
      <c r="G19" s="40"/>
      <c r="H19" s="40"/>
      <c r="I19" s="116"/>
      <c r="J19" s="40"/>
      <c r="K19" s="43"/>
    </row>
    <row r="20" spans="2:11" s="1" customFormat="1" ht="14.25" customHeight="1">
      <c r="B20" s="39"/>
      <c r="C20" s="40"/>
      <c r="D20" s="36" t="s">
        <v>32</v>
      </c>
      <c r="E20" s="40"/>
      <c r="F20" s="40"/>
      <c r="G20" s="40"/>
      <c r="H20" s="40"/>
      <c r="I20" s="117" t="s">
        <v>28</v>
      </c>
      <c r="J20" s="34">
        <f>IF('Rekapitulace stavby'!AN16="","",'Rekapitulace stavby'!AN16)</f>
      </c>
      <c r="K20" s="43"/>
    </row>
    <row r="21" spans="2:11" s="1" customFormat="1" ht="18" customHeight="1">
      <c r="B21" s="39"/>
      <c r="C21" s="40"/>
      <c r="D21" s="40"/>
      <c r="E21" s="34" t="str">
        <f>IF('Rekapitulace stavby'!E17="","",'Rekapitulace stavby'!E17)</f>
        <v> </v>
      </c>
      <c r="F21" s="40"/>
      <c r="G21" s="40"/>
      <c r="H21" s="40"/>
      <c r="I21" s="117" t="s">
        <v>30</v>
      </c>
      <c r="J21" s="34">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6" t="s">
        <v>34</v>
      </c>
      <c r="E23" s="40"/>
      <c r="F23" s="40"/>
      <c r="G23" s="40"/>
      <c r="H23" s="40"/>
      <c r="I23" s="116"/>
      <c r="J23" s="40"/>
      <c r="K23" s="43"/>
    </row>
    <row r="24" spans="2:11" s="6" customFormat="1" ht="16.5" customHeight="1">
      <c r="B24" s="119"/>
      <c r="C24" s="120"/>
      <c r="D24" s="120"/>
      <c r="E24" s="345" t="s">
        <v>21</v>
      </c>
      <c r="F24" s="345"/>
      <c r="G24" s="345"/>
      <c r="H24" s="345"/>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ROUND(J80,2)</f>
        <v>387426.17</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ROUND(SUM(BE80:BE96),2)</f>
        <v>387426.17</v>
      </c>
      <c r="G30" s="40"/>
      <c r="H30" s="40"/>
      <c r="I30" s="129">
        <v>0.21</v>
      </c>
      <c r="J30" s="128">
        <f>ROUND(ROUND((SUM(BE80:BE96)),2)*I30,2)</f>
        <v>81359.5</v>
      </c>
      <c r="K30" s="43"/>
    </row>
    <row r="31" spans="2:11" s="1" customFormat="1" ht="14.25" customHeight="1">
      <c r="B31" s="39"/>
      <c r="C31" s="40"/>
      <c r="D31" s="40"/>
      <c r="E31" s="47" t="s">
        <v>42</v>
      </c>
      <c r="F31" s="128">
        <f>ROUND(SUM(BF80:BF96),2)</f>
        <v>0</v>
      </c>
      <c r="G31" s="40"/>
      <c r="H31" s="40"/>
      <c r="I31" s="129">
        <v>0.15</v>
      </c>
      <c r="J31" s="128">
        <f>ROUND(ROUND((SUM(BF80:BF96)),2)*I31,2)</f>
        <v>0</v>
      </c>
      <c r="K31" s="43"/>
    </row>
    <row r="32" spans="2:11" s="1" customFormat="1" ht="14.25" customHeight="1" hidden="1">
      <c r="B32" s="39"/>
      <c r="C32" s="40"/>
      <c r="D32" s="40"/>
      <c r="E32" s="47" t="s">
        <v>43</v>
      </c>
      <c r="F32" s="128">
        <f>ROUND(SUM(BG80:BG96),2)</f>
        <v>0</v>
      </c>
      <c r="G32" s="40"/>
      <c r="H32" s="40"/>
      <c r="I32" s="129">
        <v>0.21</v>
      </c>
      <c r="J32" s="128">
        <v>0</v>
      </c>
      <c r="K32" s="43"/>
    </row>
    <row r="33" spans="2:11" s="1" customFormat="1" ht="14.25" customHeight="1" hidden="1">
      <c r="B33" s="39"/>
      <c r="C33" s="40"/>
      <c r="D33" s="40"/>
      <c r="E33" s="47" t="s">
        <v>44</v>
      </c>
      <c r="F33" s="128">
        <f>ROUND(SUM(BH80:BH96),2)</f>
        <v>0</v>
      </c>
      <c r="G33" s="40"/>
      <c r="H33" s="40"/>
      <c r="I33" s="129">
        <v>0.15</v>
      </c>
      <c r="J33" s="128">
        <v>0</v>
      </c>
      <c r="K33" s="43"/>
    </row>
    <row r="34" spans="2:11" s="1" customFormat="1" ht="14.25" customHeight="1" hidden="1">
      <c r="B34" s="39"/>
      <c r="C34" s="40"/>
      <c r="D34" s="40"/>
      <c r="E34" s="47" t="s">
        <v>45</v>
      </c>
      <c r="F34" s="128">
        <f>ROUND(SUM(BI80:BI96),2)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468785.67</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9" t="s">
        <v>106</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6" t="s">
        <v>18</v>
      </c>
      <c r="D44" s="40"/>
      <c r="E44" s="40"/>
      <c r="F44" s="40"/>
      <c r="G44" s="40"/>
      <c r="H44" s="40"/>
      <c r="I44" s="116"/>
      <c r="J44" s="40"/>
      <c r="K44" s="43"/>
    </row>
    <row r="45" spans="2:11" s="1" customFormat="1" ht="16.5" customHeight="1">
      <c r="B45" s="39"/>
      <c r="C45" s="40"/>
      <c r="D45" s="40"/>
      <c r="E45" s="378" t="str">
        <f>E7</f>
        <v>HOLOUBKOV – II/605 PRŮTAH – 1.etapa</v>
      </c>
      <c r="F45" s="379"/>
      <c r="G45" s="379"/>
      <c r="H45" s="379"/>
      <c r="I45" s="116"/>
      <c r="J45" s="40"/>
      <c r="K45" s="43"/>
    </row>
    <row r="46" spans="2:11" s="1" customFormat="1" ht="14.25" customHeight="1">
      <c r="B46" s="39"/>
      <c r="C46" s="36" t="s">
        <v>104</v>
      </c>
      <c r="D46" s="40"/>
      <c r="E46" s="40"/>
      <c r="F46" s="40"/>
      <c r="G46" s="40"/>
      <c r="H46" s="40"/>
      <c r="I46" s="116"/>
      <c r="J46" s="40"/>
      <c r="K46" s="43"/>
    </row>
    <row r="47" spans="2:11" s="1" customFormat="1" ht="17.25" customHeight="1">
      <c r="B47" s="39"/>
      <c r="C47" s="40"/>
      <c r="D47" s="40"/>
      <c r="E47" s="380" t="str">
        <f>E9</f>
        <v>0 - Vedlejší a ostatní náklady</v>
      </c>
      <c r="F47" s="381"/>
      <c r="G47" s="381"/>
      <c r="H47" s="381"/>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6" t="s">
        <v>23</v>
      </c>
      <c r="D49" s="40"/>
      <c r="E49" s="40"/>
      <c r="F49" s="34" t="str">
        <f>F12</f>
        <v> </v>
      </c>
      <c r="G49" s="40"/>
      <c r="H49" s="40"/>
      <c r="I49" s="117" t="s">
        <v>25</v>
      </c>
      <c r="J49" s="118" t="str">
        <f>IF(J12="","",J12)</f>
        <v>20. 12. 2017</v>
      </c>
      <c r="K49" s="43"/>
    </row>
    <row r="50" spans="2:11" s="1" customFormat="1" ht="6.75" customHeight="1">
      <c r="B50" s="39"/>
      <c r="C50" s="40"/>
      <c r="D50" s="40"/>
      <c r="E50" s="40"/>
      <c r="F50" s="40"/>
      <c r="G50" s="40"/>
      <c r="H50" s="40"/>
      <c r="I50" s="116"/>
      <c r="J50" s="40"/>
      <c r="K50" s="43"/>
    </row>
    <row r="51" spans="2:11" s="1" customFormat="1" ht="15">
      <c r="B51" s="39"/>
      <c r="C51" s="36" t="s">
        <v>27</v>
      </c>
      <c r="D51" s="40"/>
      <c r="E51" s="40"/>
      <c r="F51" s="34" t="str">
        <f>E15</f>
        <v>SÚSPK a Obec Holoubkov</v>
      </c>
      <c r="G51" s="40"/>
      <c r="H51" s="40"/>
      <c r="I51" s="117" t="s">
        <v>32</v>
      </c>
      <c r="J51" s="345" t="str">
        <f>E21</f>
        <v> </v>
      </c>
      <c r="K51" s="43"/>
    </row>
    <row r="52" spans="2:11" s="1" customFormat="1" ht="14.25" customHeight="1">
      <c r="B52" s="39"/>
      <c r="C52" s="36" t="s">
        <v>31</v>
      </c>
      <c r="D52" s="40"/>
      <c r="E52" s="40"/>
      <c r="F52" s="34" t="str">
        <f>IF(E18="","",E18)</f>
        <v>Swietelsky stavební s.r.o., Odštěpný závod Dopravní stavby ZÁPAD, Zemská 259, 337 01 Ejpovice</v>
      </c>
      <c r="G52" s="40"/>
      <c r="H52" s="40"/>
      <c r="I52" s="116"/>
      <c r="J52" s="373"/>
      <c r="K52" s="43"/>
    </row>
    <row r="53" spans="2:11" s="1" customFormat="1" ht="9.7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9.7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J80</f>
        <v>387426.17</v>
      </c>
      <c r="K56" s="43"/>
      <c r="AU56" s="23" t="s">
        <v>110</v>
      </c>
    </row>
    <row r="57" spans="2:11" s="7" customFormat="1" ht="24.75" customHeight="1">
      <c r="B57" s="147"/>
      <c r="C57" s="148"/>
      <c r="D57" s="149" t="s">
        <v>111</v>
      </c>
      <c r="E57" s="150"/>
      <c r="F57" s="150"/>
      <c r="G57" s="150"/>
      <c r="H57" s="150"/>
      <c r="I57" s="151"/>
      <c r="J57" s="152">
        <f>J81</f>
        <v>387426.17</v>
      </c>
      <c r="K57" s="153"/>
    </row>
    <row r="58" spans="2:11" s="8" customFormat="1" ht="19.5" customHeight="1">
      <c r="B58" s="154"/>
      <c r="C58" s="155"/>
      <c r="D58" s="156" t="s">
        <v>112</v>
      </c>
      <c r="E58" s="157"/>
      <c r="F58" s="157"/>
      <c r="G58" s="157"/>
      <c r="H58" s="157"/>
      <c r="I58" s="158"/>
      <c r="J58" s="159">
        <f>J82</f>
        <v>175400.91</v>
      </c>
      <c r="K58" s="160"/>
    </row>
    <row r="59" spans="2:11" s="8" customFormat="1" ht="19.5" customHeight="1">
      <c r="B59" s="154"/>
      <c r="C59" s="155"/>
      <c r="D59" s="156" t="s">
        <v>113</v>
      </c>
      <c r="E59" s="157"/>
      <c r="F59" s="157"/>
      <c r="G59" s="157"/>
      <c r="H59" s="157"/>
      <c r="I59" s="158"/>
      <c r="J59" s="159">
        <f>J90</f>
        <v>176361.02</v>
      </c>
      <c r="K59" s="160"/>
    </row>
    <row r="60" spans="2:11" s="8" customFormat="1" ht="19.5" customHeight="1">
      <c r="B60" s="154"/>
      <c r="C60" s="155"/>
      <c r="D60" s="156" t="s">
        <v>114</v>
      </c>
      <c r="E60" s="157"/>
      <c r="F60" s="157"/>
      <c r="G60" s="157"/>
      <c r="H60" s="157"/>
      <c r="I60" s="158"/>
      <c r="J60" s="159">
        <f>J94</f>
        <v>35664.24</v>
      </c>
      <c r="K60" s="160"/>
    </row>
    <row r="61" spans="2:11" s="1" customFormat="1" ht="21.75" customHeight="1">
      <c r="B61" s="39"/>
      <c r="C61" s="40"/>
      <c r="D61" s="40"/>
      <c r="E61" s="40"/>
      <c r="F61" s="40"/>
      <c r="G61" s="40"/>
      <c r="H61" s="40"/>
      <c r="I61" s="116"/>
      <c r="J61" s="40"/>
      <c r="K61" s="43"/>
    </row>
    <row r="62" spans="2:11" s="1" customFormat="1" ht="6.75" customHeight="1">
      <c r="B62" s="54"/>
      <c r="C62" s="55"/>
      <c r="D62" s="55"/>
      <c r="E62" s="55"/>
      <c r="F62" s="55"/>
      <c r="G62" s="55"/>
      <c r="H62" s="55"/>
      <c r="I62" s="137"/>
      <c r="J62" s="55"/>
      <c r="K62" s="56"/>
    </row>
    <row r="66" spans="2:12" s="1" customFormat="1" ht="6.75" customHeight="1">
      <c r="B66" s="57"/>
      <c r="C66" s="58"/>
      <c r="D66" s="58"/>
      <c r="E66" s="58"/>
      <c r="F66" s="58"/>
      <c r="G66" s="58"/>
      <c r="H66" s="58"/>
      <c r="I66" s="140"/>
      <c r="J66" s="58"/>
      <c r="K66" s="58"/>
      <c r="L66" s="59"/>
    </row>
    <row r="67" spans="2:12" s="1" customFormat="1" ht="36.75" customHeight="1">
      <c r="B67" s="39"/>
      <c r="C67" s="60" t="s">
        <v>115</v>
      </c>
      <c r="D67" s="61"/>
      <c r="E67" s="61"/>
      <c r="F67" s="61"/>
      <c r="G67" s="61"/>
      <c r="H67" s="61"/>
      <c r="I67" s="161"/>
      <c r="J67" s="61"/>
      <c r="K67" s="61"/>
      <c r="L67" s="59"/>
    </row>
    <row r="68" spans="2:12" s="1" customFormat="1" ht="6.75" customHeight="1">
      <c r="B68" s="39"/>
      <c r="C68" s="61"/>
      <c r="D68" s="61"/>
      <c r="E68" s="61"/>
      <c r="F68" s="61"/>
      <c r="G68" s="61"/>
      <c r="H68" s="61"/>
      <c r="I68" s="161"/>
      <c r="J68" s="61"/>
      <c r="K68" s="61"/>
      <c r="L68" s="59"/>
    </row>
    <row r="69" spans="2:12" s="1" customFormat="1" ht="14.25" customHeight="1">
      <c r="B69" s="39"/>
      <c r="C69" s="63" t="s">
        <v>18</v>
      </c>
      <c r="D69" s="61"/>
      <c r="E69" s="61"/>
      <c r="F69" s="61"/>
      <c r="G69" s="61"/>
      <c r="H69" s="61"/>
      <c r="I69" s="161"/>
      <c r="J69" s="61"/>
      <c r="K69" s="61"/>
      <c r="L69" s="59"/>
    </row>
    <row r="70" spans="2:12" s="1" customFormat="1" ht="16.5" customHeight="1">
      <c r="B70" s="39"/>
      <c r="C70" s="61"/>
      <c r="D70" s="61"/>
      <c r="E70" s="374" t="str">
        <f>E7</f>
        <v>HOLOUBKOV – II/605 PRŮTAH – 1.etapa</v>
      </c>
      <c r="F70" s="375"/>
      <c r="G70" s="375"/>
      <c r="H70" s="375"/>
      <c r="I70" s="161"/>
      <c r="J70" s="61"/>
      <c r="K70" s="61"/>
      <c r="L70" s="59"/>
    </row>
    <row r="71" spans="2:12" s="1" customFormat="1" ht="14.25" customHeight="1">
      <c r="B71" s="39"/>
      <c r="C71" s="63" t="s">
        <v>104</v>
      </c>
      <c r="D71" s="61"/>
      <c r="E71" s="61"/>
      <c r="F71" s="61"/>
      <c r="G71" s="61"/>
      <c r="H71" s="61"/>
      <c r="I71" s="161"/>
      <c r="J71" s="61"/>
      <c r="K71" s="61"/>
      <c r="L71" s="59"/>
    </row>
    <row r="72" spans="2:12" s="1" customFormat="1" ht="17.25" customHeight="1">
      <c r="B72" s="39"/>
      <c r="C72" s="61"/>
      <c r="D72" s="61"/>
      <c r="E72" s="354" t="str">
        <f>E9</f>
        <v>0 - Vedlejší a ostatní náklady</v>
      </c>
      <c r="F72" s="376"/>
      <c r="G72" s="376"/>
      <c r="H72" s="376"/>
      <c r="I72" s="161"/>
      <c r="J72" s="61"/>
      <c r="K72" s="61"/>
      <c r="L72" s="59"/>
    </row>
    <row r="73" spans="2:12" s="1" customFormat="1" ht="6.75" customHeight="1">
      <c r="B73" s="39"/>
      <c r="C73" s="61"/>
      <c r="D73" s="61"/>
      <c r="E73" s="61"/>
      <c r="F73" s="61"/>
      <c r="G73" s="61"/>
      <c r="H73" s="61"/>
      <c r="I73" s="161"/>
      <c r="J73" s="61"/>
      <c r="K73" s="61"/>
      <c r="L73" s="59"/>
    </row>
    <row r="74" spans="2:12" s="1" customFormat="1" ht="18" customHeight="1">
      <c r="B74" s="39"/>
      <c r="C74" s="63" t="s">
        <v>23</v>
      </c>
      <c r="D74" s="61"/>
      <c r="E74" s="61"/>
      <c r="F74" s="162" t="str">
        <f>F12</f>
        <v> </v>
      </c>
      <c r="G74" s="61"/>
      <c r="H74" s="61"/>
      <c r="I74" s="163" t="s">
        <v>25</v>
      </c>
      <c r="J74" s="71" t="str">
        <f>IF(J12="","",J12)</f>
        <v>20. 12. 2017</v>
      </c>
      <c r="K74" s="61"/>
      <c r="L74" s="59"/>
    </row>
    <row r="75" spans="2:12" s="1" customFormat="1" ht="6.75" customHeight="1">
      <c r="B75" s="39"/>
      <c r="C75" s="61"/>
      <c r="D75" s="61"/>
      <c r="E75" s="61"/>
      <c r="F75" s="61"/>
      <c r="G75" s="61"/>
      <c r="H75" s="61"/>
      <c r="I75" s="161"/>
      <c r="J75" s="61"/>
      <c r="K75" s="61"/>
      <c r="L75" s="59"/>
    </row>
    <row r="76" spans="2:12" s="1" customFormat="1" ht="15">
      <c r="B76" s="39"/>
      <c r="C76" s="63" t="s">
        <v>27</v>
      </c>
      <c r="D76" s="61"/>
      <c r="E76" s="61"/>
      <c r="F76" s="162" t="str">
        <f>E15</f>
        <v>SÚSPK a Obec Holoubkov</v>
      </c>
      <c r="G76" s="61"/>
      <c r="H76" s="61"/>
      <c r="I76" s="163" t="s">
        <v>32</v>
      </c>
      <c r="J76" s="162" t="str">
        <f>E21</f>
        <v> </v>
      </c>
      <c r="K76" s="61"/>
      <c r="L76" s="59"/>
    </row>
    <row r="77" spans="2:12" s="1" customFormat="1" ht="14.25" customHeight="1">
      <c r="B77" s="39"/>
      <c r="C77" s="63" t="s">
        <v>31</v>
      </c>
      <c r="D77" s="61"/>
      <c r="E77" s="61"/>
      <c r="F77" s="162" t="str">
        <f>IF(E18="","",E18)</f>
        <v>Swietelsky stavební s.r.o., Odštěpný závod Dopravní stavby ZÁPAD, Zemská 259, 337 01 Ejpovice</v>
      </c>
      <c r="G77" s="61"/>
      <c r="H77" s="61"/>
      <c r="I77" s="161"/>
      <c r="J77" s="61"/>
      <c r="K77" s="61"/>
      <c r="L77" s="59"/>
    </row>
    <row r="78" spans="2:12" s="1" customFormat="1" ht="9.75" customHeight="1">
      <c r="B78" s="39"/>
      <c r="C78" s="61"/>
      <c r="D78" s="61"/>
      <c r="E78" s="61"/>
      <c r="F78" s="61"/>
      <c r="G78" s="61"/>
      <c r="H78" s="61"/>
      <c r="I78" s="161"/>
      <c r="J78" s="61"/>
      <c r="K78" s="61"/>
      <c r="L78" s="59"/>
    </row>
    <row r="79" spans="2:20" s="9" customFormat="1" ht="29.25" customHeight="1">
      <c r="B79" s="164"/>
      <c r="C79" s="165" t="s">
        <v>116</v>
      </c>
      <c r="D79" s="166" t="s">
        <v>55</v>
      </c>
      <c r="E79" s="166" t="s">
        <v>51</v>
      </c>
      <c r="F79" s="166" t="s">
        <v>117</v>
      </c>
      <c r="G79" s="166" t="s">
        <v>118</v>
      </c>
      <c r="H79" s="166" t="s">
        <v>119</v>
      </c>
      <c r="I79" s="167" t="s">
        <v>120</v>
      </c>
      <c r="J79" s="166" t="s">
        <v>108</v>
      </c>
      <c r="K79" s="168" t="s">
        <v>121</v>
      </c>
      <c r="L79" s="169"/>
      <c r="M79" s="79" t="s">
        <v>122</v>
      </c>
      <c r="N79" s="80" t="s">
        <v>40</v>
      </c>
      <c r="O79" s="80" t="s">
        <v>123</v>
      </c>
      <c r="P79" s="80" t="s">
        <v>124</v>
      </c>
      <c r="Q79" s="80" t="s">
        <v>125</v>
      </c>
      <c r="R79" s="80" t="s">
        <v>126</v>
      </c>
      <c r="S79" s="80" t="s">
        <v>127</v>
      </c>
      <c r="T79" s="81" t="s">
        <v>128</v>
      </c>
    </row>
    <row r="80" spans="2:63" s="1" customFormat="1" ht="29.25" customHeight="1">
      <c r="B80" s="39"/>
      <c r="C80" s="85" t="s">
        <v>109</v>
      </c>
      <c r="D80" s="61"/>
      <c r="E80" s="61"/>
      <c r="F80" s="61"/>
      <c r="G80" s="61"/>
      <c r="H80" s="61"/>
      <c r="I80" s="161"/>
      <c r="J80" s="170">
        <f>BK80</f>
        <v>387426.17</v>
      </c>
      <c r="K80" s="61"/>
      <c r="L80" s="59"/>
      <c r="M80" s="82"/>
      <c r="N80" s="83"/>
      <c r="O80" s="83"/>
      <c r="P80" s="171">
        <f>P81</f>
        <v>0</v>
      </c>
      <c r="Q80" s="83"/>
      <c r="R80" s="171">
        <f>R81</f>
        <v>0</v>
      </c>
      <c r="S80" s="83"/>
      <c r="T80" s="172">
        <f>T81</f>
        <v>0</v>
      </c>
      <c r="AT80" s="23" t="s">
        <v>69</v>
      </c>
      <c r="AU80" s="23" t="s">
        <v>110</v>
      </c>
      <c r="BK80" s="173">
        <f>BK81</f>
        <v>387426.17</v>
      </c>
    </row>
    <row r="81" spans="2:63" s="10" customFormat="1" ht="36.75" customHeight="1">
      <c r="B81" s="174"/>
      <c r="C81" s="175"/>
      <c r="D81" s="176" t="s">
        <v>69</v>
      </c>
      <c r="E81" s="177" t="s">
        <v>129</v>
      </c>
      <c r="F81" s="177" t="s">
        <v>130</v>
      </c>
      <c r="G81" s="175"/>
      <c r="H81" s="175"/>
      <c r="I81" s="178"/>
      <c r="J81" s="179">
        <f>BK81</f>
        <v>387426.17</v>
      </c>
      <c r="K81" s="175"/>
      <c r="L81" s="180"/>
      <c r="M81" s="181"/>
      <c r="N81" s="182"/>
      <c r="O81" s="182"/>
      <c r="P81" s="183">
        <f>P82+P90+P94</f>
        <v>0</v>
      </c>
      <c r="Q81" s="182"/>
      <c r="R81" s="183">
        <f>R82+R90+R94</f>
        <v>0</v>
      </c>
      <c r="S81" s="182"/>
      <c r="T81" s="184">
        <f>T82+T90+T94</f>
        <v>0</v>
      </c>
      <c r="AR81" s="185" t="s">
        <v>131</v>
      </c>
      <c r="AT81" s="186" t="s">
        <v>69</v>
      </c>
      <c r="AU81" s="186" t="s">
        <v>70</v>
      </c>
      <c r="AY81" s="185" t="s">
        <v>132</v>
      </c>
      <c r="BK81" s="187">
        <f>BK82+BK90+BK94</f>
        <v>387426.17</v>
      </c>
    </row>
    <row r="82" spans="2:63" s="10" customFormat="1" ht="19.5" customHeight="1">
      <c r="B82" s="174"/>
      <c r="C82" s="175"/>
      <c r="D82" s="176" t="s">
        <v>69</v>
      </c>
      <c r="E82" s="188" t="s">
        <v>70</v>
      </c>
      <c r="F82" s="188" t="s">
        <v>130</v>
      </c>
      <c r="G82" s="175"/>
      <c r="H82" s="175"/>
      <c r="I82" s="178"/>
      <c r="J82" s="189">
        <f>BK82</f>
        <v>175400.91</v>
      </c>
      <c r="K82" s="175"/>
      <c r="L82" s="180"/>
      <c r="M82" s="181"/>
      <c r="N82" s="182"/>
      <c r="O82" s="182"/>
      <c r="P82" s="183">
        <f>SUM(P83:P89)</f>
        <v>0</v>
      </c>
      <c r="Q82" s="182"/>
      <c r="R82" s="183">
        <f>SUM(R83:R89)</f>
        <v>0</v>
      </c>
      <c r="S82" s="182"/>
      <c r="T82" s="184">
        <f>SUM(T83:T89)</f>
        <v>0</v>
      </c>
      <c r="AR82" s="185" t="s">
        <v>131</v>
      </c>
      <c r="AT82" s="186" t="s">
        <v>69</v>
      </c>
      <c r="AU82" s="186" t="s">
        <v>77</v>
      </c>
      <c r="AY82" s="185" t="s">
        <v>132</v>
      </c>
      <c r="BK82" s="187">
        <f>SUM(BK83:BK89)</f>
        <v>175400.91</v>
      </c>
    </row>
    <row r="83" spans="2:65" s="1" customFormat="1" ht="25.5" customHeight="1">
      <c r="B83" s="39"/>
      <c r="C83" s="190" t="s">
        <v>77</v>
      </c>
      <c r="D83" s="190" t="s">
        <v>133</v>
      </c>
      <c r="E83" s="191" t="s">
        <v>134</v>
      </c>
      <c r="F83" s="192" t="s">
        <v>135</v>
      </c>
      <c r="G83" s="193" t="s">
        <v>136</v>
      </c>
      <c r="H83" s="194">
        <v>1</v>
      </c>
      <c r="I83" s="195">
        <f>65833.76-10000</f>
        <v>55833.759999999995</v>
      </c>
      <c r="J83" s="196">
        <f>ROUND(I83*H83,2)</f>
        <v>55833.76</v>
      </c>
      <c r="K83" s="192" t="s">
        <v>137</v>
      </c>
      <c r="L83" s="59"/>
      <c r="M83" s="197" t="s">
        <v>21</v>
      </c>
      <c r="N83" s="198" t="s">
        <v>41</v>
      </c>
      <c r="O83" s="40"/>
      <c r="P83" s="199">
        <f>O83*H83</f>
        <v>0</v>
      </c>
      <c r="Q83" s="199">
        <v>0</v>
      </c>
      <c r="R83" s="199">
        <f>Q83*H83</f>
        <v>0</v>
      </c>
      <c r="S83" s="199">
        <v>0</v>
      </c>
      <c r="T83" s="200">
        <f>S83*H83</f>
        <v>0</v>
      </c>
      <c r="AR83" s="23" t="s">
        <v>138</v>
      </c>
      <c r="AT83" s="23" t="s">
        <v>133</v>
      </c>
      <c r="AU83" s="23" t="s">
        <v>79</v>
      </c>
      <c r="AY83" s="23" t="s">
        <v>132</v>
      </c>
      <c r="BE83" s="201">
        <f>IF(N83="základní",J83,0)</f>
        <v>55833.76</v>
      </c>
      <c r="BF83" s="201">
        <f>IF(N83="snížená",J83,0)</f>
        <v>0</v>
      </c>
      <c r="BG83" s="201">
        <f>IF(N83="zákl. přenesená",J83,0)</f>
        <v>0</v>
      </c>
      <c r="BH83" s="201">
        <f>IF(N83="sníž. přenesená",J83,0)</f>
        <v>0</v>
      </c>
      <c r="BI83" s="201">
        <f>IF(N83="nulová",J83,0)</f>
        <v>0</v>
      </c>
      <c r="BJ83" s="23" t="s">
        <v>77</v>
      </c>
      <c r="BK83" s="201">
        <f>ROUND(I83*H83,2)</f>
        <v>55833.76</v>
      </c>
      <c r="BL83" s="23" t="s">
        <v>138</v>
      </c>
      <c r="BM83" s="23" t="s">
        <v>139</v>
      </c>
    </row>
    <row r="84" spans="2:47" s="1" customFormat="1" ht="27">
      <c r="B84" s="39"/>
      <c r="C84" s="61"/>
      <c r="D84" s="202" t="s">
        <v>140</v>
      </c>
      <c r="E84" s="61"/>
      <c r="F84" s="203" t="s">
        <v>141</v>
      </c>
      <c r="G84" s="61"/>
      <c r="H84" s="61"/>
      <c r="I84" s="161"/>
      <c r="J84" s="61"/>
      <c r="K84" s="61"/>
      <c r="L84" s="59"/>
      <c r="M84" s="204"/>
      <c r="N84" s="40"/>
      <c r="O84" s="40"/>
      <c r="P84" s="40"/>
      <c r="Q84" s="40"/>
      <c r="R84" s="40"/>
      <c r="S84" s="40"/>
      <c r="T84" s="76"/>
      <c r="AT84" s="23" t="s">
        <v>140</v>
      </c>
      <c r="AU84" s="23" t="s">
        <v>79</v>
      </c>
    </row>
    <row r="85" spans="2:65" s="1" customFormat="1" ht="16.5" customHeight="1">
      <c r="B85" s="39"/>
      <c r="C85" s="190" t="s">
        <v>79</v>
      </c>
      <c r="D85" s="190" t="s">
        <v>133</v>
      </c>
      <c r="E85" s="191" t="s">
        <v>142</v>
      </c>
      <c r="F85" s="192" t="s">
        <v>143</v>
      </c>
      <c r="G85" s="193" t="s">
        <v>136</v>
      </c>
      <c r="H85" s="194">
        <v>15</v>
      </c>
      <c r="I85" s="195">
        <v>4446.67</v>
      </c>
      <c r="J85" s="196">
        <f>ROUND(I85*H85,2)</f>
        <v>66700.05</v>
      </c>
      <c r="K85" s="192" t="s">
        <v>137</v>
      </c>
      <c r="L85" s="59"/>
      <c r="M85" s="197" t="s">
        <v>21</v>
      </c>
      <c r="N85" s="198" t="s">
        <v>41</v>
      </c>
      <c r="O85" s="40"/>
      <c r="P85" s="199">
        <f>O85*H85</f>
        <v>0</v>
      </c>
      <c r="Q85" s="199">
        <v>0</v>
      </c>
      <c r="R85" s="199">
        <f>Q85*H85</f>
        <v>0</v>
      </c>
      <c r="S85" s="199">
        <v>0</v>
      </c>
      <c r="T85" s="200">
        <f>S85*H85</f>
        <v>0</v>
      </c>
      <c r="AR85" s="23" t="s">
        <v>138</v>
      </c>
      <c r="AT85" s="23" t="s">
        <v>133</v>
      </c>
      <c r="AU85" s="23" t="s">
        <v>79</v>
      </c>
      <c r="AY85" s="23" t="s">
        <v>132</v>
      </c>
      <c r="BE85" s="201">
        <f>IF(N85="základní",J85,0)</f>
        <v>66700.05</v>
      </c>
      <c r="BF85" s="201">
        <f>IF(N85="snížená",J85,0)</f>
        <v>0</v>
      </c>
      <c r="BG85" s="201">
        <f>IF(N85="zákl. přenesená",J85,0)</f>
        <v>0</v>
      </c>
      <c r="BH85" s="201">
        <f>IF(N85="sníž. přenesená",J85,0)</f>
        <v>0</v>
      </c>
      <c r="BI85" s="201">
        <f>IF(N85="nulová",J85,0)</f>
        <v>0</v>
      </c>
      <c r="BJ85" s="23" t="s">
        <v>77</v>
      </c>
      <c r="BK85" s="201">
        <f>ROUND(I85*H85,2)</f>
        <v>66700.05</v>
      </c>
      <c r="BL85" s="23" t="s">
        <v>138</v>
      </c>
      <c r="BM85" s="23" t="s">
        <v>144</v>
      </c>
    </row>
    <row r="86" spans="2:47" s="1" customFormat="1" ht="40.5">
      <c r="B86" s="39"/>
      <c r="C86" s="61"/>
      <c r="D86" s="202" t="s">
        <v>140</v>
      </c>
      <c r="E86" s="61"/>
      <c r="F86" s="203" t="s">
        <v>145</v>
      </c>
      <c r="G86" s="61"/>
      <c r="H86" s="61"/>
      <c r="I86" s="161"/>
      <c r="J86" s="61"/>
      <c r="K86" s="61"/>
      <c r="L86" s="59"/>
      <c r="M86" s="204"/>
      <c r="N86" s="40"/>
      <c r="O86" s="40"/>
      <c r="P86" s="40"/>
      <c r="Q86" s="40"/>
      <c r="R86" s="40"/>
      <c r="S86" s="40"/>
      <c r="T86" s="76"/>
      <c r="AT86" s="23" t="s">
        <v>140</v>
      </c>
      <c r="AU86" s="23" t="s">
        <v>79</v>
      </c>
    </row>
    <row r="87" spans="2:65" s="1" customFormat="1" ht="25.5" customHeight="1">
      <c r="B87" s="39"/>
      <c r="C87" s="190" t="s">
        <v>146</v>
      </c>
      <c r="D87" s="190" t="s">
        <v>133</v>
      </c>
      <c r="E87" s="191" t="s">
        <v>147</v>
      </c>
      <c r="F87" s="192" t="s">
        <v>148</v>
      </c>
      <c r="G87" s="193" t="s">
        <v>136</v>
      </c>
      <c r="H87" s="194">
        <v>1</v>
      </c>
      <c r="I87" s="195">
        <v>21367.1</v>
      </c>
      <c r="J87" s="196">
        <f>ROUND(I87*H87,2)</f>
        <v>21367.1</v>
      </c>
      <c r="K87" s="192" t="s">
        <v>137</v>
      </c>
      <c r="L87" s="59"/>
      <c r="M87" s="197" t="s">
        <v>21</v>
      </c>
      <c r="N87" s="198" t="s">
        <v>41</v>
      </c>
      <c r="O87" s="40"/>
      <c r="P87" s="199">
        <f>O87*H87</f>
        <v>0</v>
      </c>
      <c r="Q87" s="199">
        <v>0</v>
      </c>
      <c r="R87" s="199">
        <f>Q87*H87</f>
        <v>0</v>
      </c>
      <c r="S87" s="199">
        <v>0</v>
      </c>
      <c r="T87" s="200">
        <f>S87*H87</f>
        <v>0</v>
      </c>
      <c r="AR87" s="23" t="s">
        <v>149</v>
      </c>
      <c r="AT87" s="23" t="s">
        <v>133</v>
      </c>
      <c r="AU87" s="23" t="s">
        <v>79</v>
      </c>
      <c r="AY87" s="23" t="s">
        <v>132</v>
      </c>
      <c r="BE87" s="201">
        <f>IF(N87="základní",J87,0)</f>
        <v>21367.1</v>
      </c>
      <c r="BF87" s="201">
        <f>IF(N87="snížená",J87,0)</f>
        <v>0</v>
      </c>
      <c r="BG87" s="201">
        <f>IF(N87="zákl. přenesená",J87,0)</f>
        <v>0</v>
      </c>
      <c r="BH87" s="201">
        <f>IF(N87="sníž. přenesená",J87,0)</f>
        <v>0</v>
      </c>
      <c r="BI87" s="201">
        <f>IF(N87="nulová",J87,0)</f>
        <v>0</v>
      </c>
      <c r="BJ87" s="23" t="s">
        <v>77</v>
      </c>
      <c r="BK87" s="201">
        <f>ROUND(I87*H87,2)</f>
        <v>21367.1</v>
      </c>
      <c r="BL87" s="23" t="s">
        <v>149</v>
      </c>
      <c r="BM87" s="23" t="s">
        <v>150</v>
      </c>
    </row>
    <row r="88" spans="2:47" s="1" customFormat="1" ht="27">
      <c r="B88" s="39"/>
      <c r="C88" s="61"/>
      <c r="D88" s="202" t="s">
        <v>140</v>
      </c>
      <c r="E88" s="61"/>
      <c r="F88" s="203" t="s">
        <v>151</v>
      </c>
      <c r="G88" s="61"/>
      <c r="H88" s="61"/>
      <c r="I88" s="161"/>
      <c r="J88" s="61"/>
      <c r="K88" s="61"/>
      <c r="L88" s="59"/>
      <c r="M88" s="204"/>
      <c r="N88" s="40"/>
      <c r="O88" s="40"/>
      <c r="P88" s="40"/>
      <c r="Q88" s="40"/>
      <c r="R88" s="40"/>
      <c r="S88" s="40"/>
      <c r="T88" s="76"/>
      <c r="AT88" s="23" t="s">
        <v>140</v>
      </c>
      <c r="AU88" s="23" t="s">
        <v>79</v>
      </c>
    </row>
    <row r="89" spans="2:65" s="1" customFormat="1" ht="38.25" customHeight="1">
      <c r="B89" s="39"/>
      <c r="C89" s="190" t="s">
        <v>152</v>
      </c>
      <c r="D89" s="190" t="s">
        <v>133</v>
      </c>
      <c r="E89" s="191" t="s">
        <v>153</v>
      </c>
      <c r="F89" s="192" t="s">
        <v>154</v>
      </c>
      <c r="G89" s="193" t="s">
        <v>155</v>
      </c>
      <c r="H89" s="194">
        <v>30000</v>
      </c>
      <c r="I89" s="195">
        <v>1.05</v>
      </c>
      <c r="J89" s="196">
        <f>ROUND(I89*H89,2)</f>
        <v>31500</v>
      </c>
      <c r="K89" s="192" t="s">
        <v>21</v>
      </c>
      <c r="L89" s="59"/>
      <c r="M89" s="197" t="s">
        <v>21</v>
      </c>
      <c r="N89" s="198" t="s">
        <v>41</v>
      </c>
      <c r="O89" s="40"/>
      <c r="P89" s="199">
        <f>O89*H89</f>
        <v>0</v>
      </c>
      <c r="Q89" s="199">
        <v>0</v>
      </c>
      <c r="R89" s="199">
        <f>Q89*H89</f>
        <v>0</v>
      </c>
      <c r="S89" s="199">
        <v>0</v>
      </c>
      <c r="T89" s="200">
        <f>S89*H89</f>
        <v>0</v>
      </c>
      <c r="AR89" s="23" t="s">
        <v>138</v>
      </c>
      <c r="AT89" s="23" t="s">
        <v>133</v>
      </c>
      <c r="AU89" s="23" t="s">
        <v>79</v>
      </c>
      <c r="AY89" s="23" t="s">
        <v>132</v>
      </c>
      <c r="BE89" s="201">
        <f>IF(N89="základní",J89,0)</f>
        <v>31500</v>
      </c>
      <c r="BF89" s="201">
        <f>IF(N89="snížená",J89,0)</f>
        <v>0</v>
      </c>
      <c r="BG89" s="201">
        <f>IF(N89="zákl. přenesená",J89,0)</f>
        <v>0</v>
      </c>
      <c r="BH89" s="201">
        <f>IF(N89="sníž. přenesená",J89,0)</f>
        <v>0</v>
      </c>
      <c r="BI89" s="201">
        <f>IF(N89="nulová",J89,0)</f>
        <v>0</v>
      </c>
      <c r="BJ89" s="23" t="s">
        <v>77</v>
      </c>
      <c r="BK89" s="201">
        <f>ROUND(I89*H89,2)</f>
        <v>31500</v>
      </c>
      <c r="BL89" s="23" t="s">
        <v>138</v>
      </c>
      <c r="BM89" s="23" t="s">
        <v>156</v>
      </c>
    </row>
    <row r="90" spans="2:63" s="10" customFormat="1" ht="29.25" customHeight="1">
      <c r="B90" s="174"/>
      <c r="C90" s="175"/>
      <c r="D90" s="176" t="s">
        <v>69</v>
      </c>
      <c r="E90" s="188" t="s">
        <v>157</v>
      </c>
      <c r="F90" s="188" t="s">
        <v>158</v>
      </c>
      <c r="G90" s="175"/>
      <c r="H90" s="175"/>
      <c r="I90" s="178"/>
      <c r="J90" s="189">
        <f>BK90</f>
        <v>176361.02</v>
      </c>
      <c r="K90" s="175"/>
      <c r="L90" s="180"/>
      <c r="M90" s="181"/>
      <c r="N90" s="182"/>
      <c r="O90" s="182"/>
      <c r="P90" s="183">
        <f>SUM(P91:P93)</f>
        <v>0</v>
      </c>
      <c r="Q90" s="182"/>
      <c r="R90" s="183">
        <f>SUM(R91:R93)</f>
        <v>0</v>
      </c>
      <c r="S90" s="182"/>
      <c r="T90" s="184">
        <f>SUM(T91:T93)</f>
        <v>0</v>
      </c>
      <c r="AR90" s="185" t="s">
        <v>131</v>
      </c>
      <c r="AT90" s="186" t="s">
        <v>69</v>
      </c>
      <c r="AU90" s="186" t="s">
        <v>77</v>
      </c>
      <c r="AY90" s="185" t="s">
        <v>132</v>
      </c>
      <c r="BK90" s="187">
        <f>SUM(BK91:BK93)</f>
        <v>176361.02</v>
      </c>
    </row>
    <row r="91" spans="2:65" s="1" customFormat="1" ht="16.5" customHeight="1">
      <c r="B91" s="39"/>
      <c r="C91" s="190" t="s">
        <v>131</v>
      </c>
      <c r="D91" s="190" t="s">
        <v>133</v>
      </c>
      <c r="E91" s="191" t="s">
        <v>159</v>
      </c>
      <c r="F91" s="192" t="s">
        <v>160</v>
      </c>
      <c r="G91" s="193" t="s">
        <v>155</v>
      </c>
      <c r="H91" s="194">
        <v>1</v>
      </c>
      <c r="I91" s="195">
        <f>63523.81-10000</f>
        <v>53523.81</v>
      </c>
      <c r="J91" s="196">
        <f>ROUND(I91*H91,2)</f>
        <v>53523.81</v>
      </c>
      <c r="K91" s="192" t="s">
        <v>161</v>
      </c>
      <c r="L91" s="59"/>
      <c r="M91" s="197" t="s">
        <v>21</v>
      </c>
      <c r="N91" s="198" t="s">
        <v>41</v>
      </c>
      <c r="O91" s="40"/>
      <c r="P91" s="199">
        <f>O91*H91</f>
        <v>0</v>
      </c>
      <c r="Q91" s="199">
        <v>0</v>
      </c>
      <c r="R91" s="199">
        <f>Q91*H91</f>
        <v>0</v>
      </c>
      <c r="S91" s="199">
        <v>0</v>
      </c>
      <c r="T91" s="200">
        <f>S91*H91</f>
        <v>0</v>
      </c>
      <c r="AR91" s="23" t="s">
        <v>138</v>
      </c>
      <c r="AT91" s="23" t="s">
        <v>133</v>
      </c>
      <c r="AU91" s="23" t="s">
        <v>79</v>
      </c>
      <c r="AY91" s="23" t="s">
        <v>132</v>
      </c>
      <c r="BE91" s="201">
        <f>IF(N91="základní",J91,0)</f>
        <v>53523.81</v>
      </c>
      <c r="BF91" s="201">
        <f>IF(N91="snížená",J91,0)</f>
        <v>0</v>
      </c>
      <c r="BG91" s="201">
        <f>IF(N91="zákl. přenesená",J91,0)</f>
        <v>0</v>
      </c>
      <c r="BH91" s="201">
        <f>IF(N91="sníž. přenesená",J91,0)</f>
        <v>0</v>
      </c>
      <c r="BI91" s="201">
        <f>IF(N91="nulová",J91,0)</f>
        <v>0</v>
      </c>
      <c r="BJ91" s="23" t="s">
        <v>77</v>
      </c>
      <c r="BK91" s="201">
        <f>ROUND(I91*H91,2)</f>
        <v>53523.81</v>
      </c>
      <c r="BL91" s="23" t="s">
        <v>138</v>
      </c>
      <c r="BM91" s="23" t="s">
        <v>162</v>
      </c>
    </row>
    <row r="92" spans="2:65" s="1" customFormat="1" ht="16.5" customHeight="1">
      <c r="B92" s="39"/>
      <c r="C92" s="190" t="s">
        <v>163</v>
      </c>
      <c r="D92" s="190" t="s">
        <v>133</v>
      </c>
      <c r="E92" s="191" t="s">
        <v>164</v>
      </c>
      <c r="F92" s="192" t="s">
        <v>165</v>
      </c>
      <c r="G92" s="193" t="s">
        <v>155</v>
      </c>
      <c r="H92" s="194">
        <v>1</v>
      </c>
      <c r="I92" s="195">
        <f>80848.47-15000</f>
        <v>65848.47</v>
      </c>
      <c r="J92" s="196">
        <f>ROUND(I92*H92,2)</f>
        <v>65848.47</v>
      </c>
      <c r="K92" s="192" t="s">
        <v>161</v>
      </c>
      <c r="L92" s="59"/>
      <c r="M92" s="197" t="s">
        <v>21</v>
      </c>
      <c r="N92" s="198" t="s">
        <v>41</v>
      </c>
      <c r="O92" s="40"/>
      <c r="P92" s="199">
        <f>O92*H92</f>
        <v>0</v>
      </c>
      <c r="Q92" s="199">
        <v>0</v>
      </c>
      <c r="R92" s="199">
        <f>Q92*H92</f>
        <v>0</v>
      </c>
      <c r="S92" s="199">
        <v>0</v>
      </c>
      <c r="T92" s="200">
        <f>S92*H92</f>
        <v>0</v>
      </c>
      <c r="AR92" s="23" t="s">
        <v>138</v>
      </c>
      <c r="AT92" s="23" t="s">
        <v>133</v>
      </c>
      <c r="AU92" s="23" t="s">
        <v>79</v>
      </c>
      <c r="AY92" s="23" t="s">
        <v>132</v>
      </c>
      <c r="BE92" s="201">
        <f>IF(N92="základní",J92,0)</f>
        <v>65848.47</v>
      </c>
      <c r="BF92" s="201">
        <f>IF(N92="snížená",J92,0)</f>
        <v>0</v>
      </c>
      <c r="BG92" s="201">
        <f>IF(N92="zákl. přenesená",J92,0)</f>
        <v>0</v>
      </c>
      <c r="BH92" s="201">
        <f>IF(N92="sníž. přenesená",J92,0)</f>
        <v>0</v>
      </c>
      <c r="BI92" s="201">
        <f>IF(N92="nulová",J92,0)</f>
        <v>0</v>
      </c>
      <c r="BJ92" s="23" t="s">
        <v>77</v>
      </c>
      <c r="BK92" s="201">
        <f>ROUND(I92*H92,2)</f>
        <v>65848.47</v>
      </c>
      <c r="BL92" s="23" t="s">
        <v>138</v>
      </c>
      <c r="BM92" s="23" t="s">
        <v>166</v>
      </c>
    </row>
    <row r="93" spans="2:65" s="1" customFormat="1" ht="16.5" customHeight="1">
      <c r="B93" s="39"/>
      <c r="C93" s="190" t="s">
        <v>167</v>
      </c>
      <c r="D93" s="190" t="s">
        <v>133</v>
      </c>
      <c r="E93" s="191" t="s">
        <v>168</v>
      </c>
      <c r="F93" s="192" t="s">
        <v>169</v>
      </c>
      <c r="G93" s="193" t="s">
        <v>155</v>
      </c>
      <c r="H93" s="194">
        <v>1</v>
      </c>
      <c r="I93" s="195">
        <f>66988.74-10000</f>
        <v>56988.740000000005</v>
      </c>
      <c r="J93" s="196">
        <f>ROUND(I93*H93,2)</f>
        <v>56988.74</v>
      </c>
      <c r="K93" s="192" t="s">
        <v>161</v>
      </c>
      <c r="L93" s="59"/>
      <c r="M93" s="197" t="s">
        <v>21</v>
      </c>
      <c r="N93" s="198" t="s">
        <v>41</v>
      </c>
      <c r="O93" s="40"/>
      <c r="P93" s="199">
        <f>O93*H93</f>
        <v>0</v>
      </c>
      <c r="Q93" s="199">
        <v>0</v>
      </c>
      <c r="R93" s="199">
        <f>Q93*H93</f>
        <v>0</v>
      </c>
      <c r="S93" s="199">
        <v>0</v>
      </c>
      <c r="T93" s="200">
        <f>S93*H93</f>
        <v>0</v>
      </c>
      <c r="AR93" s="23" t="s">
        <v>138</v>
      </c>
      <c r="AT93" s="23" t="s">
        <v>133</v>
      </c>
      <c r="AU93" s="23" t="s">
        <v>79</v>
      </c>
      <c r="AY93" s="23" t="s">
        <v>132</v>
      </c>
      <c r="BE93" s="201">
        <f>IF(N93="základní",J93,0)</f>
        <v>56988.74</v>
      </c>
      <c r="BF93" s="201">
        <f>IF(N93="snížená",J93,0)</f>
        <v>0</v>
      </c>
      <c r="BG93" s="201">
        <f>IF(N93="zákl. přenesená",J93,0)</f>
        <v>0</v>
      </c>
      <c r="BH93" s="201">
        <f>IF(N93="sníž. přenesená",J93,0)</f>
        <v>0</v>
      </c>
      <c r="BI93" s="201">
        <f>IF(N93="nulová",J93,0)</f>
        <v>0</v>
      </c>
      <c r="BJ93" s="23" t="s">
        <v>77</v>
      </c>
      <c r="BK93" s="201">
        <f>ROUND(I93*H93,2)</f>
        <v>56988.74</v>
      </c>
      <c r="BL93" s="23" t="s">
        <v>138</v>
      </c>
      <c r="BM93" s="23" t="s">
        <v>170</v>
      </c>
    </row>
    <row r="94" spans="2:63" s="10" customFormat="1" ht="29.25" customHeight="1">
      <c r="B94" s="174"/>
      <c r="C94" s="175"/>
      <c r="D94" s="176" t="s">
        <v>69</v>
      </c>
      <c r="E94" s="188" t="s">
        <v>171</v>
      </c>
      <c r="F94" s="188" t="s">
        <v>172</v>
      </c>
      <c r="G94" s="175"/>
      <c r="H94" s="175"/>
      <c r="I94" s="178"/>
      <c r="J94" s="189">
        <f>BK94</f>
        <v>35664.24</v>
      </c>
      <c r="K94" s="175"/>
      <c r="L94" s="180"/>
      <c r="M94" s="181"/>
      <c r="N94" s="182"/>
      <c r="O94" s="182"/>
      <c r="P94" s="183">
        <f>SUM(P95:P96)</f>
        <v>0</v>
      </c>
      <c r="Q94" s="182"/>
      <c r="R94" s="183">
        <f>SUM(R95:R96)</f>
        <v>0</v>
      </c>
      <c r="S94" s="182"/>
      <c r="T94" s="184">
        <f>SUM(T95:T96)</f>
        <v>0</v>
      </c>
      <c r="AR94" s="185" t="s">
        <v>131</v>
      </c>
      <c r="AT94" s="186" t="s">
        <v>69</v>
      </c>
      <c r="AU94" s="186" t="s">
        <v>77</v>
      </c>
      <c r="AY94" s="185" t="s">
        <v>132</v>
      </c>
      <c r="BK94" s="187">
        <f>SUM(BK95:BK96)</f>
        <v>35664.24</v>
      </c>
    </row>
    <row r="95" spans="2:65" s="1" customFormat="1" ht="16.5" customHeight="1">
      <c r="B95" s="39"/>
      <c r="C95" s="190" t="s">
        <v>173</v>
      </c>
      <c r="D95" s="190" t="s">
        <v>133</v>
      </c>
      <c r="E95" s="191" t="s">
        <v>174</v>
      </c>
      <c r="F95" s="192" t="s">
        <v>172</v>
      </c>
      <c r="G95" s="193" t="s">
        <v>155</v>
      </c>
      <c r="H95" s="194">
        <v>1</v>
      </c>
      <c r="I95" s="195">
        <v>35664.24</v>
      </c>
      <c r="J95" s="196">
        <f>ROUND(I95*H95,2)</f>
        <v>35664.24</v>
      </c>
      <c r="K95" s="192" t="s">
        <v>161</v>
      </c>
      <c r="L95" s="59"/>
      <c r="M95" s="197" t="s">
        <v>21</v>
      </c>
      <c r="N95" s="198" t="s">
        <v>41</v>
      </c>
      <c r="O95" s="40"/>
      <c r="P95" s="199">
        <f>O95*H95</f>
        <v>0</v>
      </c>
      <c r="Q95" s="199">
        <v>0</v>
      </c>
      <c r="R95" s="199">
        <f>Q95*H95</f>
        <v>0</v>
      </c>
      <c r="S95" s="199">
        <v>0</v>
      </c>
      <c r="T95" s="200">
        <f>S95*H95</f>
        <v>0</v>
      </c>
      <c r="AR95" s="23" t="s">
        <v>138</v>
      </c>
      <c r="AT95" s="23" t="s">
        <v>133</v>
      </c>
      <c r="AU95" s="23" t="s">
        <v>79</v>
      </c>
      <c r="AY95" s="23" t="s">
        <v>132</v>
      </c>
      <c r="BE95" s="201">
        <f>IF(N95="základní",J95,0)</f>
        <v>35664.24</v>
      </c>
      <c r="BF95" s="201">
        <f>IF(N95="snížená",J95,0)</f>
        <v>0</v>
      </c>
      <c r="BG95" s="201">
        <f>IF(N95="zákl. přenesená",J95,0)</f>
        <v>0</v>
      </c>
      <c r="BH95" s="201">
        <f>IF(N95="sníž. přenesená",J95,0)</f>
        <v>0</v>
      </c>
      <c r="BI95" s="201">
        <f>IF(N95="nulová",J95,0)</f>
        <v>0</v>
      </c>
      <c r="BJ95" s="23" t="s">
        <v>77</v>
      </c>
      <c r="BK95" s="201">
        <f>ROUND(I95*H95,2)</f>
        <v>35664.24</v>
      </c>
      <c r="BL95" s="23" t="s">
        <v>138</v>
      </c>
      <c r="BM95" s="23" t="s">
        <v>175</v>
      </c>
    </row>
    <row r="96" spans="2:47" s="1" customFormat="1" ht="40.5">
      <c r="B96" s="39"/>
      <c r="C96" s="61"/>
      <c r="D96" s="202" t="s">
        <v>140</v>
      </c>
      <c r="E96" s="61"/>
      <c r="F96" s="203" t="s">
        <v>176</v>
      </c>
      <c r="G96" s="61"/>
      <c r="H96" s="61"/>
      <c r="I96" s="161"/>
      <c r="J96" s="61"/>
      <c r="K96" s="61"/>
      <c r="L96" s="59"/>
      <c r="M96" s="205"/>
      <c r="N96" s="206"/>
      <c r="O96" s="206"/>
      <c r="P96" s="206"/>
      <c r="Q96" s="206"/>
      <c r="R96" s="206"/>
      <c r="S96" s="206"/>
      <c r="T96" s="207"/>
      <c r="AT96" s="23" t="s">
        <v>140</v>
      </c>
      <c r="AU96" s="23" t="s">
        <v>79</v>
      </c>
    </row>
    <row r="97" spans="2:12" s="1" customFormat="1" ht="6.75" customHeight="1">
      <c r="B97" s="54"/>
      <c r="C97" s="55"/>
      <c r="D97" s="55"/>
      <c r="E97" s="55"/>
      <c r="F97" s="55"/>
      <c r="G97" s="55"/>
      <c r="H97" s="55"/>
      <c r="I97" s="137"/>
      <c r="J97" s="55"/>
      <c r="K97" s="55"/>
      <c r="L97" s="59"/>
    </row>
  </sheetData>
  <sheetProtection sheet="1" objects="1" scenarios="1" formatColumns="0" formatRows="0" autoFilter="0"/>
  <autoFilter ref="C79:K96"/>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01"/>
  <sheetViews>
    <sheetView showGridLines="0" zoomScalePageLayoutView="0" workbookViewId="0" topLeftCell="A1">
      <pane ySplit="1" topLeftCell="A65"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98</v>
      </c>
      <c r="G1" s="377" t="s">
        <v>99</v>
      </c>
      <c r="H1" s="377"/>
      <c r="I1" s="113"/>
      <c r="J1" s="112" t="s">
        <v>100</v>
      </c>
      <c r="K1" s="111" t="s">
        <v>101</v>
      </c>
      <c r="L1" s="112" t="s">
        <v>102</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70"/>
      <c r="M2" s="370"/>
      <c r="N2" s="370"/>
      <c r="O2" s="370"/>
      <c r="P2" s="370"/>
      <c r="Q2" s="370"/>
      <c r="R2" s="370"/>
      <c r="S2" s="370"/>
      <c r="T2" s="370"/>
      <c r="U2" s="370"/>
      <c r="V2" s="370"/>
      <c r="AT2" s="23" t="s">
        <v>82</v>
      </c>
    </row>
    <row r="3" spans="2:46" ht="6.75" customHeight="1">
      <c r="B3" s="24"/>
      <c r="C3" s="25"/>
      <c r="D3" s="25"/>
      <c r="E3" s="25"/>
      <c r="F3" s="25"/>
      <c r="G3" s="25"/>
      <c r="H3" s="25"/>
      <c r="I3" s="114"/>
      <c r="J3" s="25"/>
      <c r="K3" s="26"/>
      <c r="AT3" s="23" t="s">
        <v>79</v>
      </c>
    </row>
    <row r="4" spans="2:46" ht="36.75" customHeight="1">
      <c r="B4" s="27"/>
      <c r="C4" s="28"/>
      <c r="D4" s="29" t="s">
        <v>103</v>
      </c>
      <c r="E4" s="28"/>
      <c r="F4" s="28"/>
      <c r="G4" s="28"/>
      <c r="H4" s="28"/>
      <c r="I4" s="115"/>
      <c r="J4" s="28"/>
      <c r="K4" s="30"/>
      <c r="M4" s="31" t="s">
        <v>12</v>
      </c>
      <c r="AT4" s="23" t="s">
        <v>6</v>
      </c>
    </row>
    <row r="5" spans="2:11" ht="6.7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8" t="str">
        <f>'Rekapitulace stavby'!K6</f>
        <v>HOLOUBKOV – II/605 PRŮTAH – 1.etapa</v>
      </c>
      <c r="F7" s="379"/>
      <c r="G7" s="379"/>
      <c r="H7" s="379"/>
      <c r="I7" s="115"/>
      <c r="J7" s="28"/>
      <c r="K7" s="30"/>
    </row>
    <row r="8" spans="2:11" s="1" customFormat="1" ht="15">
      <c r="B8" s="39"/>
      <c r="C8" s="40"/>
      <c r="D8" s="36" t="s">
        <v>104</v>
      </c>
      <c r="E8" s="40"/>
      <c r="F8" s="40"/>
      <c r="G8" s="40"/>
      <c r="H8" s="40"/>
      <c r="I8" s="116"/>
      <c r="J8" s="40"/>
      <c r="K8" s="43"/>
    </row>
    <row r="9" spans="2:11" s="1" customFormat="1" ht="36.75" customHeight="1">
      <c r="B9" s="39"/>
      <c r="C9" s="40"/>
      <c r="D9" s="40"/>
      <c r="E9" s="380" t="s">
        <v>177</v>
      </c>
      <c r="F9" s="381"/>
      <c r="G9" s="381"/>
      <c r="H9" s="381"/>
      <c r="I9" s="116"/>
      <c r="J9" s="40"/>
      <c r="K9" s="43"/>
    </row>
    <row r="10" spans="2:11" s="1" customFormat="1" ht="13.5">
      <c r="B10" s="39"/>
      <c r="C10" s="40"/>
      <c r="D10" s="40"/>
      <c r="E10" s="40"/>
      <c r="F10" s="40"/>
      <c r="G10" s="40"/>
      <c r="H10" s="40"/>
      <c r="I10" s="116"/>
      <c r="J10" s="40"/>
      <c r="K10" s="43"/>
    </row>
    <row r="11" spans="2:11" s="1" customFormat="1" ht="14.25" customHeight="1">
      <c r="B11" s="39"/>
      <c r="C11" s="40"/>
      <c r="D11" s="36" t="s">
        <v>20</v>
      </c>
      <c r="E11" s="40"/>
      <c r="F11" s="34" t="s">
        <v>21</v>
      </c>
      <c r="G11" s="40"/>
      <c r="H11" s="40"/>
      <c r="I11" s="117" t="s">
        <v>22</v>
      </c>
      <c r="J11" s="34" t="s">
        <v>21</v>
      </c>
      <c r="K11" s="43"/>
    </row>
    <row r="12" spans="2:11" s="1" customFormat="1" ht="14.25" customHeight="1">
      <c r="B12" s="39"/>
      <c r="C12" s="40"/>
      <c r="D12" s="36" t="s">
        <v>23</v>
      </c>
      <c r="E12" s="40"/>
      <c r="F12" s="34" t="s">
        <v>24</v>
      </c>
      <c r="G12" s="40"/>
      <c r="H12" s="40"/>
      <c r="I12" s="117" t="s">
        <v>25</v>
      </c>
      <c r="J12" s="118" t="str">
        <f>'Rekapitulace stavby'!AN8</f>
        <v>20. 12. 2017</v>
      </c>
      <c r="K12" s="43"/>
    </row>
    <row r="13" spans="2:11" s="1" customFormat="1" ht="10.5" customHeight="1">
      <c r="B13" s="39"/>
      <c r="C13" s="40"/>
      <c r="D13" s="40"/>
      <c r="E13" s="40"/>
      <c r="F13" s="40"/>
      <c r="G13" s="40"/>
      <c r="H13" s="40"/>
      <c r="I13" s="116"/>
      <c r="J13" s="40"/>
      <c r="K13" s="43"/>
    </row>
    <row r="14" spans="2:11" s="1" customFormat="1" ht="14.25" customHeight="1">
      <c r="B14" s="39"/>
      <c r="C14" s="40"/>
      <c r="D14" s="36" t="s">
        <v>27</v>
      </c>
      <c r="E14" s="40"/>
      <c r="F14" s="40"/>
      <c r="G14" s="40"/>
      <c r="H14" s="40"/>
      <c r="I14" s="117" t="s">
        <v>28</v>
      </c>
      <c r="J14" s="34" t="s">
        <v>21</v>
      </c>
      <c r="K14" s="43"/>
    </row>
    <row r="15" spans="2:11" s="1" customFormat="1" ht="18" customHeight="1">
      <c r="B15" s="39"/>
      <c r="C15" s="40"/>
      <c r="D15" s="40"/>
      <c r="E15" s="34" t="s">
        <v>29</v>
      </c>
      <c r="F15" s="40"/>
      <c r="G15" s="40"/>
      <c r="H15" s="40"/>
      <c r="I15" s="117" t="s">
        <v>30</v>
      </c>
      <c r="J15" s="34"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6" t="s">
        <v>31</v>
      </c>
      <c r="E17" s="40"/>
      <c r="F17" s="40"/>
      <c r="G17" s="40"/>
      <c r="H17" s="40"/>
      <c r="I17" s="117" t="s">
        <v>28</v>
      </c>
      <c r="J17" s="34" t="str">
        <f>IF('Rekapitulace stavby'!AN13="Vyplň údaj","",IF('Rekapitulace stavby'!AN13="","",'Rekapitulace stavby'!AN13))</f>
        <v>480 35 599</v>
      </c>
      <c r="K17" s="43"/>
    </row>
    <row r="18" spans="2:11" s="1" customFormat="1" ht="18" customHeight="1">
      <c r="B18" s="39"/>
      <c r="C18" s="40"/>
      <c r="D18" s="40"/>
      <c r="E18" s="34" t="str">
        <f>IF('Rekapitulace stavby'!E14="Vyplň údaj","",IF('Rekapitulace stavby'!E14="","",'Rekapitulace stavby'!E14))</f>
        <v>Swietelsky stavební s.r.o., Odštěpný závod Dopravní stavby ZÁPAD, Zemská 259, 337 01 Ejpovice</v>
      </c>
      <c r="F18" s="40"/>
      <c r="G18" s="40"/>
      <c r="H18" s="40"/>
      <c r="I18" s="117" t="s">
        <v>30</v>
      </c>
      <c r="J18" s="34" t="str">
        <f>IF('Rekapitulace stavby'!AN14="Vyplň údaj","",IF('Rekapitulace stavby'!AN14="","",'Rekapitulace stavby'!AN14))</f>
        <v>CZ 480 35 599</v>
      </c>
      <c r="K18" s="43"/>
    </row>
    <row r="19" spans="2:11" s="1" customFormat="1" ht="6.75" customHeight="1">
      <c r="B19" s="39"/>
      <c r="C19" s="40"/>
      <c r="D19" s="40"/>
      <c r="E19" s="40"/>
      <c r="F19" s="40"/>
      <c r="G19" s="40"/>
      <c r="H19" s="40"/>
      <c r="I19" s="116"/>
      <c r="J19" s="40"/>
      <c r="K19" s="43"/>
    </row>
    <row r="20" spans="2:11" s="1" customFormat="1" ht="14.25" customHeight="1">
      <c r="B20" s="39"/>
      <c r="C20" s="40"/>
      <c r="D20" s="36" t="s">
        <v>32</v>
      </c>
      <c r="E20" s="40"/>
      <c r="F20" s="40"/>
      <c r="G20" s="40"/>
      <c r="H20" s="40"/>
      <c r="I20" s="117" t="s">
        <v>28</v>
      </c>
      <c r="J20" s="34">
        <f>IF('Rekapitulace stavby'!AN16="","",'Rekapitulace stavby'!AN16)</f>
      </c>
      <c r="K20" s="43"/>
    </row>
    <row r="21" spans="2:11" s="1" customFormat="1" ht="18" customHeight="1">
      <c r="B21" s="39"/>
      <c r="C21" s="40"/>
      <c r="D21" s="40"/>
      <c r="E21" s="34" t="str">
        <f>IF('Rekapitulace stavby'!E17="","",'Rekapitulace stavby'!E17)</f>
        <v> </v>
      </c>
      <c r="F21" s="40"/>
      <c r="G21" s="40"/>
      <c r="H21" s="40"/>
      <c r="I21" s="117" t="s">
        <v>30</v>
      </c>
      <c r="J21" s="34">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6" t="s">
        <v>34</v>
      </c>
      <c r="E23" s="40"/>
      <c r="F23" s="40"/>
      <c r="G23" s="40"/>
      <c r="H23" s="40"/>
      <c r="I23" s="116"/>
      <c r="J23" s="40"/>
      <c r="K23" s="43"/>
    </row>
    <row r="24" spans="2:11" s="6" customFormat="1" ht="16.5" customHeight="1">
      <c r="B24" s="119"/>
      <c r="C24" s="120"/>
      <c r="D24" s="120"/>
      <c r="E24" s="345" t="s">
        <v>21</v>
      </c>
      <c r="F24" s="345"/>
      <c r="G24" s="345"/>
      <c r="H24" s="345"/>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ROUND(J79,2)</f>
        <v>248339.08</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ROUND(SUM(BE79:BE100),2)</f>
        <v>248339.08</v>
      </c>
      <c r="G30" s="40"/>
      <c r="H30" s="40"/>
      <c r="I30" s="129">
        <v>0.21</v>
      </c>
      <c r="J30" s="128">
        <f>ROUND(ROUND((SUM(BE79:BE100)),2)*I30,2)</f>
        <v>52151.21</v>
      </c>
      <c r="K30" s="43"/>
    </row>
    <row r="31" spans="2:11" s="1" customFormat="1" ht="14.25" customHeight="1">
      <c r="B31" s="39"/>
      <c r="C31" s="40"/>
      <c r="D31" s="40"/>
      <c r="E31" s="47" t="s">
        <v>42</v>
      </c>
      <c r="F31" s="128">
        <f>ROUND(SUM(BF79:BF100),2)</f>
        <v>0</v>
      </c>
      <c r="G31" s="40"/>
      <c r="H31" s="40"/>
      <c r="I31" s="129">
        <v>0.15</v>
      </c>
      <c r="J31" s="128">
        <f>ROUND(ROUND((SUM(BF79:BF100)),2)*I31,2)</f>
        <v>0</v>
      </c>
      <c r="K31" s="43"/>
    </row>
    <row r="32" spans="2:11" s="1" customFormat="1" ht="14.25" customHeight="1" hidden="1">
      <c r="B32" s="39"/>
      <c r="C32" s="40"/>
      <c r="D32" s="40"/>
      <c r="E32" s="47" t="s">
        <v>43</v>
      </c>
      <c r="F32" s="128">
        <f>ROUND(SUM(BG79:BG100),2)</f>
        <v>0</v>
      </c>
      <c r="G32" s="40"/>
      <c r="H32" s="40"/>
      <c r="I32" s="129">
        <v>0.21</v>
      </c>
      <c r="J32" s="128">
        <v>0</v>
      </c>
      <c r="K32" s="43"/>
    </row>
    <row r="33" spans="2:11" s="1" customFormat="1" ht="14.25" customHeight="1" hidden="1">
      <c r="B33" s="39"/>
      <c r="C33" s="40"/>
      <c r="D33" s="40"/>
      <c r="E33" s="47" t="s">
        <v>44</v>
      </c>
      <c r="F33" s="128">
        <f>ROUND(SUM(BH79:BH100),2)</f>
        <v>0</v>
      </c>
      <c r="G33" s="40"/>
      <c r="H33" s="40"/>
      <c r="I33" s="129">
        <v>0.15</v>
      </c>
      <c r="J33" s="128">
        <v>0</v>
      </c>
      <c r="K33" s="43"/>
    </row>
    <row r="34" spans="2:11" s="1" customFormat="1" ht="14.25" customHeight="1" hidden="1">
      <c r="B34" s="39"/>
      <c r="C34" s="40"/>
      <c r="D34" s="40"/>
      <c r="E34" s="47" t="s">
        <v>45</v>
      </c>
      <c r="F34" s="128">
        <f>ROUND(SUM(BI79:BI100),2)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300490.29</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9" t="s">
        <v>106</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6" t="s">
        <v>18</v>
      </c>
      <c r="D44" s="40"/>
      <c r="E44" s="40"/>
      <c r="F44" s="40"/>
      <c r="G44" s="40"/>
      <c r="H44" s="40"/>
      <c r="I44" s="116"/>
      <c r="J44" s="40"/>
      <c r="K44" s="43"/>
    </row>
    <row r="45" spans="2:11" s="1" customFormat="1" ht="16.5" customHeight="1">
      <c r="B45" s="39"/>
      <c r="C45" s="40"/>
      <c r="D45" s="40"/>
      <c r="E45" s="378" t="str">
        <f>E7</f>
        <v>HOLOUBKOV – II/605 PRŮTAH – 1.etapa</v>
      </c>
      <c r="F45" s="379"/>
      <c r="G45" s="379"/>
      <c r="H45" s="379"/>
      <c r="I45" s="116"/>
      <c r="J45" s="40"/>
      <c r="K45" s="43"/>
    </row>
    <row r="46" spans="2:11" s="1" customFormat="1" ht="14.25" customHeight="1">
      <c r="B46" s="39"/>
      <c r="C46" s="36" t="s">
        <v>104</v>
      </c>
      <c r="D46" s="40"/>
      <c r="E46" s="40"/>
      <c r="F46" s="40"/>
      <c r="G46" s="40"/>
      <c r="H46" s="40"/>
      <c r="I46" s="116"/>
      <c r="J46" s="40"/>
      <c r="K46" s="43"/>
    </row>
    <row r="47" spans="2:11" s="1" customFormat="1" ht="17.25" customHeight="1">
      <c r="B47" s="39"/>
      <c r="C47" s="40"/>
      <c r="D47" s="40"/>
      <c r="E47" s="380" t="str">
        <f>E9</f>
        <v>9 - Ostatní náklady související s výstavbou před zimní přestávkou</v>
      </c>
      <c r="F47" s="381"/>
      <c r="G47" s="381"/>
      <c r="H47" s="381"/>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6" t="s">
        <v>23</v>
      </c>
      <c r="D49" s="40"/>
      <c r="E49" s="40"/>
      <c r="F49" s="34" t="str">
        <f>F12</f>
        <v> </v>
      </c>
      <c r="G49" s="40"/>
      <c r="H49" s="40"/>
      <c r="I49" s="117" t="s">
        <v>25</v>
      </c>
      <c r="J49" s="118" t="str">
        <f>IF(J12="","",J12)</f>
        <v>20. 12. 2017</v>
      </c>
      <c r="K49" s="43"/>
    </row>
    <row r="50" spans="2:11" s="1" customFormat="1" ht="6.75" customHeight="1">
      <c r="B50" s="39"/>
      <c r="C50" s="40"/>
      <c r="D50" s="40"/>
      <c r="E50" s="40"/>
      <c r="F50" s="40"/>
      <c r="G50" s="40"/>
      <c r="H50" s="40"/>
      <c r="I50" s="116"/>
      <c r="J50" s="40"/>
      <c r="K50" s="43"/>
    </row>
    <row r="51" spans="2:11" s="1" customFormat="1" ht="15">
      <c r="B51" s="39"/>
      <c r="C51" s="36" t="s">
        <v>27</v>
      </c>
      <c r="D51" s="40"/>
      <c r="E51" s="40"/>
      <c r="F51" s="34" t="str">
        <f>E15</f>
        <v>SÚSPK a Obec Holoubkov</v>
      </c>
      <c r="G51" s="40"/>
      <c r="H51" s="40"/>
      <c r="I51" s="117" t="s">
        <v>32</v>
      </c>
      <c r="J51" s="345" t="str">
        <f>E21</f>
        <v> </v>
      </c>
      <c r="K51" s="43"/>
    </row>
    <row r="52" spans="2:11" s="1" customFormat="1" ht="14.25" customHeight="1">
      <c r="B52" s="39"/>
      <c r="C52" s="36" t="s">
        <v>31</v>
      </c>
      <c r="D52" s="40"/>
      <c r="E52" s="40"/>
      <c r="F52" s="34" t="str">
        <f>IF(E18="","",E18)</f>
        <v>Swietelsky stavební s.r.o., Odštěpný závod Dopravní stavby ZÁPAD, Zemská 259, 337 01 Ejpovice</v>
      </c>
      <c r="G52" s="40"/>
      <c r="H52" s="40"/>
      <c r="I52" s="116"/>
      <c r="J52" s="373"/>
      <c r="K52" s="43"/>
    </row>
    <row r="53" spans="2:11" s="1" customFormat="1" ht="9.7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9.7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J79</f>
        <v>248339.08000000002</v>
      </c>
      <c r="K56" s="43"/>
      <c r="AU56" s="23" t="s">
        <v>110</v>
      </c>
    </row>
    <row r="57" spans="2:11" s="7" customFormat="1" ht="24.75" customHeight="1">
      <c r="B57" s="147"/>
      <c r="C57" s="148"/>
      <c r="D57" s="149" t="s">
        <v>178</v>
      </c>
      <c r="E57" s="150"/>
      <c r="F57" s="150"/>
      <c r="G57" s="150"/>
      <c r="H57" s="150"/>
      <c r="I57" s="151"/>
      <c r="J57" s="152">
        <f>J80</f>
        <v>248339.08000000002</v>
      </c>
      <c r="K57" s="153"/>
    </row>
    <row r="58" spans="2:11" s="8" customFormat="1" ht="19.5" customHeight="1">
      <c r="B58" s="154"/>
      <c r="C58" s="155"/>
      <c r="D58" s="156" t="s">
        <v>179</v>
      </c>
      <c r="E58" s="157"/>
      <c r="F58" s="157"/>
      <c r="G58" s="157"/>
      <c r="H58" s="157"/>
      <c r="I58" s="158"/>
      <c r="J58" s="159">
        <f>J81</f>
        <v>84922.06</v>
      </c>
      <c r="K58" s="160"/>
    </row>
    <row r="59" spans="2:11" s="8" customFormat="1" ht="19.5" customHeight="1">
      <c r="B59" s="154"/>
      <c r="C59" s="155"/>
      <c r="D59" s="156" t="s">
        <v>180</v>
      </c>
      <c r="E59" s="157"/>
      <c r="F59" s="157"/>
      <c r="G59" s="157"/>
      <c r="H59" s="157"/>
      <c r="I59" s="158"/>
      <c r="J59" s="159">
        <f>J93</f>
        <v>163417.02000000002</v>
      </c>
      <c r="K59" s="160"/>
    </row>
    <row r="60" spans="2:11" s="1" customFormat="1" ht="21.75" customHeight="1">
      <c r="B60" s="39"/>
      <c r="C60" s="40"/>
      <c r="D60" s="40"/>
      <c r="E60" s="40"/>
      <c r="F60" s="40"/>
      <c r="G60" s="40"/>
      <c r="H60" s="40"/>
      <c r="I60" s="116"/>
      <c r="J60" s="40"/>
      <c r="K60" s="43"/>
    </row>
    <row r="61" spans="2:11" s="1" customFormat="1" ht="6.75" customHeight="1">
      <c r="B61" s="54"/>
      <c r="C61" s="55"/>
      <c r="D61" s="55"/>
      <c r="E61" s="55"/>
      <c r="F61" s="55"/>
      <c r="G61" s="55"/>
      <c r="H61" s="55"/>
      <c r="I61" s="137"/>
      <c r="J61" s="55"/>
      <c r="K61" s="56"/>
    </row>
    <row r="65" spans="2:12" s="1" customFormat="1" ht="6.75" customHeight="1">
      <c r="B65" s="57"/>
      <c r="C65" s="58"/>
      <c r="D65" s="58"/>
      <c r="E65" s="58"/>
      <c r="F65" s="58"/>
      <c r="G65" s="58"/>
      <c r="H65" s="58"/>
      <c r="I65" s="140"/>
      <c r="J65" s="58"/>
      <c r="K65" s="58"/>
      <c r="L65" s="59"/>
    </row>
    <row r="66" spans="2:12" s="1" customFormat="1" ht="36.75" customHeight="1">
      <c r="B66" s="39"/>
      <c r="C66" s="60" t="s">
        <v>115</v>
      </c>
      <c r="D66" s="61"/>
      <c r="E66" s="61"/>
      <c r="F66" s="61"/>
      <c r="G66" s="61"/>
      <c r="H66" s="61"/>
      <c r="I66" s="161"/>
      <c r="J66" s="61"/>
      <c r="K66" s="61"/>
      <c r="L66" s="59"/>
    </row>
    <row r="67" spans="2:12" s="1" customFormat="1" ht="6.75" customHeight="1">
      <c r="B67" s="39"/>
      <c r="C67" s="61"/>
      <c r="D67" s="61"/>
      <c r="E67" s="61"/>
      <c r="F67" s="61"/>
      <c r="G67" s="61"/>
      <c r="H67" s="61"/>
      <c r="I67" s="161"/>
      <c r="J67" s="61"/>
      <c r="K67" s="61"/>
      <c r="L67" s="59"/>
    </row>
    <row r="68" spans="2:12" s="1" customFormat="1" ht="14.25" customHeight="1">
      <c r="B68" s="39"/>
      <c r="C68" s="63" t="s">
        <v>18</v>
      </c>
      <c r="D68" s="61"/>
      <c r="E68" s="61"/>
      <c r="F68" s="61"/>
      <c r="G68" s="61"/>
      <c r="H68" s="61"/>
      <c r="I68" s="161"/>
      <c r="J68" s="61"/>
      <c r="K68" s="61"/>
      <c r="L68" s="59"/>
    </row>
    <row r="69" spans="2:12" s="1" customFormat="1" ht="16.5" customHeight="1">
      <c r="B69" s="39"/>
      <c r="C69" s="61"/>
      <c r="D69" s="61"/>
      <c r="E69" s="374" t="str">
        <f>E7</f>
        <v>HOLOUBKOV – II/605 PRŮTAH – 1.etapa</v>
      </c>
      <c r="F69" s="375"/>
      <c r="G69" s="375"/>
      <c r="H69" s="375"/>
      <c r="I69" s="161"/>
      <c r="J69" s="61"/>
      <c r="K69" s="61"/>
      <c r="L69" s="59"/>
    </row>
    <row r="70" spans="2:12" s="1" customFormat="1" ht="14.25" customHeight="1">
      <c r="B70" s="39"/>
      <c r="C70" s="63" t="s">
        <v>104</v>
      </c>
      <c r="D70" s="61"/>
      <c r="E70" s="61"/>
      <c r="F70" s="61"/>
      <c r="G70" s="61"/>
      <c r="H70" s="61"/>
      <c r="I70" s="161"/>
      <c r="J70" s="61"/>
      <c r="K70" s="61"/>
      <c r="L70" s="59"/>
    </row>
    <row r="71" spans="2:12" s="1" customFormat="1" ht="17.25" customHeight="1">
      <c r="B71" s="39"/>
      <c r="C71" s="61"/>
      <c r="D71" s="61"/>
      <c r="E71" s="354" t="str">
        <f>E9</f>
        <v>9 - Ostatní náklady související s výstavbou před zimní přestávkou</v>
      </c>
      <c r="F71" s="376"/>
      <c r="G71" s="376"/>
      <c r="H71" s="376"/>
      <c r="I71" s="161"/>
      <c r="J71" s="61"/>
      <c r="K71" s="61"/>
      <c r="L71" s="59"/>
    </row>
    <row r="72" spans="2:12" s="1" customFormat="1" ht="6.75" customHeight="1">
      <c r="B72" s="39"/>
      <c r="C72" s="61"/>
      <c r="D72" s="61"/>
      <c r="E72" s="61"/>
      <c r="F72" s="61"/>
      <c r="G72" s="61"/>
      <c r="H72" s="61"/>
      <c r="I72" s="161"/>
      <c r="J72" s="61"/>
      <c r="K72" s="61"/>
      <c r="L72" s="59"/>
    </row>
    <row r="73" spans="2:12" s="1" customFormat="1" ht="18" customHeight="1">
      <c r="B73" s="39"/>
      <c r="C73" s="63" t="s">
        <v>23</v>
      </c>
      <c r="D73" s="61"/>
      <c r="E73" s="61"/>
      <c r="F73" s="162" t="str">
        <f>F12</f>
        <v> </v>
      </c>
      <c r="G73" s="61"/>
      <c r="H73" s="61"/>
      <c r="I73" s="163" t="s">
        <v>25</v>
      </c>
      <c r="J73" s="71" t="str">
        <f>IF(J12="","",J12)</f>
        <v>20. 12. 2017</v>
      </c>
      <c r="K73" s="61"/>
      <c r="L73" s="59"/>
    </row>
    <row r="74" spans="2:12" s="1" customFormat="1" ht="6.75" customHeight="1">
      <c r="B74" s="39"/>
      <c r="C74" s="61"/>
      <c r="D74" s="61"/>
      <c r="E74" s="61"/>
      <c r="F74" s="61"/>
      <c r="G74" s="61"/>
      <c r="H74" s="61"/>
      <c r="I74" s="161"/>
      <c r="J74" s="61"/>
      <c r="K74" s="61"/>
      <c r="L74" s="59"/>
    </row>
    <row r="75" spans="2:12" s="1" customFormat="1" ht="15">
      <c r="B75" s="39"/>
      <c r="C75" s="63" t="s">
        <v>27</v>
      </c>
      <c r="D75" s="61"/>
      <c r="E75" s="61"/>
      <c r="F75" s="162" t="str">
        <f>E15</f>
        <v>SÚSPK a Obec Holoubkov</v>
      </c>
      <c r="G75" s="61"/>
      <c r="H75" s="61"/>
      <c r="I75" s="163" t="s">
        <v>32</v>
      </c>
      <c r="J75" s="162" t="str">
        <f>E21</f>
        <v> </v>
      </c>
      <c r="K75" s="61"/>
      <c r="L75" s="59"/>
    </row>
    <row r="76" spans="2:12" s="1" customFormat="1" ht="14.25" customHeight="1">
      <c r="B76" s="39"/>
      <c r="C76" s="63" t="s">
        <v>31</v>
      </c>
      <c r="D76" s="61"/>
      <c r="E76" s="61"/>
      <c r="F76" s="162" t="str">
        <f>IF(E18="","",E18)</f>
        <v>Swietelsky stavební s.r.o., Odštěpný závod Dopravní stavby ZÁPAD, Zemská 259, 337 01 Ejpovice</v>
      </c>
      <c r="G76" s="61"/>
      <c r="H76" s="61"/>
      <c r="I76" s="161"/>
      <c r="J76" s="61"/>
      <c r="K76" s="61"/>
      <c r="L76" s="59"/>
    </row>
    <row r="77" spans="2:12" s="1" customFormat="1" ht="9.75" customHeight="1">
      <c r="B77" s="39"/>
      <c r="C77" s="61"/>
      <c r="D77" s="61"/>
      <c r="E77" s="61"/>
      <c r="F77" s="61"/>
      <c r="G77" s="61"/>
      <c r="H77" s="61"/>
      <c r="I77" s="161"/>
      <c r="J77" s="61"/>
      <c r="K77" s="61"/>
      <c r="L77" s="59"/>
    </row>
    <row r="78" spans="2:20" s="9" customFormat="1" ht="29.25" customHeight="1">
      <c r="B78" s="164"/>
      <c r="C78" s="165" t="s">
        <v>116</v>
      </c>
      <c r="D78" s="166" t="s">
        <v>55</v>
      </c>
      <c r="E78" s="166" t="s">
        <v>51</v>
      </c>
      <c r="F78" s="166" t="s">
        <v>117</v>
      </c>
      <c r="G78" s="166" t="s">
        <v>118</v>
      </c>
      <c r="H78" s="166" t="s">
        <v>119</v>
      </c>
      <c r="I78" s="167" t="s">
        <v>120</v>
      </c>
      <c r="J78" s="166" t="s">
        <v>108</v>
      </c>
      <c r="K78" s="168" t="s">
        <v>121</v>
      </c>
      <c r="L78" s="169"/>
      <c r="M78" s="79" t="s">
        <v>122</v>
      </c>
      <c r="N78" s="80" t="s">
        <v>40</v>
      </c>
      <c r="O78" s="80" t="s">
        <v>123</v>
      </c>
      <c r="P78" s="80" t="s">
        <v>124</v>
      </c>
      <c r="Q78" s="80" t="s">
        <v>125</v>
      </c>
      <c r="R78" s="80" t="s">
        <v>126</v>
      </c>
      <c r="S78" s="80" t="s">
        <v>127</v>
      </c>
      <c r="T78" s="81" t="s">
        <v>128</v>
      </c>
    </row>
    <row r="79" spans="2:63" s="1" customFormat="1" ht="29.25" customHeight="1">
      <c r="B79" s="39"/>
      <c r="C79" s="85" t="s">
        <v>109</v>
      </c>
      <c r="D79" s="61"/>
      <c r="E79" s="61"/>
      <c r="F79" s="61"/>
      <c r="G79" s="61"/>
      <c r="H79" s="61"/>
      <c r="I79" s="161"/>
      <c r="J79" s="170">
        <f>BK79</f>
        <v>248339.08000000002</v>
      </c>
      <c r="K79" s="61"/>
      <c r="L79" s="59"/>
      <c r="M79" s="82"/>
      <c r="N79" s="83"/>
      <c r="O79" s="83"/>
      <c r="P79" s="171">
        <f>P80</f>
        <v>0</v>
      </c>
      <c r="Q79" s="83"/>
      <c r="R79" s="171">
        <f>R80</f>
        <v>0.06432</v>
      </c>
      <c r="S79" s="83"/>
      <c r="T79" s="172">
        <f>T80</f>
        <v>229.94400000000002</v>
      </c>
      <c r="AT79" s="23" t="s">
        <v>69</v>
      </c>
      <c r="AU79" s="23" t="s">
        <v>110</v>
      </c>
      <c r="BK79" s="173">
        <f>BK80</f>
        <v>248339.08000000002</v>
      </c>
    </row>
    <row r="80" spans="2:63" s="10" customFormat="1" ht="36.75" customHeight="1">
      <c r="B80" s="174"/>
      <c r="C80" s="175"/>
      <c r="D80" s="176" t="s">
        <v>69</v>
      </c>
      <c r="E80" s="177" t="s">
        <v>181</v>
      </c>
      <c r="F80" s="177" t="s">
        <v>182</v>
      </c>
      <c r="G80" s="175"/>
      <c r="H80" s="175"/>
      <c r="I80" s="178"/>
      <c r="J80" s="179">
        <f>BK80</f>
        <v>248339.08000000002</v>
      </c>
      <c r="K80" s="175"/>
      <c r="L80" s="180"/>
      <c r="M80" s="181"/>
      <c r="N80" s="182"/>
      <c r="O80" s="182"/>
      <c r="P80" s="183">
        <f>P81+P93</f>
        <v>0</v>
      </c>
      <c r="Q80" s="182"/>
      <c r="R80" s="183">
        <f>R81+R93</f>
        <v>0.06432</v>
      </c>
      <c r="S80" s="182"/>
      <c r="T80" s="184">
        <f>T81+T93</f>
        <v>229.94400000000002</v>
      </c>
      <c r="AR80" s="185" t="s">
        <v>77</v>
      </c>
      <c r="AT80" s="186" t="s">
        <v>69</v>
      </c>
      <c r="AU80" s="186" t="s">
        <v>70</v>
      </c>
      <c r="AY80" s="185" t="s">
        <v>132</v>
      </c>
      <c r="BK80" s="187">
        <f>BK81+BK93</f>
        <v>248339.08000000002</v>
      </c>
    </row>
    <row r="81" spans="2:63" s="10" customFormat="1" ht="19.5" customHeight="1">
      <c r="B81" s="174"/>
      <c r="C81" s="175"/>
      <c r="D81" s="176" t="s">
        <v>69</v>
      </c>
      <c r="E81" s="188" t="s">
        <v>77</v>
      </c>
      <c r="F81" s="188" t="s">
        <v>183</v>
      </c>
      <c r="G81" s="175"/>
      <c r="H81" s="175"/>
      <c r="I81" s="178"/>
      <c r="J81" s="189">
        <f>BK81</f>
        <v>84922.06</v>
      </c>
      <c r="K81" s="175"/>
      <c r="L81" s="180"/>
      <c r="M81" s="181"/>
      <c r="N81" s="182"/>
      <c r="O81" s="182"/>
      <c r="P81" s="183">
        <f>SUM(P82:P92)</f>
        <v>0</v>
      </c>
      <c r="Q81" s="182"/>
      <c r="R81" s="183">
        <f>SUM(R82:R92)</f>
        <v>0.06432</v>
      </c>
      <c r="S81" s="182"/>
      <c r="T81" s="184">
        <f>SUM(T82:T92)</f>
        <v>229.94400000000002</v>
      </c>
      <c r="AR81" s="185" t="s">
        <v>77</v>
      </c>
      <c r="AT81" s="186" t="s">
        <v>69</v>
      </c>
      <c r="AU81" s="186" t="s">
        <v>77</v>
      </c>
      <c r="AY81" s="185" t="s">
        <v>132</v>
      </c>
      <c r="BK81" s="187">
        <f>SUM(BK82:BK92)</f>
        <v>84922.06</v>
      </c>
    </row>
    <row r="82" spans="2:65" s="1" customFormat="1" ht="38.25" customHeight="1">
      <c r="B82" s="39"/>
      <c r="C82" s="190" t="s">
        <v>77</v>
      </c>
      <c r="D82" s="190" t="s">
        <v>133</v>
      </c>
      <c r="E82" s="191" t="s">
        <v>184</v>
      </c>
      <c r="F82" s="192" t="s">
        <v>185</v>
      </c>
      <c r="G82" s="193" t="s">
        <v>186</v>
      </c>
      <c r="H82" s="194">
        <v>402</v>
      </c>
      <c r="I82" s="195">
        <v>59.7</v>
      </c>
      <c r="J82" s="196">
        <f>ROUND(I82*H82,2)</f>
        <v>23999.4</v>
      </c>
      <c r="K82" s="192" t="s">
        <v>161</v>
      </c>
      <c r="L82" s="59"/>
      <c r="M82" s="197" t="s">
        <v>21</v>
      </c>
      <c r="N82" s="198" t="s">
        <v>41</v>
      </c>
      <c r="O82" s="40"/>
      <c r="P82" s="199">
        <f>O82*H82</f>
        <v>0</v>
      </c>
      <c r="Q82" s="199">
        <v>0</v>
      </c>
      <c r="R82" s="199">
        <f>Q82*H82</f>
        <v>0</v>
      </c>
      <c r="S82" s="199">
        <v>0.316</v>
      </c>
      <c r="T82" s="200">
        <f>S82*H82</f>
        <v>127.032</v>
      </c>
      <c r="AR82" s="23" t="s">
        <v>152</v>
      </c>
      <c r="AT82" s="23" t="s">
        <v>133</v>
      </c>
      <c r="AU82" s="23" t="s">
        <v>79</v>
      </c>
      <c r="AY82" s="23" t="s">
        <v>132</v>
      </c>
      <c r="BE82" s="201">
        <f>IF(N82="základní",J82,0)</f>
        <v>23999.4</v>
      </c>
      <c r="BF82" s="201">
        <f>IF(N82="snížená",J82,0)</f>
        <v>0</v>
      </c>
      <c r="BG82" s="201">
        <f>IF(N82="zákl. přenesená",J82,0)</f>
        <v>0</v>
      </c>
      <c r="BH82" s="201">
        <f>IF(N82="sníž. přenesená",J82,0)</f>
        <v>0</v>
      </c>
      <c r="BI82" s="201">
        <f>IF(N82="nulová",J82,0)</f>
        <v>0</v>
      </c>
      <c r="BJ82" s="23" t="s">
        <v>77</v>
      </c>
      <c r="BK82" s="201">
        <f>ROUND(I82*H82,2)</f>
        <v>23999.4</v>
      </c>
      <c r="BL82" s="23" t="s">
        <v>152</v>
      </c>
      <c r="BM82" s="23" t="s">
        <v>187</v>
      </c>
    </row>
    <row r="83" spans="2:47" s="1" customFormat="1" ht="243">
      <c r="B83" s="39"/>
      <c r="C83" s="61"/>
      <c r="D83" s="202" t="s">
        <v>188</v>
      </c>
      <c r="E83" s="61"/>
      <c r="F83" s="203" t="s">
        <v>189</v>
      </c>
      <c r="G83" s="61"/>
      <c r="H83" s="61"/>
      <c r="I83" s="161"/>
      <c r="J83" s="61"/>
      <c r="K83" s="61"/>
      <c r="L83" s="59"/>
      <c r="M83" s="204"/>
      <c r="N83" s="40"/>
      <c r="O83" s="40"/>
      <c r="P83" s="40"/>
      <c r="Q83" s="40"/>
      <c r="R83" s="40"/>
      <c r="S83" s="40"/>
      <c r="T83" s="76"/>
      <c r="AT83" s="23" t="s">
        <v>188</v>
      </c>
      <c r="AU83" s="23" t="s">
        <v>79</v>
      </c>
    </row>
    <row r="84" spans="2:65" s="1" customFormat="1" ht="38.25" customHeight="1">
      <c r="B84" s="39"/>
      <c r="C84" s="190" t="s">
        <v>79</v>
      </c>
      <c r="D84" s="190" t="s">
        <v>133</v>
      </c>
      <c r="E84" s="191" t="s">
        <v>190</v>
      </c>
      <c r="F84" s="192" t="s">
        <v>191</v>
      </c>
      <c r="G84" s="193" t="s">
        <v>186</v>
      </c>
      <c r="H84" s="194">
        <v>402</v>
      </c>
      <c r="I84" s="195">
        <v>121.85</v>
      </c>
      <c r="J84" s="196">
        <f>ROUND(I84*H84,2)</f>
        <v>48983.7</v>
      </c>
      <c r="K84" s="192" t="s">
        <v>161</v>
      </c>
      <c r="L84" s="59"/>
      <c r="M84" s="197" t="s">
        <v>21</v>
      </c>
      <c r="N84" s="198" t="s">
        <v>41</v>
      </c>
      <c r="O84" s="40"/>
      <c r="P84" s="199">
        <f>O84*H84</f>
        <v>0</v>
      </c>
      <c r="Q84" s="199">
        <v>0.00016</v>
      </c>
      <c r="R84" s="199">
        <f>Q84*H84</f>
        <v>0.06432</v>
      </c>
      <c r="S84" s="199">
        <v>0.256</v>
      </c>
      <c r="T84" s="200">
        <f>S84*H84</f>
        <v>102.912</v>
      </c>
      <c r="AR84" s="23" t="s">
        <v>152</v>
      </c>
      <c r="AT84" s="23" t="s">
        <v>133</v>
      </c>
      <c r="AU84" s="23" t="s">
        <v>79</v>
      </c>
      <c r="AY84" s="23" t="s">
        <v>132</v>
      </c>
      <c r="BE84" s="201">
        <f>IF(N84="základní",J84,0)</f>
        <v>48983.7</v>
      </c>
      <c r="BF84" s="201">
        <f>IF(N84="snížená",J84,0)</f>
        <v>0</v>
      </c>
      <c r="BG84" s="201">
        <f>IF(N84="zákl. přenesená",J84,0)</f>
        <v>0</v>
      </c>
      <c r="BH84" s="201">
        <f>IF(N84="sníž. přenesená",J84,0)</f>
        <v>0</v>
      </c>
      <c r="BI84" s="201">
        <f>IF(N84="nulová",J84,0)</f>
        <v>0</v>
      </c>
      <c r="BJ84" s="23" t="s">
        <v>77</v>
      </c>
      <c r="BK84" s="201">
        <f>ROUND(I84*H84,2)</f>
        <v>48983.7</v>
      </c>
      <c r="BL84" s="23" t="s">
        <v>152</v>
      </c>
      <c r="BM84" s="23" t="s">
        <v>192</v>
      </c>
    </row>
    <row r="85" spans="2:47" s="1" customFormat="1" ht="216">
      <c r="B85" s="39"/>
      <c r="C85" s="61"/>
      <c r="D85" s="202" t="s">
        <v>188</v>
      </c>
      <c r="E85" s="61"/>
      <c r="F85" s="203" t="s">
        <v>193</v>
      </c>
      <c r="G85" s="61"/>
      <c r="H85" s="61"/>
      <c r="I85" s="161"/>
      <c r="J85" s="61"/>
      <c r="K85" s="61"/>
      <c r="L85" s="59"/>
      <c r="M85" s="204"/>
      <c r="N85" s="40"/>
      <c r="O85" s="40"/>
      <c r="P85" s="40"/>
      <c r="Q85" s="40"/>
      <c r="R85" s="40"/>
      <c r="S85" s="40"/>
      <c r="T85" s="76"/>
      <c r="AT85" s="23" t="s">
        <v>188</v>
      </c>
      <c r="AU85" s="23" t="s">
        <v>79</v>
      </c>
    </row>
    <row r="86" spans="2:65" s="1" customFormat="1" ht="38.25" customHeight="1">
      <c r="B86" s="39"/>
      <c r="C86" s="190" t="s">
        <v>146</v>
      </c>
      <c r="D86" s="190" t="s">
        <v>133</v>
      </c>
      <c r="E86" s="191" t="s">
        <v>194</v>
      </c>
      <c r="F86" s="192" t="s">
        <v>195</v>
      </c>
      <c r="G86" s="193" t="s">
        <v>196</v>
      </c>
      <c r="H86" s="194">
        <v>44.22</v>
      </c>
      <c r="I86" s="195">
        <v>54.68</v>
      </c>
      <c r="J86" s="196">
        <f>ROUND(I86*H86,2)</f>
        <v>2417.95</v>
      </c>
      <c r="K86" s="192" t="s">
        <v>161</v>
      </c>
      <c r="L86" s="59"/>
      <c r="M86" s="197" t="s">
        <v>21</v>
      </c>
      <c r="N86" s="198" t="s">
        <v>41</v>
      </c>
      <c r="O86" s="40"/>
      <c r="P86" s="199">
        <f>O86*H86</f>
        <v>0</v>
      </c>
      <c r="Q86" s="199">
        <v>0</v>
      </c>
      <c r="R86" s="199">
        <f>Q86*H86</f>
        <v>0</v>
      </c>
      <c r="S86" s="199">
        <v>0</v>
      </c>
      <c r="T86" s="200">
        <f>S86*H86</f>
        <v>0</v>
      </c>
      <c r="AR86" s="23" t="s">
        <v>152</v>
      </c>
      <c r="AT86" s="23" t="s">
        <v>133</v>
      </c>
      <c r="AU86" s="23" t="s">
        <v>79</v>
      </c>
      <c r="AY86" s="23" t="s">
        <v>132</v>
      </c>
      <c r="BE86" s="201">
        <f>IF(N86="základní",J86,0)</f>
        <v>2417.95</v>
      </c>
      <c r="BF86" s="201">
        <f>IF(N86="snížená",J86,0)</f>
        <v>0</v>
      </c>
      <c r="BG86" s="201">
        <f>IF(N86="zákl. přenesená",J86,0)</f>
        <v>0</v>
      </c>
      <c r="BH86" s="201">
        <f>IF(N86="sníž. přenesená",J86,0)</f>
        <v>0</v>
      </c>
      <c r="BI86" s="201">
        <f>IF(N86="nulová",J86,0)</f>
        <v>0</v>
      </c>
      <c r="BJ86" s="23" t="s">
        <v>77</v>
      </c>
      <c r="BK86" s="201">
        <f>ROUND(I86*H86,2)</f>
        <v>2417.95</v>
      </c>
      <c r="BL86" s="23" t="s">
        <v>152</v>
      </c>
      <c r="BM86" s="23" t="s">
        <v>197</v>
      </c>
    </row>
    <row r="87" spans="2:47" s="1" customFormat="1" ht="189">
      <c r="B87" s="39"/>
      <c r="C87" s="61"/>
      <c r="D87" s="202" t="s">
        <v>188</v>
      </c>
      <c r="E87" s="61"/>
      <c r="F87" s="203" t="s">
        <v>198</v>
      </c>
      <c r="G87" s="61"/>
      <c r="H87" s="61"/>
      <c r="I87" s="161"/>
      <c r="J87" s="61"/>
      <c r="K87" s="61"/>
      <c r="L87" s="59"/>
      <c r="M87" s="204"/>
      <c r="N87" s="40"/>
      <c r="O87" s="40"/>
      <c r="P87" s="40"/>
      <c r="Q87" s="40"/>
      <c r="R87" s="40"/>
      <c r="S87" s="40"/>
      <c r="T87" s="76"/>
      <c r="AT87" s="23" t="s">
        <v>188</v>
      </c>
      <c r="AU87" s="23" t="s">
        <v>79</v>
      </c>
    </row>
    <row r="88" spans="2:47" s="1" customFormat="1" ht="27">
      <c r="B88" s="39"/>
      <c r="C88" s="61"/>
      <c r="D88" s="202" t="s">
        <v>140</v>
      </c>
      <c r="E88" s="61"/>
      <c r="F88" s="203" t="s">
        <v>199</v>
      </c>
      <c r="G88" s="61"/>
      <c r="H88" s="61"/>
      <c r="I88" s="161"/>
      <c r="J88" s="61"/>
      <c r="K88" s="61"/>
      <c r="L88" s="59"/>
      <c r="M88" s="204"/>
      <c r="N88" s="40"/>
      <c r="O88" s="40"/>
      <c r="P88" s="40"/>
      <c r="Q88" s="40"/>
      <c r="R88" s="40"/>
      <c r="S88" s="40"/>
      <c r="T88" s="76"/>
      <c r="AT88" s="23" t="s">
        <v>140</v>
      </c>
      <c r="AU88" s="23" t="s">
        <v>79</v>
      </c>
    </row>
    <row r="89" spans="2:51" s="11" customFormat="1" ht="13.5">
      <c r="B89" s="208"/>
      <c r="C89" s="209"/>
      <c r="D89" s="202" t="s">
        <v>200</v>
      </c>
      <c r="E89" s="210" t="s">
        <v>21</v>
      </c>
      <c r="F89" s="211" t="s">
        <v>201</v>
      </c>
      <c r="G89" s="209"/>
      <c r="H89" s="212">
        <v>44.22</v>
      </c>
      <c r="I89" s="213"/>
      <c r="J89" s="209"/>
      <c r="K89" s="209"/>
      <c r="L89" s="214"/>
      <c r="M89" s="215"/>
      <c r="N89" s="216"/>
      <c r="O89" s="216"/>
      <c r="P89" s="216"/>
      <c r="Q89" s="216"/>
      <c r="R89" s="216"/>
      <c r="S89" s="216"/>
      <c r="T89" s="217"/>
      <c r="AT89" s="218" t="s">
        <v>200</v>
      </c>
      <c r="AU89" s="218" t="s">
        <v>79</v>
      </c>
      <c r="AV89" s="11" t="s">
        <v>79</v>
      </c>
      <c r="AW89" s="11" t="s">
        <v>33</v>
      </c>
      <c r="AX89" s="11" t="s">
        <v>77</v>
      </c>
      <c r="AY89" s="218" t="s">
        <v>132</v>
      </c>
    </row>
    <row r="90" spans="2:65" s="1" customFormat="1" ht="25.5" customHeight="1">
      <c r="B90" s="39"/>
      <c r="C90" s="190" t="s">
        <v>152</v>
      </c>
      <c r="D90" s="190" t="s">
        <v>133</v>
      </c>
      <c r="E90" s="191" t="s">
        <v>202</v>
      </c>
      <c r="F90" s="192" t="s">
        <v>203</v>
      </c>
      <c r="G90" s="193" t="s">
        <v>196</v>
      </c>
      <c r="H90" s="194">
        <v>44.22</v>
      </c>
      <c r="I90" s="195">
        <v>215.31</v>
      </c>
      <c r="J90" s="196">
        <f>ROUND(I90*H90,2)</f>
        <v>9521.01</v>
      </c>
      <c r="K90" s="192" t="s">
        <v>161</v>
      </c>
      <c r="L90" s="59"/>
      <c r="M90" s="197" t="s">
        <v>21</v>
      </c>
      <c r="N90" s="198" t="s">
        <v>41</v>
      </c>
      <c r="O90" s="40"/>
      <c r="P90" s="199">
        <f>O90*H90</f>
        <v>0</v>
      </c>
      <c r="Q90" s="199">
        <v>0</v>
      </c>
      <c r="R90" s="199">
        <f>Q90*H90</f>
        <v>0</v>
      </c>
      <c r="S90" s="199">
        <v>0</v>
      </c>
      <c r="T90" s="200">
        <f>S90*H90</f>
        <v>0</v>
      </c>
      <c r="AR90" s="23" t="s">
        <v>152</v>
      </c>
      <c r="AT90" s="23" t="s">
        <v>133</v>
      </c>
      <c r="AU90" s="23" t="s">
        <v>79</v>
      </c>
      <c r="AY90" s="23" t="s">
        <v>132</v>
      </c>
      <c r="BE90" s="201">
        <f>IF(N90="základní",J90,0)</f>
        <v>9521.01</v>
      </c>
      <c r="BF90" s="201">
        <f>IF(N90="snížená",J90,0)</f>
        <v>0</v>
      </c>
      <c r="BG90" s="201">
        <f>IF(N90="zákl. přenesená",J90,0)</f>
        <v>0</v>
      </c>
      <c r="BH90" s="201">
        <f>IF(N90="sníž. přenesená",J90,0)</f>
        <v>0</v>
      </c>
      <c r="BI90" s="201">
        <f>IF(N90="nulová",J90,0)</f>
        <v>0</v>
      </c>
      <c r="BJ90" s="23" t="s">
        <v>77</v>
      </c>
      <c r="BK90" s="201">
        <f>ROUND(I90*H90,2)</f>
        <v>9521.01</v>
      </c>
      <c r="BL90" s="23" t="s">
        <v>152</v>
      </c>
      <c r="BM90" s="23" t="s">
        <v>204</v>
      </c>
    </row>
    <row r="91" spans="2:47" s="1" customFormat="1" ht="148.5">
      <c r="B91" s="39"/>
      <c r="C91" s="61"/>
      <c r="D91" s="202" t="s">
        <v>188</v>
      </c>
      <c r="E91" s="61"/>
      <c r="F91" s="203" t="s">
        <v>205</v>
      </c>
      <c r="G91" s="61"/>
      <c r="H91" s="61"/>
      <c r="I91" s="161"/>
      <c r="J91" s="61"/>
      <c r="K91" s="61"/>
      <c r="L91" s="59"/>
      <c r="M91" s="204"/>
      <c r="N91" s="40"/>
      <c r="O91" s="40"/>
      <c r="P91" s="40"/>
      <c r="Q91" s="40"/>
      <c r="R91" s="40"/>
      <c r="S91" s="40"/>
      <c r="T91" s="76"/>
      <c r="AT91" s="23" t="s">
        <v>188</v>
      </c>
      <c r="AU91" s="23" t="s">
        <v>79</v>
      </c>
    </row>
    <row r="92" spans="2:47" s="1" customFormat="1" ht="27">
      <c r="B92" s="39"/>
      <c r="C92" s="61"/>
      <c r="D92" s="202" t="s">
        <v>140</v>
      </c>
      <c r="E92" s="61"/>
      <c r="F92" s="203" t="s">
        <v>199</v>
      </c>
      <c r="G92" s="61"/>
      <c r="H92" s="61"/>
      <c r="I92" s="161"/>
      <c r="J92" s="61"/>
      <c r="K92" s="61"/>
      <c r="L92" s="59"/>
      <c r="M92" s="204"/>
      <c r="N92" s="40"/>
      <c r="O92" s="40"/>
      <c r="P92" s="40"/>
      <c r="Q92" s="40"/>
      <c r="R92" s="40"/>
      <c r="S92" s="40"/>
      <c r="T92" s="76"/>
      <c r="AT92" s="23" t="s">
        <v>140</v>
      </c>
      <c r="AU92" s="23" t="s">
        <v>79</v>
      </c>
    </row>
    <row r="93" spans="2:63" s="10" customFormat="1" ht="29.25" customHeight="1">
      <c r="B93" s="174"/>
      <c r="C93" s="175"/>
      <c r="D93" s="176" t="s">
        <v>69</v>
      </c>
      <c r="E93" s="188" t="s">
        <v>131</v>
      </c>
      <c r="F93" s="188" t="s">
        <v>206</v>
      </c>
      <c r="G93" s="175"/>
      <c r="H93" s="175"/>
      <c r="I93" s="178"/>
      <c r="J93" s="189">
        <f>BK93</f>
        <v>163417.02000000002</v>
      </c>
      <c r="K93" s="175"/>
      <c r="L93" s="180"/>
      <c r="M93" s="181"/>
      <c r="N93" s="182"/>
      <c r="O93" s="182"/>
      <c r="P93" s="183">
        <f>SUM(P94:P100)</f>
        <v>0</v>
      </c>
      <c r="Q93" s="182"/>
      <c r="R93" s="183">
        <f>SUM(R94:R100)</f>
        <v>0</v>
      </c>
      <c r="S93" s="182"/>
      <c r="T93" s="184">
        <f>SUM(T94:T100)</f>
        <v>0</v>
      </c>
      <c r="AR93" s="185" t="s">
        <v>77</v>
      </c>
      <c r="AT93" s="186" t="s">
        <v>69</v>
      </c>
      <c r="AU93" s="186" t="s">
        <v>77</v>
      </c>
      <c r="AY93" s="185" t="s">
        <v>132</v>
      </c>
      <c r="BK93" s="187">
        <f>SUM(BK94:BK100)</f>
        <v>163417.02000000002</v>
      </c>
    </row>
    <row r="94" spans="2:65" s="1" customFormat="1" ht="25.5" customHeight="1">
      <c r="B94" s="39"/>
      <c r="C94" s="190" t="s">
        <v>131</v>
      </c>
      <c r="D94" s="190" t="s">
        <v>133</v>
      </c>
      <c r="E94" s="191" t="s">
        <v>207</v>
      </c>
      <c r="F94" s="192" t="s">
        <v>208</v>
      </c>
      <c r="G94" s="193" t="s">
        <v>186</v>
      </c>
      <c r="H94" s="194">
        <v>402</v>
      </c>
      <c r="I94" s="195">
        <v>11.85</v>
      </c>
      <c r="J94" s="196">
        <f>ROUND(I94*H94,2)</f>
        <v>4763.7</v>
      </c>
      <c r="K94" s="192" t="s">
        <v>161</v>
      </c>
      <c r="L94" s="59"/>
      <c r="M94" s="197" t="s">
        <v>21</v>
      </c>
      <c r="N94" s="198" t="s">
        <v>41</v>
      </c>
      <c r="O94" s="40"/>
      <c r="P94" s="199">
        <f>O94*H94</f>
        <v>0</v>
      </c>
      <c r="Q94" s="199">
        <v>0</v>
      </c>
      <c r="R94" s="199">
        <f>Q94*H94</f>
        <v>0</v>
      </c>
      <c r="S94" s="199">
        <v>0</v>
      </c>
      <c r="T94" s="200">
        <f>S94*H94</f>
        <v>0</v>
      </c>
      <c r="AR94" s="23" t="s">
        <v>152</v>
      </c>
      <c r="AT94" s="23" t="s">
        <v>133</v>
      </c>
      <c r="AU94" s="23" t="s">
        <v>79</v>
      </c>
      <c r="AY94" s="23" t="s">
        <v>132</v>
      </c>
      <c r="BE94" s="201">
        <f>IF(N94="základní",J94,0)</f>
        <v>4763.7</v>
      </c>
      <c r="BF94" s="201">
        <f>IF(N94="snížená",J94,0)</f>
        <v>0</v>
      </c>
      <c r="BG94" s="201">
        <f>IF(N94="zákl. přenesená",J94,0)</f>
        <v>0</v>
      </c>
      <c r="BH94" s="201">
        <f>IF(N94="sníž. přenesená",J94,0)</f>
        <v>0</v>
      </c>
      <c r="BI94" s="201">
        <f>IF(N94="nulová",J94,0)</f>
        <v>0</v>
      </c>
      <c r="BJ94" s="23" t="s">
        <v>77</v>
      </c>
      <c r="BK94" s="201">
        <f>ROUND(I94*H94,2)</f>
        <v>4763.7</v>
      </c>
      <c r="BL94" s="23" t="s">
        <v>152</v>
      </c>
      <c r="BM94" s="23" t="s">
        <v>209</v>
      </c>
    </row>
    <row r="95" spans="2:47" s="1" customFormat="1" ht="67.5">
      <c r="B95" s="39"/>
      <c r="C95" s="61"/>
      <c r="D95" s="202" t="s">
        <v>188</v>
      </c>
      <c r="E95" s="61"/>
      <c r="F95" s="203" t="s">
        <v>210</v>
      </c>
      <c r="G95" s="61"/>
      <c r="H95" s="61"/>
      <c r="I95" s="161"/>
      <c r="J95" s="61"/>
      <c r="K95" s="61"/>
      <c r="L95" s="59"/>
      <c r="M95" s="204"/>
      <c r="N95" s="40"/>
      <c r="O95" s="40"/>
      <c r="P95" s="40"/>
      <c r="Q95" s="40"/>
      <c r="R95" s="40"/>
      <c r="S95" s="40"/>
      <c r="T95" s="76"/>
      <c r="AT95" s="23" t="s">
        <v>188</v>
      </c>
      <c r="AU95" s="23" t="s">
        <v>79</v>
      </c>
    </row>
    <row r="96" spans="2:47" s="1" customFormat="1" ht="40.5">
      <c r="B96" s="39"/>
      <c r="C96" s="61"/>
      <c r="D96" s="202" t="s">
        <v>140</v>
      </c>
      <c r="E96" s="61"/>
      <c r="F96" s="203" t="s">
        <v>211</v>
      </c>
      <c r="G96" s="61"/>
      <c r="H96" s="61"/>
      <c r="I96" s="161"/>
      <c r="J96" s="61"/>
      <c r="K96" s="61"/>
      <c r="L96" s="59"/>
      <c r="M96" s="204"/>
      <c r="N96" s="40"/>
      <c r="O96" s="40"/>
      <c r="P96" s="40"/>
      <c r="Q96" s="40"/>
      <c r="R96" s="40"/>
      <c r="S96" s="40"/>
      <c r="T96" s="76"/>
      <c r="AT96" s="23" t="s">
        <v>140</v>
      </c>
      <c r="AU96" s="23" t="s">
        <v>79</v>
      </c>
    </row>
    <row r="97" spans="2:65" s="1" customFormat="1" ht="25.5" customHeight="1">
      <c r="B97" s="39"/>
      <c r="C97" s="190" t="s">
        <v>163</v>
      </c>
      <c r="D97" s="190" t="s">
        <v>133</v>
      </c>
      <c r="E97" s="191" t="s">
        <v>212</v>
      </c>
      <c r="F97" s="192" t="s">
        <v>213</v>
      </c>
      <c r="G97" s="193" t="s">
        <v>186</v>
      </c>
      <c r="H97" s="194">
        <v>402</v>
      </c>
      <c r="I97" s="195">
        <v>394.66</v>
      </c>
      <c r="J97" s="196">
        <f>ROUND(I97*H97,2)</f>
        <v>158653.32</v>
      </c>
      <c r="K97" s="192" t="s">
        <v>161</v>
      </c>
      <c r="L97" s="59"/>
      <c r="M97" s="197" t="s">
        <v>21</v>
      </c>
      <c r="N97" s="198" t="s">
        <v>41</v>
      </c>
      <c r="O97" s="40"/>
      <c r="P97" s="199">
        <f>O97*H97</f>
        <v>0</v>
      </c>
      <c r="Q97" s="199">
        <v>0</v>
      </c>
      <c r="R97" s="199">
        <f>Q97*H97</f>
        <v>0</v>
      </c>
      <c r="S97" s="199">
        <v>0</v>
      </c>
      <c r="T97" s="200">
        <f>S97*H97</f>
        <v>0</v>
      </c>
      <c r="AR97" s="23" t="s">
        <v>152</v>
      </c>
      <c r="AT97" s="23" t="s">
        <v>133</v>
      </c>
      <c r="AU97" s="23" t="s">
        <v>79</v>
      </c>
      <c r="AY97" s="23" t="s">
        <v>132</v>
      </c>
      <c r="BE97" s="201">
        <f>IF(N97="základní",J97,0)</f>
        <v>158653.32</v>
      </c>
      <c r="BF97" s="201">
        <f>IF(N97="snížená",J97,0)</f>
        <v>0</v>
      </c>
      <c r="BG97" s="201">
        <f>IF(N97="zákl. přenesená",J97,0)</f>
        <v>0</v>
      </c>
      <c r="BH97" s="201">
        <f>IF(N97="sníž. přenesená",J97,0)</f>
        <v>0</v>
      </c>
      <c r="BI97" s="201">
        <f>IF(N97="nulová",J97,0)</f>
        <v>0</v>
      </c>
      <c r="BJ97" s="23" t="s">
        <v>77</v>
      </c>
      <c r="BK97" s="201">
        <f>ROUND(I97*H97,2)</f>
        <v>158653.32</v>
      </c>
      <c r="BL97" s="23" t="s">
        <v>152</v>
      </c>
      <c r="BM97" s="23" t="s">
        <v>214</v>
      </c>
    </row>
    <row r="98" spans="2:47" s="1" customFormat="1" ht="27">
      <c r="B98" s="39"/>
      <c r="C98" s="61"/>
      <c r="D98" s="202" t="s">
        <v>188</v>
      </c>
      <c r="E98" s="61"/>
      <c r="F98" s="203" t="s">
        <v>215</v>
      </c>
      <c r="G98" s="61"/>
      <c r="H98" s="61"/>
      <c r="I98" s="161"/>
      <c r="J98" s="61"/>
      <c r="K98" s="61"/>
      <c r="L98" s="59"/>
      <c r="M98" s="204"/>
      <c r="N98" s="40"/>
      <c r="O98" s="40"/>
      <c r="P98" s="40"/>
      <c r="Q98" s="40"/>
      <c r="R98" s="40"/>
      <c r="S98" s="40"/>
      <c r="T98" s="76"/>
      <c r="AT98" s="23" t="s">
        <v>188</v>
      </c>
      <c r="AU98" s="23" t="s">
        <v>79</v>
      </c>
    </row>
    <row r="99" spans="2:47" s="1" customFormat="1" ht="40.5">
      <c r="B99" s="39"/>
      <c r="C99" s="61"/>
      <c r="D99" s="202" t="s">
        <v>140</v>
      </c>
      <c r="E99" s="61"/>
      <c r="F99" s="203" t="s">
        <v>216</v>
      </c>
      <c r="G99" s="61"/>
      <c r="H99" s="61"/>
      <c r="I99" s="161"/>
      <c r="J99" s="61"/>
      <c r="K99" s="61"/>
      <c r="L99" s="59"/>
      <c r="M99" s="204"/>
      <c r="N99" s="40"/>
      <c r="O99" s="40"/>
      <c r="P99" s="40"/>
      <c r="Q99" s="40"/>
      <c r="R99" s="40"/>
      <c r="S99" s="40"/>
      <c r="T99" s="76"/>
      <c r="AT99" s="23" t="s">
        <v>140</v>
      </c>
      <c r="AU99" s="23" t="s">
        <v>79</v>
      </c>
    </row>
    <row r="100" spans="2:51" s="11" customFormat="1" ht="13.5">
      <c r="B100" s="208"/>
      <c r="C100" s="209"/>
      <c r="D100" s="202" t="s">
        <v>200</v>
      </c>
      <c r="E100" s="210" t="s">
        <v>21</v>
      </c>
      <c r="F100" s="211" t="s">
        <v>217</v>
      </c>
      <c r="G100" s="209"/>
      <c r="H100" s="212">
        <v>402</v>
      </c>
      <c r="I100" s="213"/>
      <c r="J100" s="209"/>
      <c r="K100" s="209"/>
      <c r="L100" s="214"/>
      <c r="M100" s="219"/>
      <c r="N100" s="220"/>
      <c r="O100" s="220"/>
      <c r="P100" s="220"/>
      <c r="Q100" s="220"/>
      <c r="R100" s="220"/>
      <c r="S100" s="220"/>
      <c r="T100" s="221"/>
      <c r="AT100" s="218" t="s">
        <v>200</v>
      </c>
      <c r="AU100" s="218" t="s">
        <v>79</v>
      </c>
      <c r="AV100" s="11" t="s">
        <v>79</v>
      </c>
      <c r="AW100" s="11" t="s">
        <v>33</v>
      </c>
      <c r="AX100" s="11" t="s">
        <v>77</v>
      </c>
      <c r="AY100" s="218" t="s">
        <v>132</v>
      </c>
    </row>
    <row r="101" spans="2:12" s="1" customFormat="1" ht="6.75" customHeight="1">
      <c r="B101" s="54"/>
      <c r="C101" s="55"/>
      <c r="D101" s="55"/>
      <c r="E101" s="55"/>
      <c r="F101" s="55"/>
      <c r="G101" s="55"/>
      <c r="H101" s="55"/>
      <c r="I101" s="137"/>
      <c r="J101" s="55"/>
      <c r="K101" s="55"/>
      <c r="L101" s="59"/>
    </row>
  </sheetData>
  <sheetProtection sheet="1" objects="1" scenarios="1" formatColumns="0" formatRows="0" autoFilter="0"/>
  <autoFilter ref="C78:K100"/>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28"/>
  <sheetViews>
    <sheetView showGridLines="0" zoomScalePageLayoutView="0" workbookViewId="0" topLeftCell="A1">
      <pane ySplit="1" topLeftCell="A314" activePane="bottomLeft" state="frozen"/>
      <selection pane="topLeft" activeCell="A1" sqref="A1"/>
      <selection pane="bottomLeft" activeCell="J325" sqref="J32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98</v>
      </c>
      <c r="G1" s="377" t="s">
        <v>99</v>
      </c>
      <c r="H1" s="377"/>
      <c r="I1" s="113"/>
      <c r="J1" s="112" t="s">
        <v>100</v>
      </c>
      <c r="K1" s="111" t="s">
        <v>101</v>
      </c>
      <c r="L1" s="112" t="s">
        <v>102</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70"/>
      <c r="M2" s="370"/>
      <c r="N2" s="370"/>
      <c r="O2" s="370"/>
      <c r="P2" s="370"/>
      <c r="Q2" s="370"/>
      <c r="R2" s="370"/>
      <c r="S2" s="370"/>
      <c r="T2" s="370"/>
      <c r="U2" s="370"/>
      <c r="V2" s="370"/>
      <c r="AT2" s="23" t="s">
        <v>85</v>
      </c>
    </row>
    <row r="3" spans="2:46" ht="6.75" customHeight="1">
      <c r="B3" s="24"/>
      <c r="C3" s="25"/>
      <c r="D3" s="25"/>
      <c r="E3" s="25"/>
      <c r="F3" s="25"/>
      <c r="G3" s="25"/>
      <c r="H3" s="25"/>
      <c r="I3" s="114"/>
      <c r="J3" s="25"/>
      <c r="K3" s="26"/>
      <c r="AT3" s="23" t="s">
        <v>79</v>
      </c>
    </row>
    <row r="4" spans="2:46" ht="36.75" customHeight="1">
      <c r="B4" s="27"/>
      <c r="C4" s="28"/>
      <c r="D4" s="29" t="s">
        <v>103</v>
      </c>
      <c r="E4" s="28"/>
      <c r="F4" s="28"/>
      <c r="G4" s="28"/>
      <c r="H4" s="28"/>
      <c r="I4" s="115"/>
      <c r="J4" s="28"/>
      <c r="K4" s="30"/>
      <c r="M4" s="31" t="s">
        <v>12</v>
      </c>
      <c r="AT4" s="23" t="s">
        <v>6</v>
      </c>
    </row>
    <row r="5" spans="2:11" ht="6.7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8" t="str">
        <f>'Rekapitulace stavby'!K6</f>
        <v>HOLOUBKOV – II/605 PRŮTAH – 1.etapa</v>
      </c>
      <c r="F7" s="379"/>
      <c r="G7" s="379"/>
      <c r="H7" s="379"/>
      <c r="I7" s="115"/>
      <c r="J7" s="28"/>
      <c r="K7" s="30"/>
    </row>
    <row r="8" spans="2:11" s="1" customFormat="1" ht="15">
      <c r="B8" s="39"/>
      <c r="C8" s="40"/>
      <c r="D8" s="36" t="s">
        <v>104</v>
      </c>
      <c r="E8" s="40"/>
      <c r="F8" s="40"/>
      <c r="G8" s="40"/>
      <c r="H8" s="40"/>
      <c r="I8" s="116"/>
      <c r="J8" s="40"/>
      <c r="K8" s="43"/>
    </row>
    <row r="9" spans="2:11" s="1" customFormat="1" ht="36.75" customHeight="1">
      <c r="B9" s="39"/>
      <c r="C9" s="40"/>
      <c r="D9" s="40"/>
      <c r="E9" s="380" t="s">
        <v>218</v>
      </c>
      <c r="F9" s="381"/>
      <c r="G9" s="381"/>
      <c r="H9" s="381"/>
      <c r="I9" s="116"/>
      <c r="J9" s="40"/>
      <c r="K9" s="43"/>
    </row>
    <row r="10" spans="2:11" s="1" customFormat="1" ht="13.5">
      <c r="B10" s="39"/>
      <c r="C10" s="40"/>
      <c r="D10" s="40"/>
      <c r="E10" s="40"/>
      <c r="F10" s="40"/>
      <c r="G10" s="40"/>
      <c r="H10" s="40"/>
      <c r="I10" s="116"/>
      <c r="J10" s="40"/>
      <c r="K10" s="43"/>
    </row>
    <row r="11" spans="2:11" s="1" customFormat="1" ht="14.25" customHeight="1">
      <c r="B11" s="39"/>
      <c r="C11" s="40"/>
      <c r="D11" s="36" t="s">
        <v>20</v>
      </c>
      <c r="E11" s="40"/>
      <c r="F11" s="34" t="s">
        <v>21</v>
      </c>
      <c r="G11" s="40"/>
      <c r="H11" s="40"/>
      <c r="I11" s="117" t="s">
        <v>22</v>
      </c>
      <c r="J11" s="34" t="s">
        <v>21</v>
      </c>
      <c r="K11" s="43"/>
    </row>
    <row r="12" spans="2:11" s="1" customFormat="1" ht="14.25" customHeight="1">
      <c r="B12" s="39"/>
      <c r="C12" s="40"/>
      <c r="D12" s="36" t="s">
        <v>23</v>
      </c>
      <c r="E12" s="40"/>
      <c r="F12" s="34" t="s">
        <v>24</v>
      </c>
      <c r="G12" s="40"/>
      <c r="H12" s="40"/>
      <c r="I12" s="117" t="s">
        <v>25</v>
      </c>
      <c r="J12" s="118" t="str">
        <f>'Rekapitulace stavby'!AN8</f>
        <v>20. 12. 2017</v>
      </c>
      <c r="K12" s="43"/>
    </row>
    <row r="13" spans="2:11" s="1" customFormat="1" ht="10.5" customHeight="1">
      <c r="B13" s="39"/>
      <c r="C13" s="40"/>
      <c r="D13" s="40"/>
      <c r="E13" s="40"/>
      <c r="F13" s="40"/>
      <c r="G13" s="40"/>
      <c r="H13" s="40"/>
      <c r="I13" s="116"/>
      <c r="J13" s="40"/>
      <c r="K13" s="43"/>
    </row>
    <row r="14" spans="2:11" s="1" customFormat="1" ht="14.25" customHeight="1">
      <c r="B14" s="39"/>
      <c r="C14" s="40"/>
      <c r="D14" s="36" t="s">
        <v>27</v>
      </c>
      <c r="E14" s="40"/>
      <c r="F14" s="40"/>
      <c r="G14" s="40"/>
      <c r="H14" s="40"/>
      <c r="I14" s="117" t="s">
        <v>28</v>
      </c>
      <c r="J14" s="34" t="s">
        <v>21</v>
      </c>
      <c r="K14" s="43"/>
    </row>
    <row r="15" spans="2:11" s="1" customFormat="1" ht="18" customHeight="1">
      <c r="B15" s="39"/>
      <c r="C15" s="40"/>
      <c r="D15" s="40"/>
      <c r="E15" s="34" t="s">
        <v>29</v>
      </c>
      <c r="F15" s="40"/>
      <c r="G15" s="40"/>
      <c r="H15" s="40"/>
      <c r="I15" s="117" t="s">
        <v>30</v>
      </c>
      <c r="J15" s="34"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6" t="s">
        <v>31</v>
      </c>
      <c r="E17" s="40"/>
      <c r="F17" s="40"/>
      <c r="G17" s="40"/>
      <c r="H17" s="40"/>
      <c r="I17" s="117" t="s">
        <v>28</v>
      </c>
      <c r="J17" s="34" t="str">
        <f>IF('Rekapitulace stavby'!AN13="Vyplň údaj","",IF('Rekapitulace stavby'!AN13="","",'Rekapitulace stavby'!AN13))</f>
        <v>480 35 599</v>
      </c>
      <c r="K17" s="43"/>
    </row>
    <row r="18" spans="2:11" s="1" customFormat="1" ht="18" customHeight="1">
      <c r="B18" s="39"/>
      <c r="C18" s="40"/>
      <c r="D18" s="40"/>
      <c r="E18" s="34" t="str">
        <f>IF('Rekapitulace stavby'!E14="Vyplň údaj","",IF('Rekapitulace stavby'!E14="","",'Rekapitulace stavby'!E14))</f>
        <v>Swietelsky stavební s.r.o., Odštěpný závod Dopravní stavby ZÁPAD, Zemská 259, 337 01 Ejpovice</v>
      </c>
      <c r="F18" s="40"/>
      <c r="G18" s="40"/>
      <c r="H18" s="40"/>
      <c r="I18" s="117" t="s">
        <v>30</v>
      </c>
      <c r="J18" s="34" t="str">
        <f>IF('Rekapitulace stavby'!AN14="Vyplň údaj","",IF('Rekapitulace stavby'!AN14="","",'Rekapitulace stavby'!AN14))</f>
        <v>CZ 480 35 599</v>
      </c>
      <c r="K18" s="43"/>
    </row>
    <row r="19" spans="2:11" s="1" customFormat="1" ht="6.75" customHeight="1">
      <c r="B19" s="39"/>
      <c r="C19" s="40"/>
      <c r="D19" s="40"/>
      <c r="E19" s="40"/>
      <c r="F19" s="40"/>
      <c r="G19" s="40"/>
      <c r="H19" s="40"/>
      <c r="I19" s="116"/>
      <c r="J19" s="40"/>
      <c r="K19" s="43"/>
    </row>
    <row r="20" spans="2:11" s="1" customFormat="1" ht="14.25" customHeight="1">
      <c r="B20" s="39"/>
      <c r="C20" s="40"/>
      <c r="D20" s="36" t="s">
        <v>32</v>
      </c>
      <c r="E20" s="40"/>
      <c r="F20" s="40"/>
      <c r="G20" s="40"/>
      <c r="H20" s="40"/>
      <c r="I20" s="117" t="s">
        <v>28</v>
      </c>
      <c r="J20" s="34">
        <f>IF('Rekapitulace stavby'!AN16="","",'Rekapitulace stavby'!AN16)</f>
      </c>
      <c r="K20" s="43"/>
    </row>
    <row r="21" spans="2:11" s="1" customFormat="1" ht="18" customHeight="1">
      <c r="B21" s="39"/>
      <c r="C21" s="40"/>
      <c r="D21" s="40"/>
      <c r="E21" s="34" t="str">
        <f>IF('Rekapitulace stavby'!E17="","",'Rekapitulace stavby'!E17)</f>
        <v> </v>
      </c>
      <c r="F21" s="40"/>
      <c r="G21" s="40"/>
      <c r="H21" s="40"/>
      <c r="I21" s="117" t="s">
        <v>30</v>
      </c>
      <c r="J21" s="34">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6" t="s">
        <v>34</v>
      </c>
      <c r="E23" s="40"/>
      <c r="F23" s="40"/>
      <c r="G23" s="40"/>
      <c r="H23" s="40"/>
      <c r="I23" s="116"/>
      <c r="J23" s="40"/>
      <c r="K23" s="43"/>
    </row>
    <row r="24" spans="2:11" s="6" customFormat="1" ht="16.5" customHeight="1">
      <c r="B24" s="119"/>
      <c r="C24" s="120"/>
      <c r="D24" s="120"/>
      <c r="E24" s="345" t="s">
        <v>21</v>
      </c>
      <c r="F24" s="345"/>
      <c r="G24" s="345"/>
      <c r="H24" s="345"/>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ROUND(J86,2)</f>
        <v>5707727.37</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ROUND(SUM(BE86:BE327),2)</f>
        <v>5707727.37</v>
      </c>
      <c r="G30" s="40"/>
      <c r="H30" s="40"/>
      <c r="I30" s="129">
        <v>0.21</v>
      </c>
      <c r="J30" s="128">
        <f>ROUND(ROUND((SUM(BE86:BE327)),2)*I30,2)</f>
        <v>1198622.75</v>
      </c>
      <c r="K30" s="43"/>
    </row>
    <row r="31" spans="2:11" s="1" customFormat="1" ht="14.25" customHeight="1">
      <c r="B31" s="39"/>
      <c r="C31" s="40"/>
      <c r="D31" s="40"/>
      <c r="E31" s="47" t="s">
        <v>42</v>
      </c>
      <c r="F31" s="128">
        <f>ROUND(SUM(BF86:BF327),2)</f>
        <v>0</v>
      </c>
      <c r="G31" s="40"/>
      <c r="H31" s="40"/>
      <c r="I31" s="129">
        <v>0.15</v>
      </c>
      <c r="J31" s="128">
        <f>ROUND(ROUND((SUM(BF86:BF327)),2)*I31,2)</f>
        <v>0</v>
      </c>
      <c r="K31" s="43"/>
    </row>
    <row r="32" spans="2:11" s="1" customFormat="1" ht="14.25" customHeight="1" hidden="1">
      <c r="B32" s="39"/>
      <c r="C32" s="40"/>
      <c r="D32" s="40"/>
      <c r="E32" s="47" t="s">
        <v>43</v>
      </c>
      <c r="F32" s="128">
        <f>ROUND(SUM(BG86:BG327),2)</f>
        <v>0</v>
      </c>
      <c r="G32" s="40"/>
      <c r="H32" s="40"/>
      <c r="I32" s="129">
        <v>0.21</v>
      </c>
      <c r="J32" s="128">
        <v>0</v>
      </c>
      <c r="K32" s="43"/>
    </row>
    <row r="33" spans="2:11" s="1" customFormat="1" ht="14.25" customHeight="1" hidden="1">
      <c r="B33" s="39"/>
      <c r="C33" s="40"/>
      <c r="D33" s="40"/>
      <c r="E33" s="47" t="s">
        <v>44</v>
      </c>
      <c r="F33" s="128">
        <f>ROUND(SUM(BH86:BH327),2)</f>
        <v>0</v>
      </c>
      <c r="G33" s="40"/>
      <c r="H33" s="40"/>
      <c r="I33" s="129">
        <v>0.15</v>
      </c>
      <c r="J33" s="128">
        <v>0</v>
      </c>
      <c r="K33" s="43"/>
    </row>
    <row r="34" spans="2:11" s="1" customFormat="1" ht="14.25" customHeight="1" hidden="1">
      <c r="B34" s="39"/>
      <c r="C34" s="40"/>
      <c r="D34" s="40"/>
      <c r="E34" s="47" t="s">
        <v>45</v>
      </c>
      <c r="F34" s="128">
        <f>ROUND(SUM(BI86:BI327),2)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6906350.12</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9" t="s">
        <v>106</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6" t="s">
        <v>18</v>
      </c>
      <c r="D44" s="40"/>
      <c r="E44" s="40"/>
      <c r="F44" s="40"/>
      <c r="G44" s="40"/>
      <c r="H44" s="40"/>
      <c r="I44" s="116"/>
      <c r="J44" s="40"/>
      <c r="K44" s="43"/>
    </row>
    <row r="45" spans="2:11" s="1" customFormat="1" ht="16.5" customHeight="1">
      <c r="B45" s="39"/>
      <c r="C45" s="40"/>
      <c r="D45" s="40"/>
      <c r="E45" s="378" t="str">
        <f>E7</f>
        <v>HOLOUBKOV – II/605 PRŮTAH – 1.etapa</v>
      </c>
      <c r="F45" s="379"/>
      <c r="G45" s="379"/>
      <c r="H45" s="379"/>
      <c r="I45" s="116"/>
      <c r="J45" s="40"/>
      <c r="K45" s="43"/>
    </row>
    <row r="46" spans="2:11" s="1" customFormat="1" ht="14.25" customHeight="1">
      <c r="B46" s="39"/>
      <c r="C46" s="36" t="s">
        <v>104</v>
      </c>
      <c r="D46" s="40"/>
      <c r="E46" s="40"/>
      <c r="F46" s="40"/>
      <c r="G46" s="40"/>
      <c r="H46" s="40"/>
      <c r="I46" s="116"/>
      <c r="J46" s="40"/>
      <c r="K46" s="43"/>
    </row>
    <row r="47" spans="2:11" s="1" customFormat="1" ht="17.25" customHeight="1">
      <c r="B47" s="39"/>
      <c r="C47" s="40"/>
      <c r="D47" s="40"/>
      <c r="E47" s="380" t="str">
        <f>E9</f>
        <v>SO 101 - KOMUNIKACE - siln. II/605</v>
      </c>
      <c r="F47" s="381"/>
      <c r="G47" s="381"/>
      <c r="H47" s="381"/>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6" t="s">
        <v>23</v>
      </c>
      <c r="D49" s="40"/>
      <c r="E49" s="40"/>
      <c r="F49" s="34" t="str">
        <f>F12</f>
        <v> </v>
      </c>
      <c r="G49" s="40"/>
      <c r="H49" s="40"/>
      <c r="I49" s="117" t="s">
        <v>25</v>
      </c>
      <c r="J49" s="118" t="str">
        <f>IF(J12="","",J12)</f>
        <v>20. 12. 2017</v>
      </c>
      <c r="K49" s="43"/>
    </row>
    <row r="50" spans="2:11" s="1" customFormat="1" ht="6.75" customHeight="1">
      <c r="B50" s="39"/>
      <c r="C50" s="40"/>
      <c r="D50" s="40"/>
      <c r="E50" s="40"/>
      <c r="F50" s="40"/>
      <c r="G50" s="40"/>
      <c r="H50" s="40"/>
      <c r="I50" s="116"/>
      <c r="J50" s="40"/>
      <c r="K50" s="43"/>
    </row>
    <row r="51" spans="2:11" s="1" customFormat="1" ht="15">
      <c r="B51" s="39"/>
      <c r="C51" s="36" t="s">
        <v>27</v>
      </c>
      <c r="D51" s="40"/>
      <c r="E51" s="40"/>
      <c r="F51" s="34" t="str">
        <f>E15</f>
        <v>SÚSPK a Obec Holoubkov</v>
      </c>
      <c r="G51" s="40"/>
      <c r="H51" s="40"/>
      <c r="I51" s="117" t="s">
        <v>32</v>
      </c>
      <c r="J51" s="345" t="str">
        <f>E21</f>
        <v> </v>
      </c>
      <c r="K51" s="43"/>
    </row>
    <row r="52" spans="2:11" s="1" customFormat="1" ht="14.25" customHeight="1">
      <c r="B52" s="39"/>
      <c r="C52" s="36" t="s">
        <v>31</v>
      </c>
      <c r="D52" s="40"/>
      <c r="E52" s="40"/>
      <c r="F52" s="34" t="str">
        <f>IF(E18="","",E18)</f>
        <v>Swietelsky stavební s.r.o., Odštěpný závod Dopravní stavby ZÁPAD, Zemská 259, 337 01 Ejpovice</v>
      </c>
      <c r="G52" s="40"/>
      <c r="H52" s="40"/>
      <c r="I52" s="116"/>
      <c r="J52" s="373"/>
      <c r="K52" s="43"/>
    </row>
    <row r="53" spans="2:11" s="1" customFormat="1" ht="9.7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9.7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J86</f>
        <v>5707727.37</v>
      </c>
      <c r="K56" s="43"/>
      <c r="AU56" s="23" t="s">
        <v>110</v>
      </c>
    </row>
    <row r="57" spans="2:11" s="7" customFormat="1" ht="24.75" customHeight="1">
      <c r="B57" s="147"/>
      <c r="C57" s="148"/>
      <c r="D57" s="149" t="s">
        <v>178</v>
      </c>
      <c r="E57" s="150"/>
      <c r="F57" s="150"/>
      <c r="G57" s="150"/>
      <c r="H57" s="150"/>
      <c r="I57" s="151"/>
      <c r="J57" s="152">
        <f>J87</f>
        <v>5707727.37</v>
      </c>
      <c r="K57" s="153"/>
    </row>
    <row r="58" spans="2:11" s="8" customFormat="1" ht="19.5" customHeight="1">
      <c r="B58" s="154"/>
      <c r="C58" s="155"/>
      <c r="D58" s="156" t="s">
        <v>179</v>
      </c>
      <c r="E58" s="157"/>
      <c r="F58" s="157"/>
      <c r="G58" s="157"/>
      <c r="H58" s="157"/>
      <c r="I58" s="158"/>
      <c r="J58" s="159">
        <f>J88</f>
        <v>1407969.76</v>
      </c>
      <c r="K58" s="160"/>
    </row>
    <row r="59" spans="2:11" s="8" customFormat="1" ht="19.5" customHeight="1">
      <c r="B59" s="154"/>
      <c r="C59" s="155"/>
      <c r="D59" s="156" t="s">
        <v>219</v>
      </c>
      <c r="E59" s="157"/>
      <c r="F59" s="157"/>
      <c r="G59" s="157"/>
      <c r="H59" s="157"/>
      <c r="I59" s="158"/>
      <c r="J59" s="159">
        <f>J163</f>
        <v>103732.17000000001</v>
      </c>
      <c r="K59" s="160"/>
    </row>
    <row r="60" spans="2:11" s="8" customFormat="1" ht="19.5" customHeight="1">
      <c r="B60" s="154"/>
      <c r="C60" s="155"/>
      <c r="D60" s="156" t="s">
        <v>220</v>
      </c>
      <c r="E60" s="157"/>
      <c r="F60" s="157"/>
      <c r="G60" s="157"/>
      <c r="H60" s="157"/>
      <c r="I60" s="158"/>
      <c r="J60" s="159">
        <f>J180</f>
        <v>72806.15999999999</v>
      </c>
      <c r="K60" s="160"/>
    </row>
    <row r="61" spans="2:11" s="8" customFormat="1" ht="19.5" customHeight="1">
      <c r="B61" s="154"/>
      <c r="C61" s="155"/>
      <c r="D61" s="156" t="s">
        <v>221</v>
      </c>
      <c r="E61" s="157"/>
      <c r="F61" s="157"/>
      <c r="G61" s="157"/>
      <c r="H61" s="157"/>
      <c r="I61" s="158"/>
      <c r="J61" s="159">
        <f>J212</f>
        <v>6606.25</v>
      </c>
      <c r="K61" s="160"/>
    </row>
    <row r="62" spans="2:11" s="8" customFormat="1" ht="19.5" customHeight="1">
      <c r="B62" s="154"/>
      <c r="C62" s="155"/>
      <c r="D62" s="156" t="s">
        <v>180</v>
      </c>
      <c r="E62" s="157"/>
      <c r="F62" s="157"/>
      <c r="G62" s="157"/>
      <c r="H62" s="157"/>
      <c r="I62" s="158"/>
      <c r="J62" s="159">
        <f>J219</f>
        <v>2394249.0599999996</v>
      </c>
      <c r="K62" s="160"/>
    </row>
    <row r="63" spans="2:11" s="8" customFormat="1" ht="19.5" customHeight="1">
      <c r="B63" s="154"/>
      <c r="C63" s="155"/>
      <c r="D63" s="156" t="s">
        <v>222</v>
      </c>
      <c r="E63" s="157"/>
      <c r="F63" s="157"/>
      <c r="G63" s="157"/>
      <c r="H63" s="157"/>
      <c r="I63" s="158"/>
      <c r="J63" s="159">
        <f>J236</f>
        <v>379265.36</v>
      </c>
      <c r="K63" s="160"/>
    </row>
    <row r="64" spans="2:11" s="8" customFormat="1" ht="19.5" customHeight="1">
      <c r="B64" s="154"/>
      <c r="C64" s="155"/>
      <c r="D64" s="156" t="s">
        <v>223</v>
      </c>
      <c r="E64" s="157"/>
      <c r="F64" s="157"/>
      <c r="G64" s="157"/>
      <c r="H64" s="157"/>
      <c r="I64" s="158"/>
      <c r="J64" s="159">
        <f>J263</f>
        <v>1096348.37</v>
      </c>
      <c r="K64" s="160"/>
    </row>
    <row r="65" spans="2:11" s="8" customFormat="1" ht="19.5" customHeight="1">
      <c r="B65" s="154"/>
      <c r="C65" s="155"/>
      <c r="D65" s="156" t="s">
        <v>224</v>
      </c>
      <c r="E65" s="157"/>
      <c r="F65" s="157"/>
      <c r="G65" s="157"/>
      <c r="H65" s="157"/>
      <c r="I65" s="158"/>
      <c r="J65" s="159">
        <f>J315</f>
        <v>31354.379999999997</v>
      </c>
      <c r="K65" s="160"/>
    </row>
    <row r="66" spans="2:11" s="8" customFormat="1" ht="19.5" customHeight="1">
      <c r="B66" s="154"/>
      <c r="C66" s="155"/>
      <c r="D66" s="156" t="s">
        <v>225</v>
      </c>
      <c r="E66" s="157"/>
      <c r="F66" s="157"/>
      <c r="G66" s="157"/>
      <c r="H66" s="157"/>
      <c r="I66" s="158"/>
      <c r="J66" s="159">
        <f>J323</f>
        <v>215395.86</v>
      </c>
      <c r="K66" s="160"/>
    </row>
    <row r="67" spans="2:11" s="1" customFormat="1" ht="21.75" customHeight="1">
      <c r="B67" s="39"/>
      <c r="C67" s="40"/>
      <c r="D67" s="40"/>
      <c r="E67" s="40"/>
      <c r="F67" s="40"/>
      <c r="G67" s="40"/>
      <c r="H67" s="40"/>
      <c r="I67" s="116"/>
      <c r="J67" s="40"/>
      <c r="K67" s="43"/>
    </row>
    <row r="68" spans="2:11" s="1" customFormat="1" ht="6.75" customHeight="1">
      <c r="B68" s="54"/>
      <c r="C68" s="55"/>
      <c r="D68" s="55"/>
      <c r="E68" s="55"/>
      <c r="F68" s="55"/>
      <c r="G68" s="55"/>
      <c r="H68" s="55"/>
      <c r="I68" s="137"/>
      <c r="J68" s="55"/>
      <c r="K68" s="56"/>
    </row>
    <row r="72" spans="2:12" s="1" customFormat="1" ht="6.75" customHeight="1">
      <c r="B72" s="57"/>
      <c r="C72" s="58"/>
      <c r="D72" s="58"/>
      <c r="E72" s="58"/>
      <c r="F72" s="58"/>
      <c r="G72" s="58"/>
      <c r="H72" s="58"/>
      <c r="I72" s="140"/>
      <c r="J72" s="58"/>
      <c r="K72" s="58"/>
      <c r="L72" s="59"/>
    </row>
    <row r="73" spans="2:12" s="1" customFormat="1" ht="36.75" customHeight="1">
      <c r="B73" s="39"/>
      <c r="C73" s="60" t="s">
        <v>115</v>
      </c>
      <c r="D73" s="61"/>
      <c r="E73" s="61"/>
      <c r="F73" s="61"/>
      <c r="G73" s="61"/>
      <c r="H73" s="61"/>
      <c r="I73" s="161"/>
      <c r="J73" s="61"/>
      <c r="K73" s="61"/>
      <c r="L73" s="59"/>
    </row>
    <row r="74" spans="2:12" s="1" customFormat="1" ht="6.75" customHeight="1">
      <c r="B74" s="39"/>
      <c r="C74" s="61"/>
      <c r="D74" s="61"/>
      <c r="E74" s="61"/>
      <c r="F74" s="61"/>
      <c r="G74" s="61"/>
      <c r="H74" s="61"/>
      <c r="I74" s="161"/>
      <c r="J74" s="61"/>
      <c r="K74" s="61"/>
      <c r="L74" s="59"/>
    </row>
    <row r="75" spans="2:12" s="1" customFormat="1" ht="14.25" customHeight="1">
      <c r="B75" s="39"/>
      <c r="C75" s="63" t="s">
        <v>18</v>
      </c>
      <c r="D75" s="61"/>
      <c r="E75" s="61"/>
      <c r="F75" s="61"/>
      <c r="G75" s="61"/>
      <c r="H75" s="61"/>
      <c r="I75" s="161"/>
      <c r="J75" s="61"/>
      <c r="K75" s="61"/>
      <c r="L75" s="59"/>
    </row>
    <row r="76" spans="2:12" s="1" customFormat="1" ht="16.5" customHeight="1">
      <c r="B76" s="39"/>
      <c r="C76" s="61"/>
      <c r="D76" s="61"/>
      <c r="E76" s="374" t="str">
        <f>E7</f>
        <v>HOLOUBKOV – II/605 PRŮTAH – 1.etapa</v>
      </c>
      <c r="F76" s="375"/>
      <c r="G76" s="375"/>
      <c r="H76" s="375"/>
      <c r="I76" s="161"/>
      <c r="J76" s="61"/>
      <c r="K76" s="61"/>
      <c r="L76" s="59"/>
    </row>
    <row r="77" spans="2:12" s="1" customFormat="1" ht="14.25" customHeight="1">
      <c r="B77" s="39"/>
      <c r="C77" s="63" t="s">
        <v>104</v>
      </c>
      <c r="D77" s="61"/>
      <c r="E77" s="61"/>
      <c r="F77" s="61"/>
      <c r="G77" s="61"/>
      <c r="H77" s="61"/>
      <c r="I77" s="161"/>
      <c r="J77" s="61"/>
      <c r="K77" s="61"/>
      <c r="L77" s="59"/>
    </row>
    <row r="78" spans="2:12" s="1" customFormat="1" ht="17.25" customHeight="1">
      <c r="B78" s="39"/>
      <c r="C78" s="61"/>
      <c r="D78" s="61"/>
      <c r="E78" s="354" t="str">
        <f>E9</f>
        <v>SO 101 - KOMUNIKACE - siln. II/605</v>
      </c>
      <c r="F78" s="376"/>
      <c r="G78" s="376"/>
      <c r="H78" s="376"/>
      <c r="I78" s="161"/>
      <c r="J78" s="61"/>
      <c r="K78" s="61"/>
      <c r="L78" s="59"/>
    </row>
    <row r="79" spans="2:12" s="1" customFormat="1" ht="6.75" customHeight="1">
      <c r="B79" s="39"/>
      <c r="C79" s="61"/>
      <c r="D79" s="61"/>
      <c r="E79" s="61"/>
      <c r="F79" s="61"/>
      <c r="G79" s="61"/>
      <c r="H79" s="61"/>
      <c r="I79" s="161"/>
      <c r="J79" s="61"/>
      <c r="K79" s="61"/>
      <c r="L79" s="59"/>
    </row>
    <row r="80" spans="2:12" s="1" customFormat="1" ht="18" customHeight="1">
      <c r="B80" s="39"/>
      <c r="C80" s="63" t="s">
        <v>23</v>
      </c>
      <c r="D80" s="61"/>
      <c r="E80" s="61"/>
      <c r="F80" s="162" t="str">
        <f>F12</f>
        <v> </v>
      </c>
      <c r="G80" s="61"/>
      <c r="H80" s="61"/>
      <c r="I80" s="163" t="s">
        <v>25</v>
      </c>
      <c r="J80" s="71" t="str">
        <f>IF(J12="","",J12)</f>
        <v>20. 12. 2017</v>
      </c>
      <c r="K80" s="61"/>
      <c r="L80" s="59"/>
    </row>
    <row r="81" spans="2:12" s="1" customFormat="1" ht="6.75" customHeight="1">
      <c r="B81" s="39"/>
      <c r="C81" s="61"/>
      <c r="D81" s="61"/>
      <c r="E81" s="61"/>
      <c r="F81" s="61"/>
      <c r="G81" s="61"/>
      <c r="H81" s="61"/>
      <c r="I81" s="161"/>
      <c r="J81" s="61"/>
      <c r="K81" s="61"/>
      <c r="L81" s="59"/>
    </row>
    <row r="82" spans="2:12" s="1" customFormat="1" ht="15">
      <c r="B82" s="39"/>
      <c r="C82" s="63" t="s">
        <v>27</v>
      </c>
      <c r="D82" s="61"/>
      <c r="E82" s="61"/>
      <c r="F82" s="162" t="str">
        <f>E15</f>
        <v>SÚSPK a Obec Holoubkov</v>
      </c>
      <c r="G82" s="61"/>
      <c r="H82" s="61"/>
      <c r="I82" s="163" t="s">
        <v>32</v>
      </c>
      <c r="J82" s="162" t="str">
        <f>E21</f>
        <v> </v>
      </c>
      <c r="K82" s="61"/>
      <c r="L82" s="59"/>
    </row>
    <row r="83" spans="2:12" s="1" customFormat="1" ht="14.25" customHeight="1">
      <c r="B83" s="39"/>
      <c r="C83" s="63" t="s">
        <v>31</v>
      </c>
      <c r="D83" s="61"/>
      <c r="E83" s="61"/>
      <c r="F83" s="162" t="str">
        <f>IF(E18="","",E18)</f>
        <v>Swietelsky stavební s.r.o., Odštěpný závod Dopravní stavby ZÁPAD, Zemská 259, 337 01 Ejpovice</v>
      </c>
      <c r="G83" s="61"/>
      <c r="H83" s="61"/>
      <c r="I83" s="161"/>
      <c r="J83" s="61"/>
      <c r="K83" s="61"/>
      <c r="L83" s="59"/>
    </row>
    <row r="84" spans="2:12" s="1" customFormat="1" ht="9.75" customHeight="1">
      <c r="B84" s="39"/>
      <c r="C84" s="61"/>
      <c r="D84" s="61"/>
      <c r="E84" s="61"/>
      <c r="F84" s="61"/>
      <c r="G84" s="61"/>
      <c r="H84" s="61"/>
      <c r="I84" s="161"/>
      <c r="J84" s="61"/>
      <c r="K84" s="61"/>
      <c r="L84" s="59"/>
    </row>
    <row r="85" spans="2:20" s="9" customFormat="1" ht="29.25" customHeight="1">
      <c r="B85" s="164"/>
      <c r="C85" s="165" t="s">
        <v>116</v>
      </c>
      <c r="D85" s="166" t="s">
        <v>55</v>
      </c>
      <c r="E85" s="166" t="s">
        <v>51</v>
      </c>
      <c r="F85" s="166" t="s">
        <v>117</v>
      </c>
      <c r="G85" s="166" t="s">
        <v>118</v>
      </c>
      <c r="H85" s="166" t="s">
        <v>119</v>
      </c>
      <c r="I85" s="167" t="s">
        <v>120</v>
      </c>
      <c r="J85" s="166" t="s">
        <v>108</v>
      </c>
      <c r="K85" s="168" t="s">
        <v>121</v>
      </c>
      <c r="L85" s="169"/>
      <c r="M85" s="79" t="s">
        <v>122</v>
      </c>
      <c r="N85" s="80" t="s">
        <v>40</v>
      </c>
      <c r="O85" s="80" t="s">
        <v>123</v>
      </c>
      <c r="P85" s="80" t="s">
        <v>124</v>
      </c>
      <c r="Q85" s="80" t="s">
        <v>125</v>
      </c>
      <c r="R85" s="80" t="s">
        <v>126</v>
      </c>
      <c r="S85" s="80" t="s">
        <v>127</v>
      </c>
      <c r="T85" s="81" t="s">
        <v>128</v>
      </c>
    </row>
    <row r="86" spans="2:63" s="1" customFormat="1" ht="29.25" customHeight="1">
      <c r="B86" s="39"/>
      <c r="C86" s="85" t="s">
        <v>109</v>
      </c>
      <c r="D86" s="61"/>
      <c r="E86" s="61"/>
      <c r="F86" s="61"/>
      <c r="G86" s="61"/>
      <c r="H86" s="61"/>
      <c r="I86" s="161"/>
      <c r="J86" s="170">
        <f>BK86</f>
        <v>5707727.37</v>
      </c>
      <c r="K86" s="61"/>
      <c r="L86" s="59"/>
      <c r="M86" s="82"/>
      <c r="N86" s="83"/>
      <c r="O86" s="83"/>
      <c r="P86" s="171">
        <f>P87</f>
        <v>0</v>
      </c>
      <c r="Q86" s="83"/>
      <c r="R86" s="171">
        <f>R87</f>
        <v>492.0405487399999</v>
      </c>
      <c r="S86" s="83"/>
      <c r="T86" s="172">
        <f>T87</f>
        <v>1347.105</v>
      </c>
      <c r="AT86" s="23" t="s">
        <v>69</v>
      </c>
      <c r="AU86" s="23" t="s">
        <v>110</v>
      </c>
      <c r="BK86" s="173">
        <f>BK87</f>
        <v>5707727.37</v>
      </c>
    </row>
    <row r="87" spans="2:63" s="10" customFormat="1" ht="36.75" customHeight="1">
      <c r="B87" s="174"/>
      <c r="C87" s="175"/>
      <c r="D87" s="176" t="s">
        <v>69</v>
      </c>
      <c r="E87" s="177" t="s">
        <v>181</v>
      </c>
      <c r="F87" s="177" t="s">
        <v>182</v>
      </c>
      <c r="G87" s="175"/>
      <c r="H87" s="175"/>
      <c r="I87" s="178"/>
      <c r="J87" s="179">
        <f>BK87</f>
        <v>5707727.37</v>
      </c>
      <c r="K87" s="175"/>
      <c r="L87" s="180"/>
      <c r="M87" s="181"/>
      <c r="N87" s="182"/>
      <c r="O87" s="182"/>
      <c r="P87" s="183">
        <f>P88+P163+P180+P212+P219+P236+P263+P315+P323</f>
        <v>0</v>
      </c>
      <c r="Q87" s="182"/>
      <c r="R87" s="183">
        <f>R88+R163+R180+R212+R219+R236+R263+R315+R323</f>
        <v>492.0405487399999</v>
      </c>
      <c r="S87" s="182"/>
      <c r="T87" s="184">
        <f>T88+T163+T180+T212+T219+T236+T263+T315+T323</f>
        <v>1347.105</v>
      </c>
      <c r="AR87" s="185" t="s">
        <v>77</v>
      </c>
      <c r="AT87" s="186" t="s">
        <v>69</v>
      </c>
      <c r="AU87" s="186" t="s">
        <v>70</v>
      </c>
      <c r="AY87" s="185" t="s">
        <v>132</v>
      </c>
      <c r="BK87" s="187">
        <f>BK88+BK163+BK180+BK212+BK219+BK236+BK263+BK315+BK323</f>
        <v>5707727.37</v>
      </c>
    </row>
    <row r="88" spans="2:63" s="10" customFormat="1" ht="19.5" customHeight="1">
      <c r="B88" s="174"/>
      <c r="C88" s="175"/>
      <c r="D88" s="176" t="s">
        <v>69</v>
      </c>
      <c r="E88" s="188" t="s">
        <v>77</v>
      </c>
      <c r="F88" s="188" t="s">
        <v>183</v>
      </c>
      <c r="G88" s="175"/>
      <c r="H88" s="175"/>
      <c r="I88" s="178"/>
      <c r="J88" s="189">
        <f>BK88</f>
        <v>1407969.76</v>
      </c>
      <c r="K88" s="175"/>
      <c r="L88" s="180"/>
      <c r="M88" s="181"/>
      <c r="N88" s="182"/>
      <c r="O88" s="182"/>
      <c r="P88" s="183">
        <f>SUM(P89:P162)</f>
        <v>0</v>
      </c>
      <c r="Q88" s="182"/>
      <c r="R88" s="183">
        <f>SUM(R89:R162)</f>
        <v>83.65901000000001</v>
      </c>
      <c r="S88" s="182"/>
      <c r="T88" s="184">
        <f>SUM(T89:T162)</f>
        <v>1342.431</v>
      </c>
      <c r="AR88" s="185" t="s">
        <v>77</v>
      </c>
      <c r="AT88" s="186" t="s">
        <v>69</v>
      </c>
      <c r="AU88" s="186" t="s">
        <v>77</v>
      </c>
      <c r="AY88" s="185" t="s">
        <v>132</v>
      </c>
      <c r="BK88" s="187">
        <f>SUM(BK89:BK162)</f>
        <v>1407969.76</v>
      </c>
    </row>
    <row r="89" spans="2:65" s="1" customFormat="1" ht="38.25" customHeight="1">
      <c r="B89" s="39"/>
      <c r="C89" s="190" t="s">
        <v>77</v>
      </c>
      <c r="D89" s="190" t="s">
        <v>133</v>
      </c>
      <c r="E89" s="191" t="s">
        <v>226</v>
      </c>
      <c r="F89" s="192" t="s">
        <v>227</v>
      </c>
      <c r="G89" s="193" t="s">
        <v>186</v>
      </c>
      <c r="H89" s="194">
        <v>260</v>
      </c>
      <c r="I89" s="195">
        <v>120.59</v>
      </c>
      <c r="J89" s="196">
        <f>ROUND(I89*H89,2)</f>
        <v>31353.4</v>
      </c>
      <c r="K89" s="192" t="s">
        <v>161</v>
      </c>
      <c r="L89" s="59"/>
      <c r="M89" s="197" t="s">
        <v>21</v>
      </c>
      <c r="N89" s="198" t="s">
        <v>41</v>
      </c>
      <c r="O89" s="40"/>
      <c r="P89" s="199">
        <f>O89*H89</f>
        <v>0</v>
      </c>
      <c r="Q89" s="199">
        <v>9E-05</v>
      </c>
      <c r="R89" s="199">
        <f>Q89*H89</f>
        <v>0.0234</v>
      </c>
      <c r="S89" s="199">
        <v>0.256</v>
      </c>
      <c r="T89" s="200">
        <f>S89*H89</f>
        <v>66.56</v>
      </c>
      <c r="AR89" s="23" t="s">
        <v>152</v>
      </c>
      <c r="AT89" s="23" t="s">
        <v>133</v>
      </c>
      <c r="AU89" s="23" t="s">
        <v>79</v>
      </c>
      <c r="AY89" s="23" t="s">
        <v>132</v>
      </c>
      <c r="BE89" s="201">
        <f>IF(N89="základní",J89,0)</f>
        <v>31353.4</v>
      </c>
      <c r="BF89" s="201">
        <f>IF(N89="snížená",J89,0)</f>
        <v>0</v>
      </c>
      <c r="BG89" s="201">
        <f>IF(N89="zákl. přenesená",J89,0)</f>
        <v>0</v>
      </c>
      <c r="BH89" s="201">
        <f>IF(N89="sníž. přenesená",J89,0)</f>
        <v>0</v>
      </c>
      <c r="BI89" s="201">
        <f>IF(N89="nulová",J89,0)</f>
        <v>0</v>
      </c>
      <c r="BJ89" s="23" t="s">
        <v>77</v>
      </c>
      <c r="BK89" s="201">
        <f>ROUND(I89*H89,2)</f>
        <v>31353.4</v>
      </c>
      <c r="BL89" s="23" t="s">
        <v>152</v>
      </c>
      <c r="BM89" s="23" t="s">
        <v>228</v>
      </c>
    </row>
    <row r="90" spans="2:47" s="1" customFormat="1" ht="216">
      <c r="B90" s="39"/>
      <c r="C90" s="61"/>
      <c r="D90" s="202" t="s">
        <v>188</v>
      </c>
      <c r="E90" s="61"/>
      <c r="F90" s="203" t="s">
        <v>193</v>
      </c>
      <c r="G90" s="61"/>
      <c r="H90" s="61"/>
      <c r="I90" s="161"/>
      <c r="J90" s="61"/>
      <c r="K90" s="61"/>
      <c r="L90" s="59"/>
      <c r="M90" s="204"/>
      <c r="N90" s="40"/>
      <c r="O90" s="40"/>
      <c r="P90" s="40"/>
      <c r="Q90" s="40"/>
      <c r="R90" s="40"/>
      <c r="S90" s="40"/>
      <c r="T90" s="76"/>
      <c r="AT90" s="23" t="s">
        <v>188</v>
      </c>
      <c r="AU90" s="23" t="s">
        <v>79</v>
      </c>
    </row>
    <row r="91" spans="2:65" s="1" customFormat="1" ht="38.25" customHeight="1">
      <c r="B91" s="39"/>
      <c r="C91" s="190" t="s">
        <v>79</v>
      </c>
      <c r="D91" s="190" t="s">
        <v>133</v>
      </c>
      <c r="E91" s="191" t="s">
        <v>229</v>
      </c>
      <c r="F91" s="192" t="s">
        <v>230</v>
      </c>
      <c r="G91" s="193" t="s">
        <v>186</v>
      </c>
      <c r="H91" s="194">
        <v>4296</v>
      </c>
      <c r="I91" s="195">
        <v>79.29</v>
      </c>
      <c r="J91" s="196">
        <f>ROUND(I91*H91,2)</f>
        <v>340629.84</v>
      </c>
      <c r="K91" s="192" t="s">
        <v>161</v>
      </c>
      <c r="L91" s="59"/>
      <c r="M91" s="197" t="s">
        <v>21</v>
      </c>
      <c r="N91" s="198" t="s">
        <v>41</v>
      </c>
      <c r="O91" s="40"/>
      <c r="P91" s="199">
        <f>O91*H91</f>
        <v>0</v>
      </c>
      <c r="Q91" s="199">
        <v>0.00016</v>
      </c>
      <c r="R91" s="199">
        <f>Q91*H91</f>
        <v>0.6873600000000001</v>
      </c>
      <c r="S91" s="199">
        <v>0.256</v>
      </c>
      <c r="T91" s="200">
        <f>S91*H91</f>
        <v>1099.776</v>
      </c>
      <c r="AR91" s="23" t="s">
        <v>152</v>
      </c>
      <c r="AT91" s="23" t="s">
        <v>133</v>
      </c>
      <c r="AU91" s="23" t="s">
        <v>79</v>
      </c>
      <c r="AY91" s="23" t="s">
        <v>132</v>
      </c>
      <c r="BE91" s="201">
        <f>IF(N91="základní",J91,0)</f>
        <v>340629.84</v>
      </c>
      <c r="BF91" s="201">
        <f>IF(N91="snížená",J91,0)</f>
        <v>0</v>
      </c>
      <c r="BG91" s="201">
        <f>IF(N91="zákl. přenesená",J91,0)</f>
        <v>0</v>
      </c>
      <c r="BH91" s="201">
        <f>IF(N91="sníž. přenesená",J91,0)</f>
        <v>0</v>
      </c>
      <c r="BI91" s="201">
        <f>IF(N91="nulová",J91,0)</f>
        <v>0</v>
      </c>
      <c r="BJ91" s="23" t="s">
        <v>77</v>
      </c>
      <c r="BK91" s="201">
        <f>ROUND(I91*H91,2)</f>
        <v>340629.84</v>
      </c>
      <c r="BL91" s="23" t="s">
        <v>152</v>
      </c>
      <c r="BM91" s="23" t="s">
        <v>231</v>
      </c>
    </row>
    <row r="92" spans="2:47" s="1" customFormat="1" ht="216">
      <c r="B92" s="39"/>
      <c r="C92" s="61"/>
      <c r="D92" s="202" t="s">
        <v>188</v>
      </c>
      <c r="E92" s="61"/>
      <c r="F92" s="203" t="s">
        <v>193</v>
      </c>
      <c r="G92" s="61"/>
      <c r="H92" s="61"/>
      <c r="I92" s="161"/>
      <c r="J92" s="61"/>
      <c r="K92" s="61"/>
      <c r="L92" s="59"/>
      <c r="M92" s="204"/>
      <c r="N92" s="40"/>
      <c r="O92" s="40"/>
      <c r="P92" s="40"/>
      <c r="Q92" s="40"/>
      <c r="R92" s="40"/>
      <c r="S92" s="40"/>
      <c r="T92" s="76"/>
      <c r="AT92" s="23" t="s">
        <v>188</v>
      </c>
      <c r="AU92" s="23" t="s">
        <v>79</v>
      </c>
    </row>
    <row r="93" spans="2:47" s="1" customFormat="1" ht="27">
      <c r="B93" s="39"/>
      <c r="C93" s="61"/>
      <c r="D93" s="202" t="s">
        <v>140</v>
      </c>
      <c r="E93" s="61"/>
      <c r="F93" s="203" t="s">
        <v>232</v>
      </c>
      <c r="G93" s="61"/>
      <c r="H93" s="61"/>
      <c r="I93" s="161"/>
      <c r="J93" s="61"/>
      <c r="K93" s="61"/>
      <c r="L93" s="59"/>
      <c r="M93" s="204"/>
      <c r="N93" s="40"/>
      <c r="O93" s="40"/>
      <c r="P93" s="40"/>
      <c r="Q93" s="40"/>
      <c r="R93" s="40"/>
      <c r="S93" s="40"/>
      <c r="T93" s="76"/>
      <c r="AT93" s="23" t="s">
        <v>140</v>
      </c>
      <c r="AU93" s="23" t="s">
        <v>79</v>
      </c>
    </row>
    <row r="94" spans="2:65" s="1" customFormat="1" ht="38.25" customHeight="1">
      <c r="B94" s="39"/>
      <c r="C94" s="190" t="s">
        <v>146</v>
      </c>
      <c r="D94" s="190" t="s">
        <v>133</v>
      </c>
      <c r="E94" s="191" t="s">
        <v>233</v>
      </c>
      <c r="F94" s="192" t="s">
        <v>234</v>
      </c>
      <c r="G94" s="193" t="s">
        <v>235</v>
      </c>
      <c r="H94" s="194">
        <v>859</v>
      </c>
      <c r="I94" s="195">
        <v>50.43</v>
      </c>
      <c r="J94" s="196">
        <f>ROUND(I94*H94,2)</f>
        <v>43319.37</v>
      </c>
      <c r="K94" s="192" t="s">
        <v>161</v>
      </c>
      <c r="L94" s="59"/>
      <c r="M94" s="197" t="s">
        <v>21</v>
      </c>
      <c r="N94" s="198" t="s">
        <v>41</v>
      </c>
      <c r="O94" s="40"/>
      <c r="P94" s="199">
        <f>O94*H94</f>
        <v>0</v>
      </c>
      <c r="Q94" s="199">
        <v>0</v>
      </c>
      <c r="R94" s="199">
        <f>Q94*H94</f>
        <v>0</v>
      </c>
      <c r="S94" s="199">
        <v>0.205</v>
      </c>
      <c r="T94" s="200">
        <f>S94*H94</f>
        <v>176.095</v>
      </c>
      <c r="AR94" s="23" t="s">
        <v>152</v>
      </c>
      <c r="AT94" s="23" t="s">
        <v>133</v>
      </c>
      <c r="AU94" s="23" t="s">
        <v>79</v>
      </c>
      <c r="AY94" s="23" t="s">
        <v>132</v>
      </c>
      <c r="BE94" s="201">
        <f>IF(N94="základní",J94,0)</f>
        <v>43319.37</v>
      </c>
      <c r="BF94" s="201">
        <f>IF(N94="snížená",J94,0)</f>
        <v>0</v>
      </c>
      <c r="BG94" s="201">
        <f>IF(N94="zákl. přenesená",J94,0)</f>
        <v>0</v>
      </c>
      <c r="BH94" s="201">
        <f>IF(N94="sníž. přenesená",J94,0)</f>
        <v>0</v>
      </c>
      <c r="BI94" s="201">
        <f>IF(N94="nulová",J94,0)</f>
        <v>0</v>
      </c>
      <c r="BJ94" s="23" t="s">
        <v>77</v>
      </c>
      <c r="BK94" s="201">
        <f>ROUND(I94*H94,2)</f>
        <v>43319.37</v>
      </c>
      <c r="BL94" s="23" t="s">
        <v>152</v>
      </c>
      <c r="BM94" s="23" t="s">
        <v>236</v>
      </c>
    </row>
    <row r="95" spans="2:47" s="1" customFormat="1" ht="148.5">
      <c r="B95" s="39"/>
      <c r="C95" s="61"/>
      <c r="D95" s="202" t="s">
        <v>188</v>
      </c>
      <c r="E95" s="61"/>
      <c r="F95" s="203" t="s">
        <v>237</v>
      </c>
      <c r="G95" s="61"/>
      <c r="H95" s="61"/>
      <c r="I95" s="161"/>
      <c r="J95" s="61"/>
      <c r="K95" s="61"/>
      <c r="L95" s="59"/>
      <c r="M95" s="204"/>
      <c r="N95" s="40"/>
      <c r="O95" s="40"/>
      <c r="P95" s="40"/>
      <c r="Q95" s="40"/>
      <c r="R95" s="40"/>
      <c r="S95" s="40"/>
      <c r="T95" s="76"/>
      <c r="AT95" s="23" t="s">
        <v>188</v>
      </c>
      <c r="AU95" s="23" t="s">
        <v>79</v>
      </c>
    </row>
    <row r="96" spans="2:51" s="11" customFormat="1" ht="13.5">
      <c r="B96" s="208"/>
      <c r="C96" s="209"/>
      <c r="D96" s="202" t="s">
        <v>200</v>
      </c>
      <c r="E96" s="210" t="s">
        <v>21</v>
      </c>
      <c r="F96" s="211" t="s">
        <v>238</v>
      </c>
      <c r="G96" s="209"/>
      <c r="H96" s="212">
        <v>859</v>
      </c>
      <c r="I96" s="213"/>
      <c r="J96" s="209"/>
      <c r="K96" s="209"/>
      <c r="L96" s="59"/>
      <c r="M96" s="215"/>
      <c r="N96" s="216"/>
      <c r="O96" s="216"/>
      <c r="P96" s="216"/>
      <c r="Q96" s="216"/>
      <c r="R96" s="216"/>
      <c r="S96" s="216"/>
      <c r="T96" s="217"/>
      <c r="AT96" s="218" t="s">
        <v>200</v>
      </c>
      <c r="AU96" s="218" t="s">
        <v>79</v>
      </c>
      <c r="AV96" s="11" t="s">
        <v>79</v>
      </c>
      <c r="AW96" s="11" t="s">
        <v>33</v>
      </c>
      <c r="AX96" s="11" t="s">
        <v>77</v>
      </c>
      <c r="AY96" s="218" t="s">
        <v>132</v>
      </c>
    </row>
    <row r="97" spans="2:65" s="1" customFormat="1" ht="38.25" customHeight="1">
      <c r="B97" s="39"/>
      <c r="C97" s="190" t="s">
        <v>152</v>
      </c>
      <c r="D97" s="190" t="s">
        <v>133</v>
      </c>
      <c r="E97" s="191" t="s">
        <v>239</v>
      </c>
      <c r="F97" s="192" t="s">
        <v>240</v>
      </c>
      <c r="G97" s="193" t="s">
        <v>196</v>
      </c>
      <c r="H97" s="194">
        <v>460.2</v>
      </c>
      <c r="I97" s="195">
        <v>106.74</v>
      </c>
      <c r="J97" s="196">
        <f>ROUND(I97*H97,2)</f>
        <v>49121.75</v>
      </c>
      <c r="K97" s="192" t="s">
        <v>161</v>
      </c>
      <c r="L97" s="59"/>
      <c r="M97" s="197" t="s">
        <v>21</v>
      </c>
      <c r="N97" s="198" t="s">
        <v>41</v>
      </c>
      <c r="O97" s="40"/>
      <c r="P97" s="199">
        <f>O97*H97</f>
        <v>0</v>
      </c>
      <c r="Q97" s="199">
        <v>0</v>
      </c>
      <c r="R97" s="199">
        <f>Q97*H97</f>
        <v>0</v>
      </c>
      <c r="S97" s="199">
        <v>0</v>
      </c>
      <c r="T97" s="200">
        <f>S97*H97</f>
        <v>0</v>
      </c>
      <c r="AR97" s="23" t="s">
        <v>152</v>
      </c>
      <c r="AT97" s="23" t="s">
        <v>133</v>
      </c>
      <c r="AU97" s="23" t="s">
        <v>79</v>
      </c>
      <c r="AY97" s="23" t="s">
        <v>132</v>
      </c>
      <c r="BE97" s="201">
        <f>IF(N97="základní",J97,0)</f>
        <v>49121.75</v>
      </c>
      <c r="BF97" s="201">
        <f>IF(N97="snížená",J97,0)</f>
        <v>0</v>
      </c>
      <c r="BG97" s="201">
        <f>IF(N97="zákl. přenesená",J97,0)</f>
        <v>0</v>
      </c>
      <c r="BH97" s="201">
        <f>IF(N97="sníž. přenesená",J97,0)</f>
        <v>0</v>
      </c>
      <c r="BI97" s="201">
        <f>IF(N97="nulová",J97,0)</f>
        <v>0</v>
      </c>
      <c r="BJ97" s="23" t="s">
        <v>77</v>
      </c>
      <c r="BK97" s="201">
        <f>ROUND(I97*H97,2)</f>
        <v>49121.75</v>
      </c>
      <c r="BL97" s="23" t="s">
        <v>152</v>
      </c>
      <c r="BM97" s="23" t="s">
        <v>241</v>
      </c>
    </row>
    <row r="98" spans="2:47" s="1" customFormat="1" ht="270">
      <c r="B98" s="39"/>
      <c r="C98" s="61"/>
      <c r="D98" s="202" t="s">
        <v>188</v>
      </c>
      <c r="E98" s="61"/>
      <c r="F98" s="203" t="s">
        <v>242</v>
      </c>
      <c r="G98" s="61"/>
      <c r="H98" s="61"/>
      <c r="I98" s="161"/>
      <c r="J98" s="61"/>
      <c r="K98" s="61"/>
      <c r="L98" s="59"/>
      <c r="M98" s="204"/>
      <c r="N98" s="40"/>
      <c r="O98" s="40"/>
      <c r="P98" s="40"/>
      <c r="Q98" s="40"/>
      <c r="R98" s="40"/>
      <c r="S98" s="40"/>
      <c r="T98" s="76"/>
      <c r="AT98" s="23" t="s">
        <v>188</v>
      </c>
      <c r="AU98" s="23" t="s">
        <v>79</v>
      </c>
    </row>
    <row r="99" spans="2:51" s="12" customFormat="1" ht="13.5">
      <c r="B99" s="222"/>
      <c r="C99" s="223"/>
      <c r="D99" s="202" t="s">
        <v>200</v>
      </c>
      <c r="E99" s="224" t="s">
        <v>21</v>
      </c>
      <c r="F99" s="225" t="s">
        <v>243</v>
      </c>
      <c r="G99" s="223"/>
      <c r="H99" s="224" t="s">
        <v>21</v>
      </c>
      <c r="I99" s="226"/>
      <c r="J99" s="223"/>
      <c r="K99" s="223"/>
      <c r="L99" s="59"/>
      <c r="M99" s="228"/>
      <c r="N99" s="229"/>
      <c r="O99" s="229"/>
      <c r="P99" s="229"/>
      <c r="Q99" s="229"/>
      <c r="R99" s="229"/>
      <c r="S99" s="229"/>
      <c r="T99" s="230"/>
      <c r="AT99" s="231" t="s">
        <v>200</v>
      </c>
      <c r="AU99" s="231" t="s">
        <v>79</v>
      </c>
      <c r="AV99" s="12" t="s">
        <v>77</v>
      </c>
      <c r="AW99" s="12" t="s">
        <v>33</v>
      </c>
      <c r="AX99" s="12" t="s">
        <v>70</v>
      </c>
      <c r="AY99" s="231" t="s">
        <v>132</v>
      </c>
    </row>
    <row r="100" spans="2:51" s="11" customFormat="1" ht="13.5">
      <c r="B100" s="208"/>
      <c r="C100" s="209"/>
      <c r="D100" s="202" t="s">
        <v>200</v>
      </c>
      <c r="E100" s="210" t="s">
        <v>21</v>
      </c>
      <c r="F100" s="211" t="s">
        <v>244</v>
      </c>
      <c r="G100" s="209"/>
      <c r="H100" s="212">
        <v>337.2</v>
      </c>
      <c r="I100" s="213"/>
      <c r="J100" s="209"/>
      <c r="K100" s="209"/>
      <c r="L100" s="59"/>
      <c r="M100" s="215"/>
      <c r="N100" s="216"/>
      <c r="O100" s="216"/>
      <c r="P100" s="216"/>
      <c r="Q100" s="216"/>
      <c r="R100" s="216"/>
      <c r="S100" s="216"/>
      <c r="T100" s="217"/>
      <c r="AT100" s="218" t="s">
        <v>200</v>
      </c>
      <c r="AU100" s="218" t="s">
        <v>79</v>
      </c>
      <c r="AV100" s="11" t="s">
        <v>79</v>
      </c>
      <c r="AW100" s="11" t="s">
        <v>33</v>
      </c>
      <c r="AX100" s="11" t="s">
        <v>70</v>
      </c>
      <c r="AY100" s="218" t="s">
        <v>132</v>
      </c>
    </row>
    <row r="101" spans="2:51" s="12" customFormat="1" ht="13.5">
      <c r="B101" s="222"/>
      <c r="C101" s="223"/>
      <c r="D101" s="202" t="s">
        <v>200</v>
      </c>
      <c r="E101" s="224" t="s">
        <v>21</v>
      </c>
      <c r="F101" s="225" t="s">
        <v>245</v>
      </c>
      <c r="G101" s="223"/>
      <c r="H101" s="224" t="s">
        <v>21</v>
      </c>
      <c r="I101" s="226"/>
      <c r="J101" s="223"/>
      <c r="K101" s="223"/>
      <c r="L101" s="59"/>
      <c r="M101" s="228"/>
      <c r="N101" s="229"/>
      <c r="O101" s="229"/>
      <c r="P101" s="229"/>
      <c r="Q101" s="229"/>
      <c r="R101" s="229"/>
      <c r="S101" s="229"/>
      <c r="T101" s="230"/>
      <c r="AT101" s="231" t="s">
        <v>200</v>
      </c>
      <c r="AU101" s="231" t="s">
        <v>79</v>
      </c>
      <c r="AV101" s="12" t="s">
        <v>77</v>
      </c>
      <c r="AW101" s="12" t="s">
        <v>33</v>
      </c>
      <c r="AX101" s="12" t="s">
        <v>70</v>
      </c>
      <c r="AY101" s="231" t="s">
        <v>132</v>
      </c>
    </row>
    <row r="102" spans="2:51" s="11" customFormat="1" ht="13.5">
      <c r="B102" s="208"/>
      <c r="C102" s="209"/>
      <c r="D102" s="202" t="s">
        <v>200</v>
      </c>
      <c r="E102" s="210" t="s">
        <v>21</v>
      </c>
      <c r="F102" s="211" t="s">
        <v>246</v>
      </c>
      <c r="G102" s="209"/>
      <c r="H102" s="212">
        <v>123</v>
      </c>
      <c r="I102" s="213"/>
      <c r="J102" s="209"/>
      <c r="K102" s="209"/>
      <c r="L102" s="59"/>
      <c r="M102" s="215"/>
      <c r="N102" s="216"/>
      <c r="O102" s="216"/>
      <c r="P102" s="216"/>
      <c r="Q102" s="216"/>
      <c r="R102" s="216"/>
      <c r="S102" s="216"/>
      <c r="T102" s="217"/>
      <c r="AT102" s="218" t="s">
        <v>200</v>
      </c>
      <c r="AU102" s="218" t="s">
        <v>79</v>
      </c>
      <c r="AV102" s="11" t="s">
        <v>79</v>
      </c>
      <c r="AW102" s="11" t="s">
        <v>33</v>
      </c>
      <c r="AX102" s="11" t="s">
        <v>70</v>
      </c>
      <c r="AY102" s="218" t="s">
        <v>132</v>
      </c>
    </row>
    <row r="103" spans="2:51" s="13" customFormat="1" ht="13.5">
      <c r="B103" s="232"/>
      <c r="C103" s="233"/>
      <c r="D103" s="202" t="s">
        <v>200</v>
      </c>
      <c r="E103" s="234" t="s">
        <v>21</v>
      </c>
      <c r="F103" s="235" t="s">
        <v>247</v>
      </c>
      <c r="G103" s="233"/>
      <c r="H103" s="236">
        <v>460.2</v>
      </c>
      <c r="I103" s="237"/>
      <c r="J103" s="233"/>
      <c r="K103" s="233"/>
      <c r="L103" s="59"/>
      <c r="M103" s="239"/>
      <c r="N103" s="240"/>
      <c r="O103" s="240"/>
      <c r="P103" s="240"/>
      <c r="Q103" s="240"/>
      <c r="R103" s="240"/>
      <c r="S103" s="240"/>
      <c r="T103" s="241"/>
      <c r="AT103" s="242" t="s">
        <v>200</v>
      </c>
      <c r="AU103" s="242" t="s">
        <v>79</v>
      </c>
      <c r="AV103" s="13" t="s">
        <v>152</v>
      </c>
      <c r="AW103" s="13" t="s">
        <v>33</v>
      </c>
      <c r="AX103" s="13" t="s">
        <v>77</v>
      </c>
      <c r="AY103" s="242" t="s">
        <v>132</v>
      </c>
    </row>
    <row r="104" spans="2:65" s="1" customFormat="1" ht="38.25" customHeight="1">
      <c r="B104" s="39"/>
      <c r="C104" s="190" t="s">
        <v>131</v>
      </c>
      <c r="D104" s="190" t="s">
        <v>133</v>
      </c>
      <c r="E104" s="191" t="s">
        <v>248</v>
      </c>
      <c r="F104" s="192" t="s">
        <v>249</v>
      </c>
      <c r="G104" s="193" t="s">
        <v>196</v>
      </c>
      <c r="H104" s="194">
        <v>216</v>
      </c>
      <c r="I104" s="195">
        <v>126.15</v>
      </c>
      <c r="J104" s="196">
        <f>ROUND(I104*H104,2)</f>
        <v>27248.4</v>
      </c>
      <c r="K104" s="192" t="s">
        <v>161</v>
      </c>
      <c r="L104" s="59"/>
      <c r="M104" s="197" t="s">
        <v>21</v>
      </c>
      <c r="N104" s="198" t="s">
        <v>41</v>
      </c>
      <c r="O104" s="40"/>
      <c r="P104" s="199">
        <f>O104*H104</f>
        <v>0</v>
      </c>
      <c r="Q104" s="199">
        <v>0</v>
      </c>
      <c r="R104" s="199">
        <f>Q104*H104</f>
        <v>0</v>
      </c>
      <c r="S104" s="199">
        <v>0</v>
      </c>
      <c r="T104" s="200">
        <f>S104*H104</f>
        <v>0</v>
      </c>
      <c r="AR104" s="23" t="s">
        <v>152</v>
      </c>
      <c r="AT104" s="23" t="s">
        <v>133</v>
      </c>
      <c r="AU104" s="23" t="s">
        <v>79</v>
      </c>
      <c r="AY104" s="23" t="s">
        <v>132</v>
      </c>
      <c r="BE104" s="201">
        <f>IF(N104="základní",J104,0)</f>
        <v>27248.4</v>
      </c>
      <c r="BF104" s="201">
        <f>IF(N104="snížená",J104,0)</f>
        <v>0</v>
      </c>
      <c r="BG104" s="201">
        <f>IF(N104="zákl. přenesená",J104,0)</f>
        <v>0</v>
      </c>
      <c r="BH104" s="201">
        <f>IF(N104="sníž. přenesená",J104,0)</f>
        <v>0</v>
      </c>
      <c r="BI104" s="201">
        <f>IF(N104="nulová",J104,0)</f>
        <v>0</v>
      </c>
      <c r="BJ104" s="23" t="s">
        <v>77</v>
      </c>
      <c r="BK104" s="201">
        <f>ROUND(I104*H104,2)</f>
        <v>27248.4</v>
      </c>
      <c r="BL104" s="23" t="s">
        <v>152</v>
      </c>
      <c r="BM104" s="23" t="s">
        <v>250</v>
      </c>
    </row>
    <row r="105" spans="2:47" s="1" customFormat="1" ht="270">
      <c r="B105" s="39"/>
      <c r="C105" s="61"/>
      <c r="D105" s="202" t="s">
        <v>188</v>
      </c>
      <c r="E105" s="61"/>
      <c r="F105" s="203" t="s">
        <v>242</v>
      </c>
      <c r="G105" s="61"/>
      <c r="H105" s="61"/>
      <c r="I105" s="161"/>
      <c r="J105" s="61"/>
      <c r="K105" s="61"/>
      <c r="L105" s="59"/>
      <c r="M105" s="204"/>
      <c r="N105" s="40"/>
      <c r="O105" s="40"/>
      <c r="P105" s="40"/>
      <c r="Q105" s="40"/>
      <c r="R105" s="40"/>
      <c r="S105" s="40"/>
      <c r="T105" s="76"/>
      <c r="AT105" s="23" t="s">
        <v>188</v>
      </c>
      <c r="AU105" s="23" t="s">
        <v>79</v>
      </c>
    </row>
    <row r="106" spans="2:51" s="12" customFormat="1" ht="13.5">
      <c r="B106" s="222"/>
      <c r="C106" s="223"/>
      <c r="D106" s="202" t="s">
        <v>200</v>
      </c>
      <c r="E106" s="224" t="s">
        <v>21</v>
      </c>
      <c r="F106" s="225" t="s">
        <v>251</v>
      </c>
      <c r="G106" s="223"/>
      <c r="H106" s="224" t="s">
        <v>21</v>
      </c>
      <c r="I106" s="226"/>
      <c r="J106" s="223"/>
      <c r="K106" s="223"/>
      <c r="L106" s="59"/>
      <c r="M106" s="228"/>
      <c r="N106" s="229"/>
      <c r="O106" s="229"/>
      <c r="P106" s="229"/>
      <c r="Q106" s="229"/>
      <c r="R106" s="229"/>
      <c r="S106" s="229"/>
      <c r="T106" s="230"/>
      <c r="AT106" s="231" t="s">
        <v>200</v>
      </c>
      <c r="AU106" s="231" t="s">
        <v>79</v>
      </c>
      <c r="AV106" s="12" t="s">
        <v>77</v>
      </c>
      <c r="AW106" s="12" t="s">
        <v>33</v>
      </c>
      <c r="AX106" s="12" t="s">
        <v>70</v>
      </c>
      <c r="AY106" s="231" t="s">
        <v>132</v>
      </c>
    </row>
    <row r="107" spans="2:51" s="11" customFormat="1" ht="13.5">
      <c r="B107" s="208"/>
      <c r="C107" s="209"/>
      <c r="D107" s="202" t="s">
        <v>200</v>
      </c>
      <c r="E107" s="210" t="s">
        <v>21</v>
      </c>
      <c r="F107" s="211" t="s">
        <v>252</v>
      </c>
      <c r="G107" s="209"/>
      <c r="H107" s="212">
        <v>216</v>
      </c>
      <c r="I107" s="213"/>
      <c r="J107" s="209"/>
      <c r="K107" s="209"/>
      <c r="L107" s="59"/>
      <c r="M107" s="215"/>
      <c r="N107" s="216"/>
      <c r="O107" s="216"/>
      <c r="P107" s="216"/>
      <c r="Q107" s="216"/>
      <c r="R107" s="216"/>
      <c r="S107" s="216"/>
      <c r="T107" s="217"/>
      <c r="AT107" s="218" t="s">
        <v>200</v>
      </c>
      <c r="AU107" s="218" t="s">
        <v>79</v>
      </c>
      <c r="AV107" s="11" t="s">
        <v>79</v>
      </c>
      <c r="AW107" s="11" t="s">
        <v>33</v>
      </c>
      <c r="AX107" s="11" t="s">
        <v>77</v>
      </c>
      <c r="AY107" s="218" t="s">
        <v>132</v>
      </c>
    </row>
    <row r="108" spans="2:65" s="1" customFormat="1" ht="25.5" customHeight="1">
      <c r="B108" s="39"/>
      <c r="C108" s="190" t="s">
        <v>163</v>
      </c>
      <c r="D108" s="190" t="s">
        <v>133</v>
      </c>
      <c r="E108" s="191" t="s">
        <v>253</v>
      </c>
      <c r="F108" s="192" t="s">
        <v>254</v>
      </c>
      <c r="G108" s="193" t="s">
        <v>196</v>
      </c>
      <c r="H108" s="194">
        <v>52.64</v>
      </c>
      <c r="I108" s="195">
        <v>277.52</v>
      </c>
      <c r="J108" s="196">
        <f>ROUND(I108*H108,2)</f>
        <v>14608.65</v>
      </c>
      <c r="K108" s="192" t="s">
        <v>161</v>
      </c>
      <c r="L108" s="59"/>
      <c r="M108" s="197" t="s">
        <v>21</v>
      </c>
      <c r="N108" s="198" t="s">
        <v>41</v>
      </c>
      <c r="O108" s="40"/>
      <c r="P108" s="199">
        <f>O108*H108</f>
        <v>0</v>
      </c>
      <c r="Q108" s="199">
        <v>0</v>
      </c>
      <c r="R108" s="199">
        <f>Q108*H108</f>
        <v>0</v>
      </c>
      <c r="S108" s="199">
        <v>0</v>
      </c>
      <c r="T108" s="200">
        <f>S108*H108</f>
        <v>0</v>
      </c>
      <c r="AR108" s="23" t="s">
        <v>152</v>
      </c>
      <c r="AT108" s="23" t="s">
        <v>133</v>
      </c>
      <c r="AU108" s="23" t="s">
        <v>79</v>
      </c>
      <c r="AY108" s="23" t="s">
        <v>132</v>
      </c>
      <c r="BE108" s="201">
        <f>IF(N108="základní",J108,0)</f>
        <v>14608.65</v>
      </c>
      <c r="BF108" s="201">
        <f>IF(N108="snížená",J108,0)</f>
        <v>0</v>
      </c>
      <c r="BG108" s="201">
        <f>IF(N108="zákl. přenesená",J108,0)</f>
        <v>0</v>
      </c>
      <c r="BH108" s="201">
        <f>IF(N108="sníž. přenesená",J108,0)</f>
        <v>0</v>
      </c>
      <c r="BI108" s="201">
        <f>IF(N108="nulová",J108,0)</f>
        <v>0</v>
      </c>
      <c r="BJ108" s="23" t="s">
        <v>77</v>
      </c>
      <c r="BK108" s="201">
        <f>ROUND(I108*H108,2)</f>
        <v>14608.65</v>
      </c>
      <c r="BL108" s="23" t="s">
        <v>152</v>
      </c>
      <c r="BM108" s="23" t="s">
        <v>255</v>
      </c>
    </row>
    <row r="109" spans="2:47" s="1" customFormat="1" ht="94.5">
      <c r="B109" s="39"/>
      <c r="C109" s="61"/>
      <c r="D109" s="202" t="s">
        <v>188</v>
      </c>
      <c r="E109" s="61"/>
      <c r="F109" s="203" t="s">
        <v>256</v>
      </c>
      <c r="G109" s="61"/>
      <c r="H109" s="61"/>
      <c r="I109" s="161"/>
      <c r="J109" s="61"/>
      <c r="K109" s="61"/>
      <c r="L109" s="59"/>
      <c r="M109" s="204"/>
      <c r="N109" s="40"/>
      <c r="O109" s="40"/>
      <c r="P109" s="40"/>
      <c r="Q109" s="40"/>
      <c r="R109" s="40"/>
      <c r="S109" s="40"/>
      <c r="T109" s="76"/>
      <c r="AT109" s="23" t="s">
        <v>188</v>
      </c>
      <c r="AU109" s="23" t="s">
        <v>79</v>
      </c>
    </row>
    <row r="110" spans="2:51" s="11" customFormat="1" ht="13.5">
      <c r="B110" s="208"/>
      <c r="C110" s="209"/>
      <c r="D110" s="202" t="s">
        <v>200</v>
      </c>
      <c r="E110" s="210" t="s">
        <v>21</v>
      </c>
      <c r="F110" s="211" t="s">
        <v>257</v>
      </c>
      <c r="G110" s="209"/>
      <c r="H110" s="212">
        <v>40.5</v>
      </c>
      <c r="I110" s="213"/>
      <c r="J110" s="209"/>
      <c r="K110" s="209"/>
      <c r="L110" s="59"/>
      <c r="M110" s="215"/>
      <c r="N110" s="216"/>
      <c r="O110" s="216"/>
      <c r="P110" s="216"/>
      <c r="Q110" s="216"/>
      <c r="R110" s="216"/>
      <c r="S110" s="216"/>
      <c r="T110" s="217"/>
      <c r="AT110" s="218" t="s">
        <v>200</v>
      </c>
      <c r="AU110" s="218" t="s">
        <v>79</v>
      </c>
      <c r="AV110" s="11" t="s">
        <v>79</v>
      </c>
      <c r="AW110" s="11" t="s">
        <v>33</v>
      </c>
      <c r="AX110" s="11" t="s">
        <v>70</v>
      </c>
      <c r="AY110" s="218" t="s">
        <v>132</v>
      </c>
    </row>
    <row r="111" spans="2:51" s="12" customFormat="1" ht="13.5">
      <c r="B111" s="222"/>
      <c r="C111" s="223"/>
      <c r="D111" s="202" t="s">
        <v>200</v>
      </c>
      <c r="E111" s="224" t="s">
        <v>21</v>
      </c>
      <c r="F111" s="225" t="s">
        <v>258</v>
      </c>
      <c r="G111" s="223"/>
      <c r="H111" s="224" t="s">
        <v>21</v>
      </c>
      <c r="I111" s="226"/>
      <c r="J111" s="223"/>
      <c r="K111" s="223"/>
      <c r="L111" s="59"/>
      <c r="M111" s="228"/>
      <c r="N111" s="229"/>
      <c r="O111" s="229"/>
      <c r="P111" s="229"/>
      <c r="Q111" s="229"/>
      <c r="R111" s="229"/>
      <c r="S111" s="229"/>
      <c r="T111" s="230"/>
      <c r="AT111" s="231" t="s">
        <v>200</v>
      </c>
      <c r="AU111" s="231" t="s">
        <v>79</v>
      </c>
      <c r="AV111" s="12" t="s">
        <v>77</v>
      </c>
      <c r="AW111" s="12" t="s">
        <v>33</v>
      </c>
      <c r="AX111" s="12" t="s">
        <v>70</v>
      </c>
      <c r="AY111" s="231" t="s">
        <v>132</v>
      </c>
    </row>
    <row r="112" spans="2:51" s="11" customFormat="1" ht="13.5">
      <c r="B112" s="208"/>
      <c r="C112" s="209"/>
      <c r="D112" s="202" t="s">
        <v>200</v>
      </c>
      <c r="E112" s="210" t="s">
        <v>21</v>
      </c>
      <c r="F112" s="211" t="s">
        <v>259</v>
      </c>
      <c r="G112" s="209"/>
      <c r="H112" s="212">
        <v>12.14</v>
      </c>
      <c r="I112" s="213"/>
      <c r="J112" s="209"/>
      <c r="K112" s="209"/>
      <c r="L112" s="59"/>
      <c r="M112" s="215"/>
      <c r="N112" s="216"/>
      <c r="O112" s="216"/>
      <c r="P112" s="216"/>
      <c r="Q112" s="216"/>
      <c r="R112" s="216"/>
      <c r="S112" s="216"/>
      <c r="T112" s="217"/>
      <c r="AT112" s="218" t="s">
        <v>200</v>
      </c>
      <c r="AU112" s="218" t="s">
        <v>79</v>
      </c>
      <c r="AV112" s="11" t="s">
        <v>79</v>
      </c>
      <c r="AW112" s="11" t="s">
        <v>33</v>
      </c>
      <c r="AX112" s="11" t="s">
        <v>70</v>
      </c>
      <c r="AY112" s="218" t="s">
        <v>132</v>
      </c>
    </row>
    <row r="113" spans="2:51" s="13" customFormat="1" ht="13.5">
      <c r="B113" s="232"/>
      <c r="C113" s="233"/>
      <c r="D113" s="202" t="s">
        <v>200</v>
      </c>
      <c r="E113" s="234" t="s">
        <v>21</v>
      </c>
      <c r="F113" s="235" t="s">
        <v>247</v>
      </c>
      <c r="G113" s="233"/>
      <c r="H113" s="236">
        <v>52.64</v>
      </c>
      <c r="I113" s="237"/>
      <c r="J113" s="233"/>
      <c r="K113" s="233"/>
      <c r="L113" s="59"/>
      <c r="M113" s="239"/>
      <c r="N113" s="240"/>
      <c r="O113" s="240"/>
      <c r="P113" s="240"/>
      <c r="Q113" s="240"/>
      <c r="R113" s="240"/>
      <c r="S113" s="240"/>
      <c r="T113" s="241"/>
      <c r="AT113" s="242" t="s">
        <v>200</v>
      </c>
      <c r="AU113" s="242" t="s">
        <v>79</v>
      </c>
      <c r="AV113" s="13" t="s">
        <v>152</v>
      </c>
      <c r="AW113" s="13" t="s">
        <v>33</v>
      </c>
      <c r="AX113" s="13" t="s">
        <v>77</v>
      </c>
      <c r="AY113" s="242" t="s">
        <v>132</v>
      </c>
    </row>
    <row r="114" spans="2:65" s="1" customFormat="1" ht="25.5" customHeight="1">
      <c r="B114" s="39"/>
      <c r="C114" s="190" t="s">
        <v>167</v>
      </c>
      <c r="D114" s="190" t="s">
        <v>133</v>
      </c>
      <c r="E114" s="191" t="s">
        <v>260</v>
      </c>
      <c r="F114" s="192" t="s">
        <v>261</v>
      </c>
      <c r="G114" s="193" t="s">
        <v>196</v>
      </c>
      <c r="H114" s="194">
        <v>67.2</v>
      </c>
      <c r="I114" s="195">
        <v>216.82</v>
      </c>
      <c r="J114" s="196">
        <f>ROUND(I114*H114,2)</f>
        <v>14570.3</v>
      </c>
      <c r="K114" s="192" t="s">
        <v>161</v>
      </c>
      <c r="L114" s="59"/>
      <c r="M114" s="197" t="s">
        <v>21</v>
      </c>
      <c r="N114" s="198" t="s">
        <v>41</v>
      </c>
      <c r="O114" s="40"/>
      <c r="P114" s="199">
        <f>O114*H114</f>
        <v>0</v>
      </c>
      <c r="Q114" s="199">
        <v>0</v>
      </c>
      <c r="R114" s="199">
        <f>Q114*H114</f>
        <v>0</v>
      </c>
      <c r="S114" s="199">
        <v>0</v>
      </c>
      <c r="T114" s="200">
        <f>S114*H114</f>
        <v>0</v>
      </c>
      <c r="AR114" s="23" t="s">
        <v>152</v>
      </c>
      <c r="AT114" s="23" t="s">
        <v>133</v>
      </c>
      <c r="AU114" s="23" t="s">
        <v>79</v>
      </c>
      <c r="AY114" s="23" t="s">
        <v>132</v>
      </c>
      <c r="BE114" s="201">
        <f>IF(N114="základní",J114,0)</f>
        <v>14570.3</v>
      </c>
      <c r="BF114" s="201">
        <f>IF(N114="snížená",J114,0)</f>
        <v>0</v>
      </c>
      <c r="BG114" s="201">
        <f>IF(N114="zákl. přenesená",J114,0)</f>
        <v>0</v>
      </c>
      <c r="BH114" s="201">
        <f>IF(N114="sníž. přenesená",J114,0)</f>
        <v>0</v>
      </c>
      <c r="BI114" s="201">
        <f>IF(N114="nulová",J114,0)</f>
        <v>0</v>
      </c>
      <c r="BJ114" s="23" t="s">
        <v>77</v>
      </c>
      <c r="BK114" s="201">
        <f>ROUND(I114*H114,2)</f>
        <v>14570.3</v>
      </c>
      <c r="BL114" s="23" t="s">
        <v>152</v>
      </c>
      <c r="BM114" s="23" t="s">
        <v>262</v>
      </c>
    </row>
    <row r="115" spans="2:47" s="1" customFormat="1" ht="202.5">
      <c r="B115" s="39"/>
      <c r="C115" s="61"/>
      <c r="D115" s="202" t="s">
        <v>188</v>
      </c>
      <c r="E115" s="61"/>
      <c r="F115" s="203" t="s">
        <v>263</v>
      </c>
      <c r="G115" s="61"/>
      <c r="H115" s="61"/>
      <c r="I115" s="161"/>
      <c r="J115" s="61"/>
      <c r="K115" s="61"/>
      <c r="L115" s="59"/>
      <c r="M115" s="204"/>
      <c r="N115" s="40"/>
      <c r="O115" s="40"/>
      <c r="P115" s="40"/>
      <c r="Q115" s="40"/>
      <c r="R115" s="40"/>
      <c r="S115" s="40"/>
      <c r="T115" s="76"/>
      <c r="AT115" s="23" t="s">
        <v>188</v>
      </c>
      <c r="AU115" s="23" t="s">
        <v>79</v>
      </c>
    </row>
    <row r="116" spans="2:51" s="11" customFormat="1" ht="13.5">
      <c r="B116" s="208"/>
      <c r="C116" s="209"/>
      <c r="D116" s="202" t="s">
        <v>200</v>
      </c>
      <c r="E116" s="210" t="s">
        <v>21</v>
      </c>
      <c r="F116" s="211" t="s">
        <v>264</v>
      </c>
      <c r="G116" s="209"/>
      <c r="H116" s="212">
        <v>67.2</v>
      </c>
      <c r="I116" s="213"/>
      <c r="J116" s="209"/>
      <c r="K116" s="209"/>
      <c r="L116" s="59"/>
      <c r="M116" s="215"/>
      <c r="N116" s="216"/>
      <c r="O116" s="216"/>
      <c r="P116" s="216"/>
      <c r="Q116" s="216"/>
      <c r="R116" s="216"/>
      <c r="S116" s="216"/>
      <c r="T116" s="217"/>
      <c r="AT116" s="218" t="s">
        <v>200</v>
      </c>
      <c r="AU116" s="218" t="s">
        <v>79</v>
      </c>
      <c r="AV116" s="11" t="s">
        <v>79</v>
      </c>
      <c r="AW116" s="11" t="s">
        <v>33</v>
      </c>
      <c r="AX116" s="11" t="s">
        <v>77</v>
      </c>
      <c r="AY116" s="218" t="s">
        <v>132</v>
      </c>
    </row>
    <row r="117" spans="2:65" s="1" customFormat="1" ht="38.25" customHeight="1">
      <c r="B117" s="39"/>
      <c r="C117" s="190" t="s">
        <v>173</v>
      </c>
      <c r="D117" s="190" t="s">
        <v>133</v>
      </c>
      <c r="E117" s="191" t="s">
        <v>194</v>
      </c>
      <c r="F117" s="192" t="s">
        <v>195</v>
      </c>
      <c r="G117" s="193" t="s">
        <v>196</v>
      </c>
      <c r="H117" s="194">
        <v>44</v>
      </c>
      <c r="I117" s="195">
        <v>50.29</v>
      </c>
      <c r="J117" s="196">
        <f>ROUND(I117*H117,2)</f>
        <v>2212.76</v>
      </c>
      <c r="K117" s="192" t="s">
        <v>161</v>
      </c>
      <c r="L117" s="59"/>
      <c r="M117" s="197" t="s">
        <v>21</v>
      </c>
      <c r="N117" s="198" t="s">
        <v>41</v>
      </c>
      <c r="O117" s="40"/>
      <c r="P117" s="199">
        <f>O117*H117</f>
        <v>0</v>
      </c>
      <c r="Q117" s="199">
        <v>0</v>
      </c>
      <c r="R117" s="199">
        <f>Q117*H117</f>
        <v>0</v>
      </c>
      <c r="S117" s="199">
        <v>0</v>
      </c>
      <c r="T117" s="200">
        <f>S117*H117</f>
        <v>0</v>
      </c>
      <c r="AR117" s="23" t="s">
        <v>152</v>
      </c>
      <c r="AT117" s="23" t="s">
        <v>133</v>
      </c>
      <c r="AU117" s="23" t="s">
        <v>79</v>
      </c>
      <c r="AY117" s="23" t="s">
        <v>132</v>
      </c>
      <c r="BE117" s="201">
        <f>IF(N117="základní",J117,0)</f>
        <v>2212.76</v>
      </c>
      <c r="BF117" s="201">
        <f>IF(N117="snížená",J117,0)</f>
        <v>0</v>
      </c>
      <c r="BG117" s="201">
        <f>IF(N117="zákl. přenesená",J117,0)</f>
        <v>0</v>
      </c>
      <c r="BH117" s="201">
        <f>IF(N117="sníž. přenesená",J117,0)</f>
        <v>0</v>
      </c>
      <c r="BI117" s="201">
        <f>IF(N117="nulová",J117,0)</f>
        <v>0</v>
      </c>
      <c r="BJ117" s="23" t="s">
        <v>77</v>
      </c>
      <c r="BK117" s="201">
        <f>ROUND(I117*H117,2)</f>
        <v>2212.76</v>
      </c>
      <c r="BL117" s="23" t="s">
        <v>152</v>
      </c>
      <c r="BM117" s="23" t="s">
        <v>265</v>
      </c>
    </row>
    <row r="118" spans="2:47" s="1" customFormat="1" ht="189">
      <c r="B118" s="39"/>
      <c r="C118" s="61"/>
      <c r="D118" s="202" t="s">
        <v>188</v>
      </c>
      <c r="E118" s="61"/>
      <c r="F118" s="203" t="s">
        <v>198</v>
      </c>
      <c r="G118" s="61"/>
      <c r="H118" s="61"/>
      <c r="I118" s="161"/>
      <c r="J118" s="61"/>
      <c r="K118" s="61"/>
      <c r="L118" s="59"/>
      <c r="M118" s="204"/>
      <c r="N118" s="40"/>
      <c r="O118" s="40"/>
      <c r="P118" s="40"/>
      <c r="Q118" s="40"/>
      <c r="R118" s="40"/>
      <c r="S118" s="40"/>
      <c r="T118" s="76"/>
      <c r="AT118" s="23" t="s">
        <v>188</v>
      </c>
      <c r="AU118" s="23" t="s">
        <v>79</v>
      </c>
    </row>
    <row r="119" spans="2:65" s="1" customFormat="1" ht="38.25" customHeight="1">
      <c r="B119" s="39"/>
      <c r="C119" s="190" t="s">
        <v>80</v>
      </c>
      <c r="D119" s="190" t="s">
        <v>133</v>
      </c>
      <c r="E119" s="191" t="s">
        <v>266</v>
      </c>
      <c r="F119" s="192" t="s">
        <v>267</v>
      </c>
      <c r="G119" s="193" t="s">
        <v>196</v>
      </c>
      <c r="H119" s="194">
        <v>723.58</v>
      </c>
      <c r="I119" s="195">
        <v>106.31</v>
      </c>
      <c r="J119" s="196">
        <f>ROUND(I119*H119,2)</f>
        <v>76923.79</v>
      </c>
      <c r="K119" s="192" t="s">
        <v>21</v>
      </c>
      <c r="L119" s="59"/>
      <c r="M119" s="197" t="s">
        <v>21</v>
      </c>
      <c r="N119" s="198" t="s">
        <v>41</v>
      </c>
      <c r="O119" s="40"/>
      <c r="P119" s="199">
        <f>O119*H119</f>
        <v>0</v>
      </c>
      <c r="Q119" s="199">
        <v>0</v>
      </c>
      <c r="R119" s="199">
        <f>Q119*H119</f>
        <v>0</v>
      </c>
      <c r="S119" s="199">
        <v>0</v>
      </c>
      <c r="T119" s="200">
        <f>S119*H119</f>
        <v>0</v>
      </c>
      <c r="AR119" s="23" t="s">
        <v>152</v>
      </c>
      <c r="AT119" s="23" t="s">
        <v>133</v>
      </c>
      <c r="AU119" s="23" t="s">
        <v>79</v>
      </c>
      <c r="AY119" s="23" t="s">
        <v>132</v>
      </c>
      <c r="BE119" s="201">
        <f>IF(N119="základní",J119,0)</f>
        <v>76923.79</v>
      </c>
      <c r="BF119" s="201">
        <f>IF(N119="snížená",J119,0)</f>
        <v>0</v>
      </c>
      <c r="BG119" s="201">
        <f>IF(N119="zákl. přenesená",J119,0)</f>
        <v>0</v>
      </c>
      <c r="BH119" s="201">
        <f>IF(N119="sníž. přenesená",J119,0)</f>
        <v>0</v>
      </c>
      <c r="BI119" s="201">
        <f>IF(N119="nulová",J119,0)</f>
        <v>0</v>
      </c>
      <c r="BJ119" s="23" t="s">
        <v>77</v>
      </c>
      <c r="BK119" s="201">
        <f>ROUND(I119*H119,2)</f>
        <v>76923.79</v>
      </c>
      <c r="BL119" s="23" t="s">
        <v>152</v>
      </c>
      <c r="BM119" s="23" t="s">
        <v>268</v>
      </c>
    </row>
    <row r="120" spans="2:51" s="11" customFormat="1" ht="13.5">
      <c r="B120" s="208"/>
      <c r="C120" s="209"/>
      <c r="D120" s="202" t="s">
        <v>200</v>
      </c>
      <c r="E120" s="210" t="s">
        <v>21</v>
      </c>
      <c r="F120" s="211" t="s">
        <v>269</v>
      </c>
      <c r="G120" s="209"/>
      <c r="H120" s="212">
        <v>723.58</v>
      </c>
      <c r="I120" s="213"/>
      <c r="J120" s="209"/>
      <c r="K120" s="209"/>
      <c r="L120" s="59"/>
      <c r="M120" s="215"/>
      <c r="N120" s="216"/>
      <c r="O120" s="216"/>
      <c r="P120" s="216"/>
      <c r="Q120" s="216"/>
      <c r="R120" s="216"/>
      <c r="S120" s="216"/>
      <c r="T120" s="217"/>
      <c r="AT120" s="218" t="s">
        <v>200</v>
      </c>
      <c r="AU120" s="218" t="s">
        <v>79</v>
      </c>
      <c r="AV120" s="11" t="s">
        <v>79</v>
      </c>
      <c r="AW120" s="11" t="s">
        <v>33</v>
      </c>
      <c r="AX120" s="11" t="s">
        <v>77</v>
      </c>
      <c r="AY120" s="218" t="s">
        <v>132</v>
      </c>
    </row>
    <row r="121" spans="2:65" s="1" customFormat="1" ht="25.5" customHeight="1">
      <c r="B121" s="39"/>
      <c r="C121" s="190" t="s">
        <v>270</v>
      </c>
      <c r="D121" s="190" t="s">
        <v>133</v>
      </c>
      <c r="E121" s="191" t="s">
        <v>202</v>
      </c>
      <c r="F121" s="192" t="s">
        <v>203</v>
      </c>
      <c r="G121" s="193" t="s">
        <v>196</v>
      </c>
      <c r="H121" s="194">
        <v>44</v>
      </c>
      <c r="I121" s="195">
        <v>204.29</v>
      </c>
      <c r="J121" s="196">
        <f>ROUND(I121*H121,2)</f>
        <v>8988.76</v>
      </c>
      <c r="K121" s="192" t="s">
        <v>161</v>
      </c>
      <c r="L121" s="59"/>
      <c r="M121" s="197" t="s">
        <v>21</v>
      </c>
      <c r="N121" s="198" t="s">
        <v>41</v>
      </c>
      <c r="O121" s="40"/>
      <c r="P121" s="199">
        <f>O121*H121</f>
        <v>0</v>
      </c>
      <c r="Q121" s="199">
        <v>0</v>
      </c>
      <c r="R121" s="199">
        <f>Q121*H121</f>
        <v>0</v>
      </c>
      <c r="S121" s="199">
        <v>0</v>
      </c>
      <c r="T121" s="200">
        <f>S121*H121</f>
        <v>0</v>
      </c>
      <c r="AR121" s="23" t="s">
        <v>152</v>
      </c>
      <c r="AT121" s="23" t="s">
        <v>133</v>
      </c>
      <c r="AU121" s="23" t="s">
        <v>79</v>
      </c>
      <c r="AY121" s="23" t="s">
        <v>132</v>
      </c>
      <c r="BE121" s="201">
        <f>IF(N121="základní",J121,0)</f>
        <v>8988.76</v>
      </c>
      <c r="BF121" s="201">
        <f>IF(N121="snížená",J121,0)</f>
        <v>0</v>
      </c>
      <c r="BG121" s="201">
        <f>IF(N121="zákl. přenesená",J121,0)</f>
        <v>0</v>
      </c>
      <c r="BH121" s="201">
        <f>IF(N121="sníž. přenesená",J121,0)</f>
        <v>0</v>
      </c>
      <c r="BI121" s="201">
        <f>IF(N121="nulová",J121,0)</f>
        <v>0</v>
      </c>
      <c r="BJ121" s="23" t="s">
        <v>77</v>
      </c>
      <c r="BK121" s="201">
        <f>ROUND(I121*H121,2)</f>
        <v>8988.76</v>
      </c>
      <c r="BL121" s="23" t="s">
        <v>152</v>
      </c>
      <c r="BM121" s="23" t="s">
        <v>271</v>
      </c>
    </row>
    <row r="122" spans="2:47" s="1" customFormat="1" ht="148.5">
      <c r="B122" s="39"/>
      <c r="C122" s="61"/>
      <c r="D122" s="202" t="s">
        <v>188</v>
      </c>
      <c r="E122" s="61"/>
      <c r="F122" s="203" t="s">
        <v>205</v>
      </c>
      <c r="G122" s="61"/>
      <c r="H122" s="61"/>
      <c r="I122" s="161"/>
      <c r="J122" s="61"/>
      <c r="K122" s="61"/>
      <c r="L122" s="59"/>
      <c r="M122" s="204"/>
      <c r="N122" s="40"/>
      <c r="O122" s="40"/>
      <c r="P122" s="40"/>
      <c r="Q122" s="40"/>
      <c r="R122" s="40"/>
      <c r="S122" s="40"/>
      <c r="T122" s="76"/>
      <c r="AT122" s="23" t="s">
        <v>188</v>
      </c>
      <c r="AU122" s="23" t="s">
        <v>79</v>
      </c>
    </row>
    <row r="123" spans="2:65" s="1" customFormat="1" ht="51" customHeight="1">
      <c r="B123" s="39"/>
      <c r="C123" s="190" t="s">
        <v>272</v>
      </c>
      <c r="D123" s="190" t="s">
        <v>133</v>
      </c>
      <c r="E123" s="191" t="s">
        <v>273</v>
      </c>
      <c r="F123" s="192" t="s">
        <v>274</v>
      </c>
      <c r="G123" s="193" t="s">
        <v>196</v>
      </c>
      <c r="H123" s="194">
        <v>12.14</v>
      </c>
      <c r="I123" s="195">
        <v>44.9</v>
      </c>
      <c r="J123" s="196">
        <f>ROUND(I123*H123,2)</f>
        <v>545.09</v>
      </c>
      <c r="K123" s="192" t="s">
        <v>161</v>
      </c>
      <c r="L123" s="59"/>
      <c r="M123" s="197" t="s">
        <v>21</v>
      </c>
      <c r="N123" s="198" t="s">
        <v>41</v>
      </c>
      <c r="O123" s="40"/>
      <c r="P123" s="199">
        <f>O123*H123</f>
        <v>0</v>
      </c>
      <c r="Q123" s="199">
        <v>0</v>
      </c>
      <c r="R123" s="199">
        <f>Q123*H123</f>
        <v>0</v>
      </c>
      <c r="S123" s="199">
        <v>0</v>
      </c>
      <c r="T123" s="200">
        <f>S123*H123</f>
        <v>0</v>
      </c>
      <c r="AR123" s="23" t="s">
        <v>152</v>
      </c>
      <c r="AT123" s="23" t="s">
        <v>133</v>
      </c>
      <c r="AU123" s="23" t="s">
        <v>79</v>
      </c>
      <c r="AY123" s="23" t="s">
        <v>132</v>
      </c>
      <c r="BE123" s="201">
        <f>IF(N123="základní",J123,0)</f>
        <v>545.09</v>
      </c>
      <c r="BF123" s="201">
        <f>IF(N123="snížená",J123,0)</f>
        <v>0</v>
      </c>
      <c r="BG123" s="201">
        <f>IF(N123="zákl. přenesená",J123,0)</f>
        <v>0</v>
      </c>
      <c r="BH123" s="201">
        <f>IF(N123="sníž. přenesená",J123,0)</f>
        <v>0</v>
      </c>
      <c r="BI123" s="201">
        <f>IF(N123="nulová",J123,0)</f>
        <v>0</v>
      </c>
      <c r="BJ123" s="23" t="s">
        <v>77</v>
      </c>
      <c r="BK123" s="201">
        <f>ROUND(I123*H123,2)</f>
        <v>545.09</v>
      </c>
      <c r="BL123" s="23" t="s">
        <v>152</v>
      </c>
      <c r="BM123" s="23" t="s">
        <v>275</v>
      </c>
    </row>
    <row r="124" spans="2:47" s="1" customFormat="1" ht="409.5">
      <c r="B124" s="39"/>
      <c r="C124" s="61"/>
      <c r="D124" s="202" t="s">
        <v>188</v>
      </c>
      <c r="E124" s="61"/>
      <c r="F124" s="203" t="s">
        <v>276</v>
      </c>
      <c r="G124" s="61"/>
      <c r="H124" s="61"/>
      <c r="I124" s="161"/>
      <c r="J124" s="61"/>
      <c r="K124" s="61"/>
      <c r="L124" s="59"/>
      <c r="M124" s="204"/>
      <c r="N124" s="40"/>
      <c r="O124" s="40"/>
      <c r="P124" s="40"/>
      <c r="Q124" s="40"/>
      <c r="R124" s="40"/>
      <c r="S124" s="40"/>
      <c r="T124" s="76"/>
      <c r="AT124" s="23" t="s">
        <v>188</v>
      </c>
      <c r="AU124" s="23" t="s">
        <v>79</v>
      </c>
    </row>
    <row r="125" spans="2:47" s="1" customFormat="1" ht="40.5">
      <c r="B125" s="39"/>
      <c r="C125" s="61"/>
      <c r="D125" s="202" t="s">
        <v>140</v>
      </c>
      <c r="E125" s="61"/>
      <c r="F125" s="203" t="s">
        <v>277</v>
      </c>
      <c r="G125" s="61"/>
      <c r="H125" s="61"/>
      <c r="I125" s="161"/>
      <c r="J125" s="61"/>
      <c r="K125" s="61"/>
      <c r="L125" s="59"/>
      <c r="M125" s="204"/>
      <c r="N125" s="40"/>
      <c r="O125" s="40"/>
      <c r="P125" s="40"/>
      <c r="Q125" s="40"/>
      <c r="R125" s="40"/>
      <c r="S125" s="40"/>
      <c r="T125" s="76"/>
      <c r="AT125" s="23" t="s">
        <v>140</v>
      </c>
      <c r="AU125" s="23" t="s">
        <v>79</v>
      </c>
    </row>
    <row r="126" spans="2:51" s="11" customFormat="1" ht="13.5">
      <c r="B126" s="208"/>
      <c r="C126" s="209"/>
      <c r="D126" s="202" t="s">
        <v>200</v>
      </c>
      <c r="E126" s="210" t="s">
        <v>21</v>
      </c>
      <c r="F126" s="211" t="s">
        <v>259</v>
      </c>
      <c r="G126" s="209"/>
      <c r="H126" s="212">
        <v>12.14</v>
      </c>
      <c r="I126" s="213"/>
      <c r="J126" s="209"/>
      <c r="K126" s="209"/>
      <c r="L126" s="59"/>
      <c r="M126" s="215"/>
      <c r="N126" s="216"/>
      <c r="O126" s="216"/>
      <c r="P126" s="216"/>
      <c r="Q126" s="216"/>
      <c r="R126" s="216"/>
      <c r="S126" s="216"/>
      <c r="T126" s="217"/>
      <c r="AT126" s="218" t="s">
        <v>200</v>
      </c>
      <c r="AU126" s="218" t="s">
        <v>79</v>
      </c>
      <c r="AV126" s="11" t="s">
        <v>79</v>
      </c>
      <c r="AW126" s="11" t="s">
        <v>33</v>
      </c>
      <c r="AX126" s="11" t="s">
        <v>77</v>
      </c>
      <c r="AY126" s="218" t="s">
        <v>132</v>
      </c>
    </row>
    <row r="127" spans="2:65" s="1" customFormat="1" ht="25.5" customHeight="1">
      <c r="B127" s="39"/>
      <c r="C127" s="190" t="s">
        <v>278</v>
      </c>
      <c r="D127" s="190" t="s">
        <v>133</v>
      </c>
      <c r="E127" s="191" t="s">
        <v>279</v>
      </c>
      <c r="F127" s="192" t="s">
        <v>280</v>
      </c>
      <c r="G127" s="193" t="s">
        <v>281</v>
      </c>
      <c r="H127" s="194">
        <v>1302.444</v>
      </c>
      <c r="I127" s="195">
        <v>104.62</v>
      </c>
      <c r="J127" s="196">
        <f>ROUND(I127*H127,2)</f>
        <v>136261.69</v>
      </c>
      <c r="K127" s="192" t="s">
        <v>161</v>
      </c>
      <c r="L127" s="59"/>
      <c r="M127" s="197" t="s">
        <v>21</v>
      </c>
      <c r="N127" s="198" t="s">
        <v>41</v>
      </c>
      <c r="O127" s="40"/>
      <c r="P127" s="199">
        <f>O127*H127</f>
        <v>0</v>
      </c>
      <c r="Q127" s="199">
        <v>0</v>
      </c>
      <c r="R127" s="199">
        <f>Q127*H127</f>
        <v>0</v>
      </c>
      <c r="S127" s="199">
        <v>0</v>
      </c>
      <c r="T127" s="200">
        <f>S127*H127</f>
        <v>0</v>
      </c>
      <c r="AR127" s="23" t="s">
        <v>152</v>
      </c>
      <c r="AT127" s="23" t="s">
        <v>133</v>
      </c>
      <c r="AU127" s="23" t="s">
        <v>79</v>
      </c>
      <c r="AY127" s="23" t="s">
        <v>132</v>
      </c>
      <c r="BE127" s="201">
        <f>IF(N127="základní",J127,0)</f>
        <v>136261.69</v>
      </c>
      <c r="BF127" s="201">
        <f>IF(N127="snížená",J127,0)</f>
        <v>0</v>
      </c>
      <c r="BG127" s="201">
        <f>IF(N127="zákl. přenesená",J127,0)</f>
        <v>0</v>
      </c>
      <c r="BH127" s="201">
        <f>IF(N127="sníž. přenesená",J127,0)</f>
        <v>0</v>
      </c>
      <c r="BI127" s="201">
        <f>IF(N127="nulová",J127,0)</f>
        <v>0</v>
      </c>
      <c r="BJ127" s="23" t="s">
        <v>77</v>
      </c>
      <c r="BK127" s="201">
        <f>ROUND(I127*H127,2)</f>
        <v>136261.69</v>
      </c>
      <c r="BL127" s="23" t="s">
        <v>152</v>
      </c>
      <c r="BM127" s="23" t="s">
        <v>282</v>
      </c>
    </row>
    <row r="128" spans="2:47" s="1" customFormat="1" ht="27">
      <c r="B128" s="39"/>
      <c r="C128" s="61"/>
      <c r="D128" s="202" t="s">
        <v>188</v>
      </c>
      <c r="E128" s="61"/>
      <c r="F128" s="203" t="s">
        <v>283</v>
      </c>
      <c r="G128" s="61"/>
      <c r="H128" s="61"/>
      <c r="I128" s="161"/>
      <c r="J128" s="61"/>
      <c r="K128" s="61"/>
      <c r="L128" s="59"/>
      <c r="M128" s="204"/>
      <c r="N128" s="40"/>
      <c r="O128" s="40"/>
      <c r="P128" s="40"/>
      <c r="Q128" s="40"/>
      <c r="R128" s="40"/>
      <c r="S128" s="40"/>
      <c r="T128" s="76"/>
      <c r="AT128" s="23" t="s">
        <v>188</v>
      </c>
      <c r="AU128" s="23" t="s">
        <v>79</v>
      </c>
    </row>
    <row r="129" spans="2:51" s="11" customFormat="1" ht="13.5">
      <c r="B129" s="208"/>
      <c r="C129" s="209"/>
      <c r="D129" s="202" t="s">
        <v>200</v>
      </c>
      <c r="E129" s="210" t="s">
        <v>21</v>
      </c>
      <c r="F129" s="211" t="s">
        <v>284</v>
      </c>
      <c r="G129" s="209"/>
      <c r="H129" s="212">
        <v>1302.444</v>
      </c>
      <c r="I129" s="213"/>
      <c r="J129" s="209"/>
      <c r="K129" s="209"/>
      <c r="L129" s="59"/>
      <c r="M129" s="215"/>
      <c r="N129" s="216"/>
      <c r="O129" s="216"/>
      <c r="P129" s="216"/>
      <c r="Q129" s="216"/>
      <c r="R129" s="216"/>
      <c r="S129" s="216"/>
      <c r="T129" s="217"/>
      <c r="AT129" s="218" t="s">
        <v>200</v>
      </c>
      <c r="AU129" s="218" t="s">
        <v>79</v>
      </c>
      <c r="AV129" s="11" t="s">
        <v>79</v>
      </c>
      <c r="AW129" s="11" t="s">
        <v>33</v>
      </c>
      <c r="AX129" s="11" t="s">
        <v>77</v>
      </c>
      <c r="AY129" s="218" t="s">
        <v>132</v>
      </c>
    </row>
    <row r="130" spans="2:65" s="1" customFormat="1" ht="25.5" customHeight="1">
      <c r="B130" s="39"/>
      <c r="C130" s="190" t="s">
        <v>285</v>
      </c>
      <c r="D130" s="190" t="s">
        <v>133</v>
      </c>
      <c r="E130" s="191" t="s">
        <v>286</v>
      </c>
      <c r="F130" s="192" t="s">
        <v>287</v>
      </c>
      <c r="G130" s="193" t="s">
        <v>196</v>
      </c>
      <c r="H130" s="194">
        <v>40.8</v>
      </c>
      <c r="I130" s="195">
        <v>100.25</v>
      </c>
      <c r="J130" s="196">
        <f>ROUND(I130*H130,2)</f>
        <v>4090.2</v>
      </c>
      <c r="K130" s="192" t="s">
        <v>161</v>
      </c>
      <c r="L130" s="59"/>
      <c r="M130" s="197" t="s">
        <v>21</v>
      </c>
      <c r="N130" s="198" t="s">
        <v>41</v>
      </c>
      <c r="O130" s="40"/>
      <c r="P130" s="199">
        <f>O130*H130</f>
        <v>0</v>
      </c>
      <c r="Q130" s="199">
        <v>0</v>
      </c>
      <c r="R130" s="199">
        <f>Q130*H130</f>
        <v>0</v>
      </c>
      <c r="S130" s="199">
        <v>0</v>
      </c>
      <c r="T130" s="200">
        <f>S130*H130</f>
        <v>0</v>
      </c>
      <c r="AR130" s="23" t="s">
        <v>152</v>
      </c>
      <c r="AT130" s="23" t="s">
        <v>133</v>
      </c>
      <c r="AU130" s="23" t="s">
        <v>79</v>
      </c>
      <c r="AY130" s="23" t="s">
        <v>132</v>
      </c>
      <c r="BE130" s="201">
        <f>IF(N130="základní",J130,0)</f>
        <v>4090.2</v>
      </c>
      <c r="BF130" s="201">
        <f>IF(N130="snížená",J130,0)</f>
        <v>0</v>
      </c>
      <c r="BG130" s="201">
        <f>IF(N130="zákl. přenesená",J130,0)</f>
        <v>0</v>
      </c>
      <c r="BH130" s="201">
        <f>IF(N130="sníž. přenesená",J130,0)</f>
        <v>0</v>
      </c>
      <c r="BI130" s="201">
        <f>IF(N130="nulová",J130,0)</f>
        <v>0</v>
      </c>
      <c r="BJ130" s="23" t="s">
        <v>77</v>
      </c>
      <c r="BK130" s="201">
        <f>ROUND(I130*H130,2)</f>
        <v>4090.2</v>
      </c>
      <c r="BL130" s="23" t="s">
        <v>152</v>
      </c>
      <c r="BM130" s="23" t="s">
        <v>288</v>
      </c>
    </row>
    <row r="131" spans="2:47" s="1" customFormat="1" ht="409.5">
      <c r="B131" s="39"/>
      <c r="C131" s="61"/>
      <c r="D131" s="202" t="s">
        <v>188</v>
      </c>
      <c r="E131" s="61"/>
      <c r="F131" s="203" t="s">
        <v>289</v>
      </c>
      <c r="G131" s="61"/>
      <c r="H131" s="61"/>
      <c r="I131" s="161"/>
      <c r="J131" s="61"/>
      <c r="K131" s="61"/>
      <c r="L131" s="59"/>
      <c r="M131" s="204"/>
      <c r="N131" s="40"/>
      <c r="O131" s="40"/>
      <c r="P131" s="40"/>
      <c r="Q131" s="40"/>
      <c r="R131" s="40"/>
      <c r="S131" s="40"/>
      <c r="T131" s="76"/>
      <c r="AT131" s="23" t="s">
        <v>188</v>
      </c>
      <c r="AU131" s="23" t="s">
        <v>79</v>
      </c>
    </row>
    <row r="132" spans="2:51" s="11" customFormat="1" ht="13.5">
      <c r="B132" s="208"/>
      <c r="C132" s="209"/>
      <c r="D132" s="202" t="s">
        <v>200</v>
      </c>
      <c r="E132" s="210" t="s">
        <v>21</v>
      </c>
      <c r="F132" s="211" t="s">
        <v>290</v>
      </c>
      <c r="G132" s="209"/>
      <c r="H132" s="212">
        <v>40.8</v>
      </c>
      <c r="I132" s="213"/>
      <c r="J132" s="209"/>
      <c r="K132" s="209"/>
      <c r="L132" s="59"/>
      <c r="M132" s="215"/>
      <c r="N132" s="216"/>
      <c r="O132" s="216"/>
      <c r="P132" s="216"/>
      <c r="Q132" s="216"/>
      <c r="R132" s="216"/>
      <c r="S132" s="216"/>
      <c r="T132" s="217"/>
      <c r="AT132" s="218" t="s">
        <v>200</v>
      </c>
      <c r="AU132" s="218" t="s">
        <v>79</v>
      </c>
      <c r="AV132" s="11" t="s">
        <v>79</v>
      </c>
      <c r="AW132" s="11" t="s">
        <v>33</v>
      </c>
      <c r="AX132" s="11" t="s">
        <v>77</v>
      </c>
      <c r="AY132" s="218" t="s">
        <v>132</v>
      </c>
    </row>
    <row r="133" spans="2:65" s="1" customFormat="1" ht="16.5" customHeight="1">
      <c r="B133" s="39"/>
      <c r="C133" s="243" t="s">
        <v>291</v>
      </c>
      <c r="D133" s="243" t="s">
        <v>292</v>
      </c>
      <c r="E133" s="244" t="s">
        <v>293</v>
      </c>
      <c r="F133" s="245" t="s">
        <v>294</v>
      </c>
      <c r="G133" s="246" t="s">
        <v>281</v>
      </c>
      <c r="H133" s="247">
        <v>44.064</v>
      </c>
      <c r="I133" s="248">
        <v>262.1</v>
      </c>
      <c r="J133" s="249">
        <f>ROUND(I133*H133,2)</f>
        <v>11549.17</v>
      </c>
      <c r="K133" s="245" t="s">
        <v>161</v>
      </c>
      <c r="L133" s="59"/>
      <c r="M133" s="251" t="s">
        <v>21</v>
      </c>
      <c r="N133" s="252" t="s">
        <v>41</v>
      </c>
      <c r="O133" s="40"/>
      <c r="P133" s="199">
        <f>O133*H133</f>
        <v>0</v>
      </c>
      <c r="Q133" s="199">
        <v>1</v>
      </c>
      <c r="R133" s="199">
        <f>Q133*H133</f>
        <v>44.064</v>
      </c>
      <c r="S133" s="199">
        <v>0</v>
      </c>
      <c r="T133" s="200">
        <f>S133*H133</f>
        <v>0</v>
      </c>
      <c r="AR133" s="23" t="s">
        <v>173</v>
      </c>
      <c r="AT133" s="23" t="s">
        <v>292</v>
      </c>
      <c r="AU133" s="23" t="s">
        <v>79</v>
      </c>
      <c r="AY133" s="23" t="s">
        <v>132</v>
      </c>
      <c r="BE133" s="201">
        <f>IF(N133="základní",J133,0)</f>
        <v>11549.17</v>
      </c>
      <c r="BF133" s="201">
        <f>IF(N133="snížená",J133,0)</f>
        <v>0</v>
      </c>
      <c r="BG133" s="201">
        <f>IF(N133="zákl. přenesená",J133,0)</f>
        <v>0</v>
      </c>
      <c r="BH133" s="201">
        <f>IF(N133="sníž. přenesená",J133,0)</f>
        <v>0</v>
      </c>
      <c r="BI133" s="201">
        <f>IF(N133="nulová",J133,0)</f>
        <v>0</v>
      </c>
      <c r="BJ133" s="23" t="s">
        <v>77</v>
      </c>
      <c r="BK133" s="201">
        <f>ROUND(I133*H133,2)</f>
        <v>11549.17</v>
      </c>
      <c r="BL133" s="23" t="s">
        <v>152</v>
      </c>
      <c r="BM133" s="23" t="s">
        <v>295</v>
      </c>
    </row>
    <row r="134" spans="2:47" s="1" customFormat="1" ht="27">
      <c r="B134" s="39"/>
      <c r="C134" s="61"/>
      <c r="D134" s="202" t="s">
        <v>140</v>
      </c>
      <c r="E134" s="61"/>
      <c r="F134" s="203" t="s">
        <v>296</v>
      </c>
      <c r="G134" s="61"/>
      <c r="H134" s="61"/>
      <c r="I134" s="161"/>
      <c r="J134" s="61"/>
      <c r="K134" s="61"/>
      <c r="L134" s="59"/>
      <c r="M134" s="204"/>
      <c r="N134" s="40"/>
      <c r="O134" s="40"/>
      <c r="P134" s="40"/>
      <c r="Q134" s="40"/>
      <c r="R134" s="40"/>
      <c r="S134" s="40"/>
      <c r="T134" s="76"/>
      <c r="AT134" s="23" t="s">
        <v>140</v>
      </c>
      <c r="AU134" s="23" t="s">
        <v>79</v>
      </c>
    </row>
    <row r="135" spans="2:51" s="11" customFormat="1" ht="13.5">
      <c r="B135" s="208"/>
      <c r="C135" s="209"/>
      <c r="D135" s="202" t="s">
        <v>200</v>
      </c>
      <c r="E135" s="210" t="s">
        <v>21</v>
      </c>
      <c r="F135" s="211" t="s">
        <v>297</v>
      </c>
      <c r="G135" s="209"/>
      <c r="H135" s="212">
        <v>44.064</v>
      </c>
      <c r="I135" s="213"/>
      <c r="J135" s="209"/>
      <c r="K135" s="209"/>
      <c r="L135" s="59"/>
      <c r="M135" s="215"/>
      <c r="N135" s="216"/>
      <c r="O135" s="216"/>
      <c r="P135" s="216"/>
      <c r="Q135" s="216"/>
      <c r="R135" s="216"/>
      <c r="S135" s="216"/>
      <c r="T135" s="217"/>
      <c r="AT135" s="218" t="s">
        <v>200</v>
      </c>
      <c r="AU135" s="218" t="s">
        <v>79</v>
      </c>
      <c r="AV135" s="11" t="s">
        <v>79</v>
      </c>
      <c r="AW135" s="11" t="s">
        <v>33</v>
      </c>
      <c r="AX135" s="11" t="s">
        <v>77</v>
      </c>
      <c r="AY135" s="218" t="s">
        <v>132</v>
      </c>
    </row>
    <row r="136" spans="2:65" s="1" customFormat="1" ht="38.25" customHeight="1">
      <c r="B136" s="39"/>
      <c r="C136" s="190" t="s">
        <v>10</v>
      </c>
      <c r="D136" s="190" t="s">
        <v>133</v>
      </c>
      <c r="E136" s="191" t="s">
        <v>298</v>
      </c>
      <c r="F136" s="192" t="s">
        <v>299</v>
      </c>
      <c r="G136" s="193" t="s">
        <v>196</v>
      </c>
      <c r="H136" s="194">
        <v>21.6</v>
      </c>
      <c r="I136" s="195">
        <v>194.56</v>
      </c>
      <c r="J136" s="196">
        <f>ROUND(I136*H136,2)</f>
        <v>4202.5</v>
      </c>
      <c r="K136" s="192" t="s">
        <v>161</v>
      </c>
      <c r="L136" s="59"/>
      <c r="M136" s="197" t="s">
        <v>21</v>
      </c>
      <c r="N136" s="198" t="s">
        <v>41</v>
      </c>
      <c r="O136" s="40"/>
      <c r="P136" s="199">
        <f>O136*H136</f>
        <v>0</v>
      </c>
      <c r="Q136" s="199">
        <v>0</v>
      </c>
      <c r="R136" s="199">
        <f>Q136*H136</f>
        <v>0</v>
      </c>
      <c r="S136" s="199">
        <v>0</v>
      </c>
      <c r="T136" s="200">
        <f>S136*H136</f>
        <v>0</v>
      </c>
      <c r="AR136" s="23" t="s">
        <v>152</v>
      </c>
      <c r="AT136" s="23" t="s">
        <v>133</v>
      </c>
      <c r="AU136" s="23" t="s">
        <v>79</v>
      </c>
      <c r="AY136" s="23" t="s">
        <v>132</v>
      </c>
      <c r="BE136" s="201">
        <f>IF(N136="základní",J136,0)</f>
        <v>4202.5</v>
      </c>
      <c r="BF136" s="201">
        <f>IF(N136="snížená",J136,0)</f>
        <v>0</v>
      </c>
      <c r="BG136" s="201">
        <f>IF(N136="zákl. přenesená",J136,0)</f>
        <v>0</v>
      </c>
      <c r="BH136" s="201">
        <f>IF(N136="sníž. přenesená",J136,0)</f>
        <v>0</v>
      </c>
      <c r="BI136" s="201">
        <f>IF(N136="nulová",J136,0)</f>
        <v>0</v>
      </c>
      <c r="BJ136" s="23" t="s">
        <v>77</v>
      </c>
      <c r="BK136" s="201">
        <f>ROUND(I136*H136,2)</f>
        <v>4202.5</v>
      </c>
      <c r="BL136" s="23" t="s">
        <v>152</v>
      </c>
      <c r="BM136" s="23" t="s">
        <v>300</v>
      </c>
    </row>
    <row r="137" spans="2:47" s="1" customFormat="1" ht="108">
      <c r="B137" s="39"/>
      <c r="C137" s="61"/>
      <c r="D137" s="202" t="s">
        <v>188</v>
      </c>
      <c r="E137" s="61"/>
      <c r="F137" s="203" t="s">
        <v>301</v>
      </c>
      <c r="G137" s="61"/>
      <c r="H137" s="61"/>
      <c r="I137" s="161"/>
      <c r="J137" s="61"/>
      <c r="K137" s="61"/>
      <c r="L137" s="59"/>
      <c r="M137" s="204"/>
      <c r="N137" s="40"/>
      <c r="O137" s="40"/>
      <c r="P137" s="40"/>
      <c r="Q137" s="40"/>
      <c r="R137" s="40"/>
      <c r="S137" s="40"/>
      <c r="T137" s="76"/>
      <c r="AT137" s="23" t="s">
        <v>188</v>
      </c>
      <c r="AU137" s="23" t="s">
        <v>79</v>
      </c>
    </row>
    <row r="138" spans="2:51" s="11" customFormat="1" ht="13.5">
      <c r="B138" s="208"/>
      <c r="C138" s="209"/>
      <c r="D138" s="202" t="s">
        <v>200</v>
      </c>
      <c r="E138" s="210" t="s">
        <v>21</v>
      </c>
      <c r="F138" s="211" t="s">
        <v>302</v>
      </c>
      <c r="G138" s="209"/>
      <c r="H138" s="212">
        <v>21.6</v>
      </c>
      <c r="I138" s="213"/>
      <c r="J138" s="209"/>
      <c r="K138" s="209"/>
      <c r="L138" s="59"/>
      <c r="M138" s="215"/>
      <c r="N138" s="216"/>
      <c r="O138" s="216"/>
      <c r="P138" s="216"/>
      <c r="Q138" s="216"/>
      <c r="R138" s="216"/>
      <c r="S138" s="216"/>
      <c r="T138" s="217"/>
      <c r="AT138" s="218" t="s">
        <v>200</v>
      </c>
      <c r="AU138" s="218" t="s">
        <v>79</v>
      </c>
      <c r="AV138" s="11" t="s">
        <v>79</v>
      </c>
      <c r="AW138" s="11" t="s">
        <v>33</v>
      </c>
      <c r="AX138" s="11" t="s">
        <v>77</v>
      </c>
      <c r="AY138" s="218" t="s">
        <v>132</v>
      </c>
    </row>
    <row r="139" spans="2:65" s="1" customFormat="1" ht="16.5" customHeight="1">
      <c r="B139" s="39"/>
      <c r="C139" s="243" t="s">
        <v>303</v>
      </c>
      <c r="D139" s="243" t="s">
        <v>292</v>
      </c>
      <c r="E139" s="244" t="s">
        <v>304</v>
      </c>
      <c r="F139" s="245" t="s">
        <v>305</v>
      </c>
      <c r="G139" s="246" t="s">
        <v>281</v>
      </c>
      <c r="H139" s="247">
        <v>38.88</v>
      </c>
      <c r="I139" s="248">
        <v>211.45</v>
      </c>
      <c r="J139" s="249">
        <f>ROUND(I139*H139,2)</f>
        <v>8221.18</v>
      </c>
      <c r="K139" s="245" t="s">
        <v>161</v>
      </c>
      <c r="L139" s="59"/>
      <c r="M139" s="251" t="s">
        <v>21</v>
      </c>
      <c r="N139" s="252" t="s">
        <v>41</v>
      </c>
      <c r="O139" s="40"/>
      <c r="P139" s="199">
        <f>O139*H139</f>
        <v>0</v>
      </c>
      <c r="Q139" s="199">
        <v>1</v>
      </c>
      <c r="R139" s="199">
        <f>Q139*H139</f>
        <v>38.88</v>
      </c>
      <c r="S139" s="199">
        <v>0</v>
      </c>
      <c r="T139" s="200">
        <f>S139*H139</f>
        <v>0</v>
      </c>
      <c r="AR139" s="23" t="s">
        <v>173</v>
      </c>
      <c r="AT139" s="23" t="s">
        <v>292</v>
      </c>
      <c r="AU139" s="23" t="s">
        <v>79</v>
      </c>
      <c r="AY139" s="23" t="s">
        <v>132</v>
      </c>
      <c r="BE139" s="201">
        <f>IF(N139="základní",J139,0)</f>
        <v>8221.18</v>
      </c>
      <c r="BF139" s="201">
        <f>IF(N139="snížená",J139,0)</f>
        <v>0</v>
      </c>
      <c r="BG139" s="201">
        <f>IF(N139="zákl. přenesená",J139,0)</f>
        <v>0</v>
      </c>
      <c r="BH139" s="201">
        <f>IF(N139="sníž. přenesená",J139,0)</f>
        <v>0</v>
      </c>
      <c r="BI139" s="201">
        <f>IF(N139="nulová",J139,0)</f>
        <v>0</v>
      </c>
      <c r="BJ139" s="23" t="s">
        <v>77</v>
      </c>
      <c r="BK139" s="201">
        <f>ROUND(I139*H139,2)</f>
        <v>8221.18</v>
      </c>
      <c r="BL139" s="23" t="s">
        <v>152</v>
      </c>
      <c r="BM139" s="23" t="s">
        <v>306</v>
      </c>
    </row>
    <row r="140" spans="2:51" s="11" customFormat="1" ht="13.5">
      <c r="B140" s="208"/>
      <c r="C140" s="209"/>
      <c r="D140" s="202" t="s">
        <v>200</v>
      </c>
      <c r="E140" s="210" t="s">
        <v>21</v>
      </c>
      <c r="F140" s="211" t="s">
        <v>307</v>
      </c>
      <c r="G140" s="209"/>
      <c r="H140" s="212">
        <v>38.88</v>
      </c>
      <c r="I140" s="213"/>
      <c r="J140" s="209"/>
      <c r="K140" s="209"/>
      <c r="L140" s="59"/>
      <c r="M140" s="215"/>
      <c r="N140" s="216"/>
      <c r="O140" s="216"/>
      <c r="P140" s="216"/>
      <c r="Q140" s="216"/>
      <c r="R140" s="216"/>
      <c r="S140" s="216"/>
      <c r="T140" s="217"/>
      <c r="AT140" s="218" t="s">
        <v>200</v>
      </c>
      <c r="AU140" s="218" t="s">
        <v>79</v>
      </c>
      <c r="AV140" s="11" t="s">
        <v>79</v>
      </c>
      <c r="AW140" s="11" t="s">
        <v>33</v>
      </c>
      <c r="AX140" s="11" t="s">
        <v>77</v>
      </c>
      <c r="AY140" s="218" t="s">
        <v>132</v>
      </c>
    </row>
    <row r="141" spans="2:65" s="1" customFormat="1" ht="25.5" customHeight="1">
      <c r="B141" s="39"/>
      <c r="C141" s="190" t="s">
        <v>308</v>
      </c>
      <c r="D141" s="190" t="s">
        <v>133</v>
      </c>
      <c r="E141" s="191" t="s">
        <v>309</v>
      </c>
      <c r="F141" s="192" t="s">
        <v>310</v>
      </c>
      <c r="G141" s="193" t="s">
        <v>186</v>
      </c>
      <c r="H141" s="194">
        <v>170</v>
      </c>
      <c r="I141" s="195">
        <v>26.64</v>
      </c>
      <c r="J141" s="196">
        <f>ROUND(I141*H141,2)</f>
        <v>4528.8</v>
      </c>
      <c r="K141" s="192" t="s">
        <v>161</v>
      </c>
      <c r="L141" s="59"/>
      <c r="M141" s="197" t="s">
        <v>21</v>
      </c>
      <c r="N141" s="198" t="s">
        <v>41</v>
      </c>
      <c r="O141" s="40"/>
      <c r="P141" s="199">
        <f>O141*H141</f>
        <v>0</v>
      </c>
      <c r="Q141" s="199">
        <v>0</v>
      </c>
      <c r="R141" s="199">
        <f>Q141*H141</f>
        <v>0</v>
      </c>
      <c r="S141" s="199">
        <v>0</v>
      </c>
      <c r="T141" s="200">
        <f>S141*H141</f>
        <v>0</v>
      </c>
      <c r="AR141" s="23" t="s">
        <v>152</v>
      </c>
      <c r="AT141" s="23" t="s">
        <v>133</v>
      </c>
      <c r="AU141" s="23" t="s">
        <v>79</v>
      </c>
      <c r="AY141" s="23" t="s">
        <v>132</v>
      </c>
      <c r="BE141" s="201">
        <f>IF(N141="základní",J141,0)</f>
        <v>4528.8</v>
      </c>
      <c r="BF141" s="201">
        <f>IF(N141="snížená",J141,0)</f>
        <v>0</v>
      </c>
      <c r="BG141" s="201">
        <f>IF(N141="zákl. přenesená",J141,0)</f>
        <v>0</v>
      </c>
      <c r="BH141" s="201">
        <f>IF(N141="sníž. přenesená",J141,0)</f>
        <v>0</v>
      </c>
      <c r="BI141" s="201">
        <f>IF(N141="nulová",J141,0)</f>
        <v>0</v>
      </c>
      <c r="BJ141" s="23" t="s">
        <v>77</v>
      </c>
      <c r="BK141" s="201">
        <f>ROUND(I141*H141,2)</f>
        <v>4528.8</v>
      </c>
      <c r="BL141" s="23" t="s">
        <v>152</v>
      </c>
      <c r="BM141" s="23" t="s">
        <v>311</v>
      </c>
    </row>
    <row r="142" spans="2:47" s="1" customFormat="1" ht="121.5">
      <c r="B142" s="39"/>
      <c r="C142" s="61"/>
      <c r="D142" s="202" t="s">
        <v>188</v>
      </c>
      <c r="E142" s="61"/>
      <c r="F142" s="203" t="s">
        <v>312</v>
      </c>
      <c r="G142" s="61"/>
      <c r="H142" s="61"/>
      <c r="I142" s="161"/>
      <c r="J142" s="61"/>
      <c r="K142" s="61"/>
      <c r="L142" s="59"/>
      <c r="M142" s="204"/>
      <c r="N142" s="40"/>
      <c r="O142" s="40"/>
      <c r="P142" s="40"/>
      <c r="Q142" s="40"/>
      <c r="R142" s="40"/>
      <c r="S142" s="40"/>
      <c r="T142" s="76"/>
      <c r="AT142" s="23" t="s">
        <v>188</v>
      </c>
      <c r="AU142" s="23" t="s">
        <v>79</v>
      </c>
    </row>
    <row r="143" spans="2:65" s="1" customFormat="1" ht="16.5" customHeight="1">
      <c r="B143" s="39"/>
      <c r="C143" s="243" t="s">
        <v>313</v>
      </c>
      <c r="D143" s="243" t="s">
        <v>292</v>
      </c>
      <c r="E143" s="244" t="s">
        <v>314</v>
      </c>
      <c r="F143" s="245" t="s">
        <v>315</v>
      </c>
      <c r="G143" s="246" t="s">
        <v>316</v>
      </c>
      <c r="H143" s="247">
        <v>4.25</v>
      </c>
      <c r="I143" s="248">
        <v>137.67</v>
      </c>
      <c r="J143" s="249">
        <f>ROUND(I143*H143,2)</f>
        <v>585.1</v>
      </c>
      <c r="K143" s="245" t="s">
        <v>161</v>
      </c>
      <c r="L143" s="59"/>
      <c r="M143" s="251" t="s">
        <v>21</v>
      </c>
      <c r="N143" s="252" t="s">
        <v>41</v>
      </c>
      <c r="O143" s="40"/>
      <c r="P143" s="199">
        <f>O143*H143</f>
        <v>0</v>
      </c>
      <c r="Q143" s="199">
        <v>0.001</v>
      </c>
      <c r="R143" s="199">
        <f>Q143*H143</f>
        <v>0.00425</v>
      </c>
      <c r="S143" s="199">
        <v>0</v>
      </c>
      <c r="T143" s="200">
        <f>S143*H143</f>
        <v>0</v>
      </c>
      <c r="AR143" s="23" t="s">
        <v>173</v>
      </c>
      <c r="AT143" s="23" t="s">
        <v>292</v>
      </c>
      <c r="AU143" s="23" t="s">
        <v>79</v>
      </c>
      <c r="AY143" s="23" t="s">
        <v>132</v>
      </c>
      <c r="BE143" s="201">
        <f>IF(N143="základní",J143,0)</f>
        <v>585.1</v>
      </c>
      <c r="BF143" s="201">
        <f>IF(N143="snížená",J143,0)</f>
        <v>0</v>
      </c>
      <c r="BG143" s="201">
        <f>IF(N143="zákl. přenesená",J143,0)</f>
        <v>0</v>
      </c>
      <c r="BH143" s="201">
        <f>IF(N143="sníž. přenesená",J143,0)</f>
        <v>0</v>
      </c>
      <c r="BI143" s="201">
        <f>IF(N143="nulová",J143,0)</f>
        <v>0</v>
      </c>
      <c r="BJ143" s="23" t="s">
        <v>77</v>
      </c>
      <c r="BK143" s="201">
        <f>ROUND(I143*H143,2)</f>
        <v>585.1</v>
      </c>
      <c r="BL143" s="23" t="s">
        <v>152</v>
      </c>
      <c r="BM143" s="23" t="s">
        <v>317</v>
      </c>
    </row>
    <row r="144" spans="2:51" s="11" customFormat="1" ht="13.5">
      <c r="B144" s="208"/>
      <c r="C144" s="209"/>
      <c r="D144" s="202" t="s">
        <v>200</v>
      </c>
      <c r="E144" s="210" t="s">
        <v>21</v>
      </c>
      <c r="F144" s="211" t="s">
        <v>318</v>
      </c>
      <c r="G144" s="209"/>
      <c r="H144" s="212">
        <v>4.25</v>
      </c>
      <c r="I144" s="213"/>
      <c r="J144" s="209"/>
      <c r="K144" s="209"/>
      <c r="L144" s="59"/>
      <c r="M144" s="215"/>
      <c r="N144" s="216"/>
      <c r="O144" s="216"/>
      <c r="P144" s="216"/>
      <c r="Q144" s="216"/>
      <c r="R144" s="216"/>
      <c r="S144" s="216"/>
      <c r="T144" s="217"/>
      <c r="AT144" s="218" t="s">
        <v>200</v>
      </c>
      <c r="AU144" s="218" t="s">
        <v>79</v>
      </c>
      <c r="AV144" s="11" t="s">
        <v>79</v>
      </c>
      <c r="AW144" s="11" t="s">
        <v>33</v>
      </c>
      <c r="AX144" s="11" t="s">
        <v>77</v>
      </c>
      <c r="AY144" s="218" t="s">
        <v>132</v>
      </c>
    </row>
    <row r="145" spans="2:65" s="1" customFormat="1" ht="25.5" customHeight="1">
      <c r="B145" s="39"/>
      <c r="C145" s="190" t="s">
        <v>319</v>
      </c>
      <c r="D145" s="190" t="s">
        <v>133</v>
      </c>
      <c r="E145" s="191" t="s">
        <v>320</v>
      </c>
      <c r="F145" s="192" t="s">
        <v>321</v>
      </c>
      <c r="G145" s="193" t="s">
        <v>186</v>
      </c>
      <c r="H145" s="194">
        <v>1037</v>
      </c>
      <c r="I145" s="195">
        <v>16.51</v>
      </c>
      <c r="J145" s="196">
        <f>ROUND(I145*H145,2)</f>
        <v>17120.87</v>
      </c>
      <c r="K145" s="192" t="s">
        <v>161</v>
      </c>
      <c r="L145" s="59"/>
      <c r="M145" s="197" t="s">
        <v>21</v>
      </c>
      <c r="N145" s="198" t="s">
        <v>41</v>
      </c>
      <c r="O145" s="40"/>
      <c r="P145" s="199">
        <f>O145*H145</f>
        <v>0</v>
      </c>
      <c r="Q145" s="199">
        <v>0</v>
      </c>
      <c r="R145" s="199">
        <f>Q145*H145</f>
        <v>0</v>
      </c>
      <c r="S145" s="199">
        <v>0</v>
      </c>
      <c r="T145" s="200">
        <f>S145*H145</f>
        <v>0</v>
      </c>
      <c r="AR145" s="23" t="s">
        <v>152</v>
      </c>
      <c r="AT145" s="23" t="s">
        <v>133</v>
      </c>
      <c r="AU145" s="23" t="s">
        <v>79</v>
      </c>
      <c r="AY145" s="23" t="s">
        <v>132</v>
      </c>
      <c r="BE145" s="201">
        <f>IF(N145="základní",J145,0)</f>
        <v>17120.87</v>
      </c>
      <c r="BF145" s="201">
        <f>IF(N145="snížená",J145,0)</f>
        <v>0</v>
      </c>
      <c r="BG145" s="201">
        <f>IF(N145="zákl. přenesená",J145,0)</f>
        <v>0</v>
      </c>
      <c r="BH145" s="201">
        <f>IF(N145="sníž. přenesená",J145,0)</f>
        <v>0</v>
      </c>
      <c r="BI145" s="201">
        <f>IF(N145="nulová",J145,0)</f>
        <v>0</v>
      </c>
      <c r="BJ145" s="23" t="s">
        <v>77</v>
      </c>
      <c r="BK145" s="201">
        <f>ROUND(I145*H145,2)</f>
        <v>17120.87</v>
      </c>
      <c r="BL145" s="23" t="s">
        <v>152</v>
      </c>
      <c r="BM145" s="23" t="s">
        <v>322</v>
      </c>
    </row>
    <row r="146" spans="2:47" s="1" customFormat="1" ht="162">
      <c r="B146" s="39"/>
      <c r="C146" s="61"/>
      <c r="D146" s="202" t="s">
        <v>188</v>
      </c>
      <c r="E146" s="61"/>
      <c r="F146" s="203" t="s">
        <v>323</v>
      </c>
      <c r="G146" s="61"/>
      <c r="H146" s="61"/>
      <c r="I146" s="161"/>
      <c r="J146" s="61"/>
      <c r="K146" s="61"/>
      <c r="L146" s="59"/>
      <c r="M146" s="204"/>
      <c r="N146" s="40"/>
      <c r="O146" s="40"/>
      <c r="P146" s="40"/>
      <c r="Q146" s="40"/>
      <c r="R146" s="40"/>
      <c r="S146" s="40"/>
      <c r="T146" s="76"/>
      <c r="AT146" s="23" t="s">
        <v>188</v>
      </c>
      <c r="AU146" s="23" t="s">
        <v>79</v>
      </c>
    </row>
    <row r="147" spans="2:51" s="12" customFormat="1" ht="13.5">
      <c r="B147" s="222"/>
      <c r="C147" s="223"/>
      <c r="D147" s="202" t="s">
        <v>200</v>
      </c>
      <c r="E147" s="224" t="s">
        <v>21</v>
      </c>
      <c r="F147" s="225" t="s">
        <v>324</v>
      </c>
      <c r="G147" s="223"/>
      <c r="H147" s="224" t="s">
        <v>21</v>
      </c>
      <c r="I147" s="226"/>
      <c r="J147" s="223"/>
      <c r="K147" s="223"/>
      <c r="L147" s="59"/>
      <c r="M147" s="228"/>
      <c r="N147" s="229"/>
      <c r="O147" s="229"/>
      <c r="P147" s="229"/>
      <c r="Q147" s="229"/>
      <c r="R147" s="229"/>
      <c r="S147" s="229"/>
      <c r="T147" s="230"/>
      <c r="AT147" s="231" t="s">
        <v>200</v>
      </c>
      <c r="AU147" s="231" t="s">
        <v>79</v>
      </c>
      <c r="AV147" s="12" t="s">
        <v>77</v>
      </c>
      <c r="AW147" s="12" t="s">
        <v>33</v>
      </c>
      <c r="AX147" s="12" t="s">
        <v>70</v>
      </c>
      <c r="AY147" s="231" t="s">
        <v>132</v>
      </c>
    </row>
    <row r="148" spans="2:51" s="11" customFormat="1" ht="13.5">
      <c r="B148" s="208"/>
      <c r="C148" s="209"/>
      <c r="D148" s="202" t="s">
        <v>200</v>
      </c>
      <c r="E148" s="210" t="s">
        <v>21</v>
      </c>
      <c r="F148" s="211" t="s">
        <v>325</v>
      </c>
      <c r="G148" s="209"/>
      <c r="H148" s="212">
        <v>562</v>
      </c>
      <c r="I148" s="213"/>
      <c r="J148" s="209"/>
      <c r="K148" s="209"/>
      <c r="L148" s="59"/>
      <c r="M148" s="215"/>
      <c r="N148" s="216"/>
      <c r="O148" s="216"/>
      <c r="P148" s="216"/>
      <c r="Q148" s="216"/>
      <c r="R148" s="216"/>
      <c r="S148" s="216"/>
      <c r="T148" s="217"/>
      <c r="AT148" s="218" t="s">
        <v>200</v>
      </c>
      <c r="AU148" s="218" t="s">
        <v>79</v>
      </c>
      <c r="AV148" s="11" t="s">
        <v>79</v>
      </c>
      <c r="AW148" s="11" t="s">
        <v>33</v>
      </c>
      <c r="AX148" s="11" t="s">
        <v>70</v>
      </c>
      <c r="AY148" s="218" t="s">
        <v>132</v>
      </c>
    </row>
    <row r="149" spans="2:51" s="12" customFormat="1" ht="13.5">
      <c r="B149" s="222"/>
      <c r="C149" s="223"/>
      <c r="D149" s="202" t="s">
        <v>200</v>
      </c>
      <c r="E149" s="224" t="s">
        <v>21</v>
      </c>
      <c r="F149" s="225" t="s">
        <v>326</v>
      </c>
      <c r="G149" s="223"/>
      <c r="H149" s="224" t="s">
        <v>21</v>
      </c>
      <c r="I149" s="226"/>
      <c r="J149" s="223"/>
      <c r="K149" s="223"/>
      <c r="L149" s="59"/>
      <c r="M149" s="228"/>
      <c r="N149" s="229"/>
      <c r="O149" s="229"/>
      <c r="P149" s="229"/>
      <c r="Q149" s="229"/>
      <c r="R149" s="229"/>
      <c r="S149" s="229"/>
      <c r="T149" s="230"/>
      <c r="AT149" s="231" t="s">
        <v>200</v>
      </c>
      <c r="AU149" s="231" t="s">
        <v>79</v>
      </c>
      <c r="AV149" s="12" t="s">
        <v>77</v>
      </c>
      <c r="AW149" s="12" t="s">
        <v>33</v>
      </c>
      <c r="AX149" s="12" t="s">
        <v>70</v>
      </c>
      <c r="AY149" s="231" t="s">
        <v>132</v>
      </c>
    </row>
    <row r="150" spans="2:51" s="11" customFormat="1" ht="13.5">
      <c r="B150" s="208"/>
      <c r="C150" s="209"/>
      <c r="D150" s="202" t="s">
        <v>200</v>
      </c>
      <c r="E150" s="210" t="s">
        <v>21</v>
      </c>
      <c r="F150" s="211" t="s">
        <v>327</v>
      </c>
      <c r="G150" s="209"/>
      <c r="H150" s="212">
        <v>205</v>
      </c>
      <c r="I150" s="213"/>
      <c r="J150" s="209"/>
      <c r="K150" s="209"/>
      <c r="L150" s="59"/>
      <c r="M150" s="215"/>
      <c r="N150" s="216"/>
      <c r="O150" s="216"/>
      <c r="P150" s="216"/>
      <c r="Q150" s="216"/>
      <c r="R150" s="216"/>
      <c r="S150" s="216"/>
      <c r="T150" s="217"/>
      <c r="AT150" s="218" t="s">
        <v>200</v>
      </c>
      <c r="AU150" s="218" t="s">
        <v>79</v>
      </c>
      <c r="AV150" s="11" t="s">
        <v>79</v>
      </c>
      <c r="AW150" s="11" t="s">
        <v>33</v>
      </c>
      <c r="AX150" s="11" t="s">
        <v>70</v>
      </c>
      <c r="AY150" s="218" t="s">
        <v>132</v>
      </c>
    </row>
    <row r="151" spans="2:51" s="12" customFormat="1" ht="13.5">
      <c r="B151" s="222"/>
      <c r="C151" s="223"/>
      <c r="D151" s="202" t="s">
        <v>200</v>
      </c>
      <c r="E151" s="224" t="s">
        <v>21</v>
      </c>
      <c r="F151" s="225" t="s">
        <v>251</v>
      </c>
      <c r="G151" s="223"/>
      <c r="H151" s="224" t="s">
        <v>21</v>
      </c>
      <c r="I151" s="226"/>
      <c r="J151" s="223"/>
      <c r="K151" s="223"/>
      <c r="L151" s="59"/>
      <c r="M151" s="228"/>
      <c r="N151" s="229"/>
      <c r="O151" s="229"/>
      <c r="P151" s="229"/>
      <c r="Q151" s="229"/>
      <c r="R151" s="229"/>
      <c r="S151" s="229"/>
      <c r="T151" s="230"/>
      <c r="AT151" s="231" t="s">
        <v>200</v>
      </c>
      <c r="AU151" s="231" t="s">
        <v>79</v>
      </c>
      <c r="AV151" s="12" t="s">
        <v>77</v>
      </c>
      <c r="AW151" s="12" t="s">
        <v>33</v>
      </c>
      <c r="AX151" s="12" t="s">
        <v>70</v>
      </c>
      <c r="AY151" s="231" t="s">
        <v>132</v>
      </c>
    </row>
    <row r="152" spans="2:51" s="11" customFormat="1" ht="13.5">
      <c r="B152" s="208"/>
      <c r="C152" s="209"/>
      <c r="D152" s="202" t="s">
        <v>200</v>
      </c>
      <c r="E152" s="210" t="s">
        <v>21</v>
      </c>
      <c r="F152" s="211" t="s">
        <v>328</v>
      </c>
      <c r="G152" s="209"/>
      <c r="H152" s="212">
        <v>270</v>
      </c>
      <c r="I152" s="213"/>
      <c r="J152" s="209"/>
      <c r="K152" s="209"/>
      <c r="L152" s="59"/>
      <c r="M152" s="215"/>
      <c r="N152" s="216"/>
      <c r="O152" s="216"/>
      <c r="P152" s="216"/>
      <c r="Q152" s="216"/>
      <c r="R152" s="216"/>
      <c r="S152" s="216"/>
      <c r="T152" s="217"/>
      <c r="AT152" s="218" t="s">
        <v>200</v>
      </c>
      <c r="AU152" s="218" t="s">
        <v>79</v>
      </c>
      <c r="AV152" s="11" t="s">
        <v>79</v>
      </c>
      <c r="AW152" s="11" t="s">
        <v>33</v>
      </c>
      <c r="AX152" s="11" t="s">
        <v>70</v>
      </c>
      <c r="AY152" s="218" t="s">
        <v>132</v>
      </c>
    </row>
    <row r="153" spans="2:51" s="13" customFormat="1" ht="13.5">
      <c r="B153" s="232"/>
      <c r="C153" s="233"/>
      <c r="D153" s="202" t="s">
        <v>200</v>
      </c>
      <c r="E153" s="234" t="s">
        <v>21</v>
      </c>
      <c r="F153" s="235" t="s">
        <v>247</v>
      </c>
      <c r="G153" s="233"/>
      <c r="H153" s="236">
        <v>1037</v>
      </c>
      <c r="I153" s="237"/>
      <c r="J153" s="233"/>
      <c r="K153" s="233"/>
      <c r="L153" s="59"/>
      <c r="M153" s="239"/>
      <c r="N153" s="240"/>
      <c r="O153" s="240"/>
      <c r="P153" s="240"/>
      <c r="Q153" s="240"/>
      <c r="R153" s="240"/>
      <c r="S153" s="240"/>
      <c r="T153" s="241"/>
      <c r="AT153" s="242" t="s">
        <v>200</v>
      </c>
      <c r="AU153" s="242" t="s">
        <v>79</v>
      </c>
      <c r="AV153" s="13" t="s">
        <v>152</v>
      </c>
      <c r="AW153" s="13" t="s">
        <v>33</v>
      </c>
      <c r="AX153" s="13" t="s">
        <v>77</v>
      </c>
      <c r="AY153" s="242" t="s">
        <v>132</v>
      </c>
    </row>
    <row r="154" spans="2:65" s="1" customFormat="1" ht="25.5" customHeight="1">
      <c r="B154" s="39"/>
      <c r="C154" s="243" t="s">
        <v>329</v>
      </c>
      <c r="D154" s="243" t="s">
        <v>292</v>
      </c>
      <c r="E154" s="244" t="s">
        <v>330</v>
      </c>
      <c r="F154" s="245" t="s">
        <v>331</v>
      </c>
      <c r="G154" s="246" t="s">
        <v>196</v>
      </c>
      <c r="H154" s="247">
        <v>518.5</v>
      </c>
      <c r="I154" s="248">
        <v>1126.58</v>
      </c>
      <c r="J154" s="249">
        <f>ROUND(I154*H154,2)</f>
        <v>584131.73</v>
      </c>
      <c r="K154" s="245" t="s">
        <v>21</v>
      </c>
      <c r="L154" s="59"/>
      <c r="M154" s="251" t="s">
        <v>21</v>
      </c>
      <c r="N154" s="252" t="s">
        <v>41</v>
      </c>
      <c r="O154" s="40"/>
      <c r="P154" s="199">
        <f>O154*H154</f>
        <v>0</v>
      </c>
      <c r="Q154" s="199">
        <v>0</v>
      </c>
      <c r="R154" s="199">
        <f>Q154*H154</f>
        <v>0</v>
      </c>
      <c r="S154" s="199">
        <v>0</v>
      </c>
      <c r="T154" s="200">
        <f>S154*H154</f>
        <v>0</v>
      </c>
      <c r="AR154" s="23" t="s">
        <v>173</v>
      </c>
      <c r="AT154" s="23" t="s">
        <v>292</v>
      </c>
      <c r="AU154" s="23" t="s">
        <v>79</v>
      </c>
      <c r="AY154" s="23" t="s">
        <v>132</v>
      </c>
      <c r="BE154" s="201">
        <f>IF(N154="základní",J154,0)</f>
        <v>584131.73</v>
      </c>
      <c r="BF154" s="201">
        <f>IF(N154="snížená",J154,0)</f>
        <v>0</v>
      </c>
      <c r="BG154" s="201">
        <f>IF(N154="zákl. přenesená",J154,0)</f>
        <v>0</v>
      </c>
      <c r="BH154" s="201">
        <f>IF(N154="sníž. přenesená",J154,0)</f>
        <v>0</v>
      </c>
      <c r="BI154" s="201">
        <f>IF(N154="nulová",J154,0)</f>
        <v>0</v>
      </c>
      <c r="BJ154" s="23" t="s">
        <v>77</v>
      </c>
      <c r="BK154" s="201">
        <f>ROUND(I154*H154,2)</f>
        <v>584131.73</v>
      </c>
      <c r="BL154" s="23" t="s">
        <v>152</v>
      </c>
      <c r="BM154" s="23" t="s">
        <v>332</v>
      </c>
    </row>
    <row r="155" spans="2:47" s="1" customFormat="1" ht="54">
      <c r="B155" s="39"/>
      <c r="C155" s="61"/>
      <c r="D155" s="202" t="s">
        <v>140</v>
      </c>
      <c r="E155" s="61"/>
      <c r="F155" s="203" t="s">
        <v>333</v>
      </c>
      <c r="G155" s="61"/>
      <c r="H155" s="61"/>
      <c r="I155" s="161"/>
      <c r="J155" s="61"/>
      <c r="K155" s="61"/>
      <c r="L155" s="59"/>
      <c r="M155" s="204"/>
      <c r="N155" s="40"/>
      <c r="O155" s="40"/>
      <c r="P155" s="40"/>
      <c r="Q155" s="40"/>
      <c r="R155" s="40"/>
      <c r="S155" s="40"/>
      <c r="T155" s="76"/>
      <c r="AT155" s="23" t="s">
        <v>140</v>
      </c>
      <c r="AU155" s="23" t="s">
        <v>79</v>
      </c>
    </row>
    <row r="156" spans="2:51" s="11" customFormat="1" ht="13.5">
      <c r="B156" s="208"/>
      <c r="C156" s="209"/>
      <c r="D156" s="202" t="s">
        <v>200</v>
      </c>
      <c r="E156" s="210" t="s">
        <v>21</v>
      </c>
      <c r="F156" s="211" t="s">
        <v>334</v>
      </c>
      <c r="G156" s="209"/>
      <c r="H156" s="212">
        <v>518.5</v>
      </c>
      <c r="I156" s="213"/>
      <c r="J156" s="209"/>
      <c r="K156" s="209"/>
      <c r="L156" s="59"/>
      <c r="M156" s="215"/>
      <c r="N156" s="216"/>
      <c r="O156" s="216"/>
      <c r="P156" s="216"/>
      <c r="Q156" s="216"/>
      <c r="R156" s="216"/>
      <c r="S156" s="216"/>
      <c r="T156" s="217"/>
      <c r="AT156" s="218" t="s">
        <v>200</v>
      </c>
      <c r="AU156" s="218" t="s">
        <v>79</v>
      </c>
      <c r="AV156" s="11" t="s">
        <v>79</v>
      </c>
      <c r="AW156" s="11" t="s">
        <v>33</v>
      </c>
      <c r="AX156" s="11" t="s">
        <v>77</v>
      </c>
      <c r="AY156" s="218" t="s">
        <v>132</v>
      </c>
    </row>
    <row r="157" spans="2:65" s="1" customFormat="1" ht="25.5" customHeight="1">
      <c r="B157" s="39"/>
      <c r="C157" s="190" t="s">
        <v>9</v>
      </c>
      <c r="D157" s="190" t="s">
        <v>133</v>
      </c>
      <c r="E157" s="191" t="s">
        <v>335</v>
      </c>
      <c r="F157" s="192" t="s">
        <v>336</v>
      </c>
      <c r="G157" s="193" t="s">
        <v>186</v>
      </c>
      <c r="H157" s="194">
        <v>170</v>
      </c>
      <c r="I157" s="195">
        <v>39.27</v>
      </c>
      <c r="J157" s="196">
        <f>ROUND(I157*H157,2)</f>
        <v>6675.9</v>
      </c>
      <c r="K157" s="192" t="s">
        <v>161</v>
      </c>
      <c r="L157" s="59"/>
      <c r="M157" s="197" t="s">
        <v>21</v>
      </c>
      <c r="N157" s="198" t="s">
        <v>41</v>
      </c>
      <c r="O157" s="40"/>
      <c r="P157" s="199">
        <f>O157*H157</f>
        <v>0</v>
      </c>
      <c r="Q157" s="199">
        <v>0</v>
      </c>
      <c r="R157" s="199">
        <f>Q157*H157</f>
        <v>0</v>
      </c>
      <c r="S157" s="199">
        <v>0</v>
      </c>
      <c r="T157" s="200">
        <f>S157*H157</f>
        <v>0</v>
      </c>
      <c r="AR157" s="23" t="s">
        <v>152</v>
      </c>
      <c r="AT157" s="23" t="s">
        <v>133</v>
      </c>
      <c r="AU157" s="23" t="s">
        <v>79</v>
      </c>
      <c r="AY157" s="23" t="s">
        <v>132</v>
      </c>
      <c r="BE157" s="201">
        <f>IF(N157="základní",J157,0)</f>
        <v>6675.9</v>
      </c>
      <c r="BF157" s="201">
        <f>IF(N157="snížená",J157,0)</f>
        <v>0</v>
      </c>
      <c r="BG157" s="201">
        <f>IF(N157="zákl. přenesená",J157,0)</f>
        <v>0</v>
      </c>
      <c r="BH157" s="201">
        <f>IF(N157="sníž. přenesená",J157,0)</f>
        <v>0</v>
      </c>
      <c r="BI157" s="201">
        <f>IF(N157="nulová",J157,0)</f>
        <v>0</v>
      </c>
      <c r="BJ157" s="23" t="s">
        <v>77</v>
      </c>
      <c r="BK157" s="201">
        <f>ROUND(I157*H157,2)</f>
        <v>6675.9</v>
      </c>
      <c r="BL157" s="23" t="s">
        <v>152</v>
      </c>
      <c r="BM157" s="23" t="s">
        <v>337</v>
      </c>
    </row>
    <row r="158" spans="2:47" s="1" customFormat="1" ht="121.5">
      <c r="B158" s="39"/>
      <c r="C158" s="61"/>
      <c r="D158" s="202" t="s">
        <v>188</v>
      </c>
      <c r="E158" s="61"/>
      <c r="F158" s="203" t="s">
        <v>338</v>
      </c>
      <c r="G158" s="61"/>
      <c r="H158" s="61"/>
      <c r="I158" s="161"/>
      <c r="J158" s="61"/>
      <c r="K158" s="61"/>
      <c r="L158" s="59"/>
      <c r="M158" s="204"/>
      <c r="N158" s="40"/>
      <c r="O158" s="40"/>
      <c r="P158" s="40"/>
      <c r="Q158" s="40"/>
      <c r="R158" s="40"/>
      <c r="S158" s="40"/>
      <c r="T158" s="76"/>
      <c r="AT158" s="23" t="s">
        <v>188</v>
      </c>
      <c r="AU158" s="23" t="s">
        <v>79</v>
      </c>
    </row>
    <row r="159" spans="2:65" s="1" customFormat="1" ht="25.5" customHeight="1">
      <c r="B159" s="39"/>
      <c r="C159" s="190" t="s">
        <v>339</v>
      </c>
      <c r="D159" s="190" t="s">
        <v>133</v>
      </c>
      <c r="E159" s="191" t="s">
        <v>340</v>
      </c>
      <c r="F159" s="192" t="s">
        <v>341</v>
      </c>
      <c r="G159" s="193" t="s">
        <v>186</v>
      </c>
      <c r="H159" s="194">
        <v>170</v>
      </c>
      <c r="I159" s="195">
        <v>55.46</v>
      </c>
      <c r="J159" s="196">
        <f>ROUND(I159*H159,2)</f>
        <v>9428.2</v>
      </c>
      <c r="K159" s="192" t="s">
        <v>161</v>
      </c>
      <c r="L159" s="59"/>
      <c r="M159" s="197" t="s">
        <v>21</v>
      </c>
      <c r="N159" s="198" t="s">
        <v>41</v>
      </c>
      <c r="O159" s="40"/>
      <c r="P159" s="199">
        <f>O159*H159</f>
        <v>0</v>
      </c>
      <c r="Q159" s="199">
        <v>0</v>
      </c>
      <c r="R159" s="199">
        <f>Q159*H159</f>
        <v>0</v>
      </c>
      <c r="S159" s="199">
        <v>0</v>
      </c>
      <c r="T159" s="200">
        <f>S159*H159</f>
        <v>0</v>
      </c>
      <c r="AR159" s="23" t="s">
        <v>152</v>
      </c>
      <c r="AT159" s="23" t="s">
        <v>133</v>
      </c>
      <c r="AU159" s="23" t="s">
        <v>79</v>
      </c>
      <c r="AY159" s="23" t="s">
        <v>132</v>
      </c>
      <c r="BE159" s="201">
        <f>IF(N159="základní",J159,0)</f>
        <v>9428.2</v>
      </c>
      <c r="BF159" s="201">
        <f>IF(N159="snížená",J159,0)</f>
        <v>0</v>
      </c>
      <c r="BG159" s="201">
        <f>IF(N159="zákl. přenesená",J159,0)</f>
        <v>0</v>
      </c>
      <c r="BH159" s="201">
        <f>IF(N159="sníž. přenesená",J159,0)</f>
        <v>0</v>
      </c>
      <c r="BI159" s="201">
        <f>IF(N159="nulová",J159,0)</f>
        <v>0</v>
      </c>
      <c r="BJ159" s="23" t="s">
        <v>77</v>
      </c>
      <c r="BK159" s="201">
        <f>ROUND(I159*H159,2)</f>
        <v>9428.2</v>
      </c>
      <c r="BL159" s="23" t="s">
        <v>152</v>
      </c>
      <c r="BM159" s="23" t="s">
        <v>342</v>
      </c>
    </row>
    <row r="160" spans="2:47" s="1" customFormat="1" ht="121.5">
      <c r="B160" s="39"/>
      <c r="C160" s="61"/>
      <c r="D160" s="202" t="s">
        <v>188</v>
      </c>
      <c r="E160" s="61"/>
      <c r="F160" s="203" t="s">
        <v>343</v>
      </c>
      <c r="G160" s="61"/>
      <c r="H160" s="61"/>
      <c r="I160" s="161"/>
      <c r="J160" s="61"/>
      <c r="K160" s="61"/>
      <c r="L160" s="59"/>
      <c r="M160" s="204"/>
      <c r="N160" s="40"/>
      <c r="O160" s="40"/>
      <c r="P160" s="40"/>
      <c r="Q160" s="40"/>
      <c r="R160" s="40"/>
      <c r="S160" s="40"/>
      <c r="T160" s="76"/>
      <c r="AT160" s="23" t="s">
        <v>188</v>
      </c>
      <c r="AU160" s="23" t="s">
        <v>79</v>
      </c>
    </row>
    <row r="161" spans="2:65" s="1" customFormat="1" ht="16.5" customHeight="1">
      <c r="B161" s="39"/>
      <c r="C161" s="243" t="s">
        <v>344</v>
      </c>
      <c r="D161" s="243" t="s">
        <v>292</v>
      </c>
      <c r="E161" s="244" t="s">
        <v>345</v>
      </c>
      <c r="F161" s="245" t="s">
        <v>346</v>
      </c>
      <c r="G161" s="246" t="s">
        <v>196</v>
      </c>
      <c r="H161" s="247">
        <v>17</v>
      </c>
      <c r="I161" s="248">
        <v>685.43</v>
      </c>
      <c r="J161" s="249">
        <f>ROUND(I161*H161,2)</f>
        <v>11652.31</v>
      </c>
      <c r="K161" s="245" t="s">
        <v>21</v>
      </c>
      <c r="L161" s="59"/>
      <c r="M161" s="251" t="s">
        <v>21</v>
      </c>
      <c r="N161" s="252" t="s">
        <v>41</v>
      </c>
      <c r="O161" s="40"/>
      <c r="P161" s="199">
        <f>O161*H161</f>
        <v>0</v>
      </c>
      <c r="Q161" s="199">
        <v>0</v>
      </c>
      <c r="R161" s="199">
        <f>Q161*H161</f>
        <v>0</v>
      </c>
      <c r="S161" s="199">
        <v>0</v>
      </c>
      <c r="T161" s="200">
        <f>S161*H161</f>
        <v>0</v>
      </c>
      <c r="AR161" s="23" t="s">
        <v>173</v>
      </c>
      <c r="AT161" s="23" t="s">
        <v>292</v>
      </c>
      <c r="AU161" s="23" t="s">
        <v>79</v>
      </c>
      <c r="AY161" s="23" t="s">
        <v>132</v>
      </c>
      <c r="BE161" s="201">
        <f>IF(N161="základní",J161,0)</f>
        <v>11652.31</v>
      </c>
      <c r="BF161" s="201">
        <f>IF(N161="snížená",J161,0)</f>
        <v>0</v>
      </c>
      <c r="BG161" s="201">
        <f>IF(N161="zákl. přenesená",J161,0)</f>
        <v>0</v>
      </c>
      <c r="BH161" s="201">
        <f>IF(N161="sníž. přenesená",J161,0)</f>
        <v>0</v>
      </c>
      <c r="BI161" s="201">
        <f>IF(N161="nulová",J161,0)</f>
        <v>0</v>
      </c>
      <c r="BJ161" s="23" t="s">
        <v>77</v>
      </c>
      <c r="BK161" s="201">
        <f>ROUND(I161*H161,2)</f>
        <v>11652.31</v>
      </c>
      <c r="BL161" s="23" t="s">
        <v>152</v>
      </c>
      <c r="BM161" s="23" t="s">
        <v>347</v>
      </c>
    </row>
    <row r="162" spans="2:51" s="11" customFormat="1" ht="13.5">
      <c r="B162" s="208"/>
      <c r="C162" s="209"/>
      <c r="D162" s="202" t="s">
        <v>200</v>
      </c>
      <c r="E162" s="210" t="s">
        <v>21</v>
      </c>
      <c r="F162" s="211" t="s">
        <v>348</v>
      </c>
      <c r="G162" s="209"/>
      <c r="H162" s="212">
        <v>17</v>
      </c>
      <c r="I162" s="213"/>
      <c r="J162" s="209"/>
      <c r="K162" s="209"/>
      <c r="L162" s="59"/>
      <c r="M162" s="215"/>
      <c r="N162" s="216"/>
      <c r="O162" s="216"/>
      <c r="P162" s="216"/>
      <c r="Q162" s="216"/>
      <c r="R162" s="216"/>
      <c r="S162" s="216"/>
      <c r="T162" s="217"/>
      <c r="AT162" s="218" t="s">
        <v>200</v>
      </c>
      <c r="AU162" s="218" t="s">
        <v>79</v>
      </c>
      <c r="AV162" s="11" t="s">
        <v>79</v>
      </c>
      <c r="AW162" s="11" t="s">
        <v>33</v>
      </c>
      <c r="AX162" s="11" t="s">
        <v>77</v>
      </c>
      <c r="AY162" s="218" t="s">
        <v>132</v>
      </c>
    </row>
    <row r="163" spans="2:63" s="10" customFormat="1" ht="29.25" customHeight="1">
      <c r="B163" s="174"/>
      <c r="C163" s="175"/>
      <c r="D163" s="176" t="s">
        <v>69</v>
      </c>
      <c r="E163" s="188" t="s">
        <v>79</v>
      </c>
      <c r="F163" s="188" t="s">
        <v>349</v>
      </c>
      <c r="G163" s="175"/>
      <c r="H163" s="175"/>
      <c r="I163" s="178"/>
      <c r="J163" s="189">
        <f>BK163</f>
        <v>103732.17000000001</v>
      </c>
      <c r="K163" s="175"/>
      <c r="L163" s="59"/>
      <c r="M163" s="181"/>
      <c r="N163" s="182"/>
      <c r="O163" s="182"/>
      <c r="P163" s="183">
        <f>SUM(P164:P179)</f>
        <v>0</v>
      </c>
      <c r="Q163" s="182"/>
      <c r="R163" s="183">
        <f>SUM(R164:R179)</f>
        <v>0.35658474</v>
      </c>
      <c r="S163" s="182"/>
      <c r="T163" s="184">
        <f>SUM(T164:T179)</f>
        <v>0</v>
      </c>
      <c r="AR163" s="185" t="s">
        <v>77</v>
      </c>
      <c r="AT163" s="186" t="s">
        <v>69</v>
      </c>
      <c r="AU163" s="186" t="s">
        <v>77</v>
      </c>
      <c r="AY163" s="185" t="s">
        <v>132</v>
      </c>
      <c r="BK163" s="187">
        <f>SUM(BK164:BK179)</f>
        <v>103732.17000000001</v>
      </c>
    </row>
    <row r="164" spans="2:65" s="1" customFormat="1" ht="25.5" customHeight="1">
      <c r="B164" s="39"/>
      <c r="C164" s="190" t="s">
        <v>350</v>
      </c>
      <c r="D164" s="190" t="s">
        <v>133</v>
      </c>
      <c r="E164" s="191" t="s">
        <v>351</v>
      </c>
      <c r="F164" s="192" t="s">
        <v>352</v>
      </c>
      <c r="G164" s="193" t="s">
        <v>196</v>
      </c>
      <c r="H164" s="194">
        <v>32.4</v>
      </c>
      <c r="I164" s="195">
        <v>736.07</v>
      </c>
      <c r="J164" s="196">
        <f>ROUND(I164*H164,2)</f>
        <v>23848.67</v>
      </c>
      <c r="K164" s="192" t="s">
        <v>161</v>
      </c>
      <c r="L164" s="59"/>
      <c r="M164" s="197" t="s">
        <v>21</v>
      </c>
      <c r="N164" s="198" t="s">
        <v>41</v>
      </c>
      <c r="O164" s="40"/>
      <c r="P164" s="199">
        <f>O164*H164</f>
        <v>0</v>
      </c>
      <c r="Q164" s="199">
        <v>0</v>
      </c>
      <c r="R164" s="199">
        <f>Q164*H164</f>
        <v>0</v>
      </c>
      <c r="S164" s="199">
        <v>0</v>
      </c>
      <c r="T164" s="200">
        <f>S164*H164</f>
        <v>0</v>
      </c>
      <c r="AR164" s="23" t="s">
        <v>152</v>
      </c>
      <c r="AT164" s="23" t="s">
        <v>133</v>
      </c>
      <c r="AU164" s="23" t="s">
        <v>79</v>
      </c>
      <c r="AY164" s="23" t="s">
        <v>132</v>
      </c>
      <c r="BE164" s="201">
        <f>IF(N164="základní",J164,0)</f>
        <v>23848.67</v>
      </c>
      <c r="BF164" s="201">
        <f>IF(N164="snížená",J164,0)</f>
        <v>0</v>
      </c>
      <c r="BG164" s="201">
        <f>IF(N164="zákl. přenesená",J164,0)</f>
        <v>0</v>
      </c>
      <c r="BH164" s="201">
        <f>IF(N164="sníž. přenesená",J164,0)</f>
        <v>0</v>
      </c>
      <c r="BI164" s="201">
        <f>IF(N164="nulová",J164,0)</f>
        <v>0</v>
      </c>
      <c r="BJ164" s="23" t="s">
        <v>77</v>
      </c>
      <c r="BK164" s="201">
        <f>ROUND(I164*H164,2)</f>
        <v>23848.67</v>
      </c>
      <c r="BL164" s="23" t="s">
        <v>152</v>
      </c>
      <c r="BM164" s="23" t="s">
        <v>353</v>
      </c>
    </row>
    <row r="165" spans="2:47" s="1" customFormat="1" ht="81">
      <c r="B165" s="39"/>
      <c r="C165" s="61"/>
      <c r="D165" s="202" t="s">
        <v>188</v>
      </c>
      <c r="E165" s="61"/>
      <c r="F165" s="203" t="s">
        <v>354</v>
      </c>
      <c r="G165" s="61"/>
      <c r="H165" s="61"/>
      <c r="I165" s="161"/>
      <c r="J165" s="61"/>
      <c r="K165" s="61"/>
      <c r="L165" s="59"/>
      <c r="M165" s="204"/>
      <c r="N165" s="40"/>
      <c r="O165" s="40"/>
      <c r="P165" s="40"/>
      <c r="Q165" s="40"/>
      <c r="R165" s="40"/>
      <c r="S165" s="40"/>
      <c r="T165" s="76"/>
      <c r="AT165" s="23" t="s">
        <v>188</v>
      </c>
      <c r="AU165" s="23" t="s">
        <v>79</v>
      </c>
    </row>
    <row r="166" spans="2:51" s="11" customFormat="1" ht="13.5">
      <c r="B166" s="208"/>
      <c r="C166" s="209"/>
      <c r="D166" s="202" t="s">
        <v>200</v>
      </c>
      <c r="E166" s="210" t="s">
        <v>21</v>
      </c>
      <c r="F166" s="211" t="s">
        <v>355</v>
      </c>
      <c r="G166" s="209"/>
      <c r="H166" s="212">
        <v>32.4</v>
      </c>
      <c r="I166" s="213"/>
      <c r="J166" s="209"/>
      <c r="K166" s="209"/>
      <c r="L166" s="59"/>
      <c r="M166" s="215"/>
      <c r="N166" s="216"/>
      <c r="O166" s="216"/>
      <c r="P166" s="216"/>
      <c r="Q166" s="216"/>
      <c r="R166" s="216"/>
      <c r="S166" s="216"/>
      <c r="T166" s="217"/>
      <c r="AT166" s="218" t="s">
        <v>200</v>
      </c>
      <c r="AU166" s="218" t="s">
        <v>79</v>
      </c>
      <c r="AV166" s="11" t="s">
        <v>79</v>
      </c>
      <c r="AW166" s="11" t="s">
        <v>33</v>
      </c>
      <c r="AX166" s="11" t="s">
        <v>77</v>
      </c>
      <c r="AY166" s="218" t="s">
        <v>132</v>
      </c>
    </row>
    <row r="167" spans="2:65" s="1" customFormat="1" ht="16.5" customHeight="1">
      <c r="B167" s="39"/>
      <c r="C167" s="190" t="s">
        <v>356</v>
      </c>
      <c r="D167" s="190" t="s">
        <v>133</v>
      </c>
      <c r="E167" s="191" t="s">
        <v>357</v>
      </c>
      <c r="F167" s="192" t="s">
        <v>358</v>
      </c>
      <c r="G167" s="193" t="s">
        <v>196</v>
      </c>
      <c r="H167" s="194">
        <v>8.1</v>
      </c>
      <c r="I167" s="195">
        <v>702.44</v>
      </c>
      <c r="J167" s="196">
        <f>ROUND(I167*H167,2)</f>
        <v>5689.76</v>
      </c>
      <c r="K167" s="192" t="s">
        <v>161</v>
      </c>
      <c r="L167" s="59"/>
      <c r="M167" s="197" t="s">
        <v>21</v>
      </c>
      <c r="N167" s="198" t="s">
        <v>41</v>
      </c>
      <c r="O167" s="40"/>
      <c r="P167" s="199">
        <f>O167*H167</f>
        <v>0</v>
      </c>
      <c r="Q167" s="199">
        <v>0</v>
      </c>
      <c r="R167" s="199">
        <f>Q167*H167</f>
        <v>0</v>
      </c>
      <c r="S167" s="199">
        <v>0</v>
      </c>
      <c r="T167" s="200">
        <f>S167*H167</f>
        <v>0</v>
      </c>
      <c r="AR167" s="23" t="s">
        <v>152</v>
      </c>
      <c r="AT167" s="23" t="s">
        <v>133</v>
      </c>
      <c r="AU167" s="23" t="s">
        <v>79</v>
      </c>
      <c r="AY167" s="23" t="s">
        <v>132</v>
      </c>
      <c r="BE167" s="201">
        <f>IF(N167="základní",J167,0)</f>
        <v>5689.76</v>
      </c>
      <c r="BF167" s="201">
        <f>IF(N167="snížená",J167,0)</f>
        <v>0</v>
      </c>
      <c r="BG167" s="201">
        <f>IF(N167="zákl. přenesená",J167,0)</f>
        <v>0</v>
      </c>
      <c r="BH167" s="201">
        <f>IF(N167="sníž. přenesená",J167,0)</f>
        <v>0</v>
      </c>
      <c r="BI167" s="201">
        <f>IF(N167="nulová",J167,0)</f>
        <v>0</v>
      </c>
      <c r="BJ167" s="23" t="s">
        <v>77</v>
      </c>
      <c r="BK167" s="201">
        <f>ROUND(I167*H167,2)</f>
        <v>5689.76</v>
      </c>
      <c r="BL167" s="23" t="s">
        <v>152</v>
      </c>
      <c r="BM167" s="23" t="s">
        <v>359</v>
      </c>
    </row>
    <row r="168" spans="2:47" s="1" customFormat="1" ht="40.5">
      <c r="B168" s="39"/>
      <c r="C168" s="61"/>
      <c r="D168" s="202" t="s">
        <v>188</v>
      </c>
      <c r="E168" s="61"/>
      <c r="F168" s="203" t="s">
        <v>360</v>
      </c>
      <c r="G168" s="61"/>
      <c r="H168" s="61"/>
      <c r="I168" s="161"/>
      <c r="J168" s="61"/>
      <c r="K168" s="61"/>
      <c r="L168" s="59"/>
      <c r="M168" s="204"/>
      <c r="N168" s="40"/>
      <c r="O168" s="40"/>
      <c r="P168" s="40"/>
      <c r="Q168" s="40"/>
      <c r="R168" s="40"/>
      <c r="S168" s="40"/>
      <c r="T168" s="76"/>
      <c r="AT168" s="23" t="s">
        <v>188</v>
      </c>
      <c r="AU168" s="23" t="s">
        <v>79</v>
      </c>
    </row>
    <row r="169" spans="2:51" s="11" customFormat="1" ht="13.5">
      <c r="B169" s="208"/>
      <c r="C169" s="209"/>
      <c r="D169" s="202" t="s">
        <v>200</v>
      </c>
      <c r="E169" s="210" t="s">
        <v>21</v>
      </c>
      <c r="F169" s="211" t="s">
        <v>361</v>
      </c>
      <c r="G169" s="209"/>
      <c r="H169" s="212">
        <v>8.1</v>
      </c>
      <c r="I169" s="213"/>
      <c r="J169" s="209"/>
      <c r="K169" s="209"/>
      <c r="L169" s="59"/>
      <c r="M169" s="215"/>
      <c r="N169" s="216"/>
      <c r="O169" s="216"/>
      <c r="P169" s="216"/>
      <c r="Q169" s="216"/>
      <c r="R169" s="216"/>
      <c r="S169" s="216"/>
      <c r="T169" s="217"/>
      <c r="AT169" s="218" t="s">
        <v>200</v>
      </c>
      <c r="AU169" s="218" t="s">
        <v>79</v>
      </c>
      <c r="AV169" s="11" t="s">
        <v>79</v>
      </c>
      <c r="AW169" s="11" t="s">
        <v>33</v>
      </c>
      <c r="AX169" s="11" t="s">
        <v>77</v>
      </c>
      <c r="AY169" s="218" t="s">
        <v>132</v>
      </c>
    </row>
    <row r="170" spans="2:65" s="1" customFormat="1" ht="16.5" customHeight="1">
      <c r="B170" s="39"/>
      <c r="C170" s="190" t="s">
        <v>362</v>
      </c>
      <c r="D170" s="190" t="s">
        <v>133</v>
      </c>
      <c r="E170" s="191" t="s">
        <v>363</v>
      </c>
      <c r="F170" s="192" t="s">
        <v>364</v>
      </c>
      <c r="G170" s="193" t="s">
        <v>235</v>
      </c>
      <c r="H170" s="194">
        <v>162</v>
      </c>
      <c r="I170" s="195">
        <v>109.2</v>
      </c>
      <c r="J170" s="196">
        <f>ROUND(I170*H170,2)</f>
        <v>17690.4</v>
      </c>
      <c r="K170" s="192" t="s">
        <v>161</v>
      </c>
      <c r="L170" s="59"/>
      <c r="M170" s="197" t="s">
        <v>21</v>
      </c>
      <c r="N170" s="198" t="s">
        <v>41</v>
      </c>
      <c r="O170" s="40"/>
      <c r="P170" s="199">
        <f>O170*H170</f>
        <v>0</v>
      </c>
      <c r="Q170" s="199">
        <v>0.00049</v>
      </c>
      <c r="R170" s="199">
        <f>Q170*H170</f>
        <v>0.07937999999999999</v>
      </c>
      <c r="S170" s="199">
        <v>0</v>
      </c>
      <c r="T170" s="200">
        <f>S170*H170</f>
        <v>0</v>
      </c>
      <c r="AR170" s="23" t="s">
        <v>152</v>
      </c>
      <c r="AT170" s="23" t="s">
        <v>133</v>
      </c>
      <c r="AU170" s="23" t="s">
        <v>79</v>
      </c>
      <c r="AY170" s="23" t="s">
        <v>132</v>
      </c>
      <c r="BE170" s="201">
        <f>IF(N170="základní",J170,0)</f>
        <v>17690.4</v>
      </c>
      <c r="BF170" s="201">
        <f>IF(N170="snížená",J170,0)</f>
        <v>0</v>
      </c>
      <c r="BG170" s="201">
        <f>IF(N170="zákl. přenesená",J170,0)</f>
        <v>0</v>
      </c>
      <c r="BH170" s="201">
        <f>IF(N170="sníž. přenesená",J170,0)</f>
        <v>0</v>
      </c>
      <c r="BI170" s="201">
        <f>IF(N170="nulová",J170,0)</f>
        <v>0</v>
      </c>
      <c r="BJ170" s="23" t="s">
        <v>77</v>
      </c>
      <c r="BK170" s="201">
        <f>ROUND(I170*H170,2)</f>
        <v>17690.4</v>
      </c>
      <c r="BL170" s="23" t="s">
        <v>152</v>
      </c>
      <c r="BM170" s="23" t="s">
        <v>365</v>
      </c>
    </row>
    <row r="171" spans="2:47" s="1" customFormat="1" ht="54">
      <c r="B171" s="39"/>
      <c r="C171" s="61"/>
      <c r="D171" s="202" t="s">
        <v>188</v>
      </c>
      <c r="E171" s="61"/>
      <c r="F171" s="203" t="s">
        <v>366</v>
      </c>
      <c r="G171" s="61"/>
      <c r="H171" s="61"/>
      <c r="I171" s="161"/>
      <c r="J171" s="61"/>
      <c r="K171" s="61"/>
      <c r="L171" s="59"/>
      <c r="M171" s="204"/>
      <c r="N171" s="40"/>
      <c r="O171" s="40"/>
      <c r="P171" s="40"/>
      <c r="Q171" s="40"/>
      <c r="R171" s="40"/>
      <c r="S171" s="40"/>
      <c r="T171" s="76"/>
      <c r="AT171" s="23" t="s">
        <v>188</v>
      </c>
      <c r="AU171" s="23" t="s">
        <v>79</v>
      </c>
    </row>
    <row r="172" spans="2:65" s="1" customFormat="1" ht="25.5" customHeight="1">
      <c r="B172" s="39"/>
      <c r="C172" s="190" t="s">
        <v>367</v>
      </c>
      <c r="D172" s="190" t="s">
        <v>133</v>
      </c>
      <c r="E172" s="191" t="s">
        <v>368</v>
      </c>
      <c r="F172" s="192" t="s">
        <v>369</v>
      </c>
      <c r="G172" s="193" t="s">
        <v>281</v>
      </c>
      <c r="H172" s="194">
        <v>0.267</v>
      </c>
      <c r="I172" s="195">
        <v>33979.06</v>
      </c>
      <c r="J172" s="196">
        <f>ROUND(I172*H172,2)</f>
        <v>9072.41</v>
      </c>
      <c r="K172" s="192" t="s">
        <v>161</v>
      </c>
      <c r="L172" s="59"/>
      <c r="M172" s="197" t="s">
        <v>21</v>
      </c>
      <c r="N172" s="198" t="s">
        <v>41</v>
      </c>
      <c r="O172" s="40"/>
      <c r="P172" s="199">
        <f>O172*H172</f>
        <v>0</v>
      </c>
      <c r="Q172" s="199">
        <v>1.03822</v>
      </c>
      <c r="R172" s="199">
        <f>Q172*H172</f>
        <v>0.27720474</v>
      </c>
      <c r="S172" s="199">
        <v>0</v>
      </c>
      <c r="T172" s="200">
        <f>S172*H172</f>
        <v>0</v>
      </c>
      <c r="AR172" s="23" t="s">
        <v>152</v>
      </c>
      <c r="AT172" s="23" t="s">
        <v>133</v>
      </c>
      <c r="AU172" s="23" t="s">
        <v>79</v>
      </c>
      <c r="AY172" s="23" t="s">
        <v>132</v>
      </c>
      <c r="BE172" s="201">
        <f>IF(N172="základní",J172,0)</f>
        <v>9072.41</v>
      </c>
      <c r="BF172" s="201">
        <f>IF(N172="snížená",J172,0)</f>
        <v>0</v>
      </c>
      <c r="BG172" s="201">
        <f>IF(N172="zákl. přenesená",J172,0)</f>
        <v>0</v>
      </c>
      <c r="BH172" s="201">
        <f>IF(N172="sníž. přenesená",J172,0)</f>
        <v>0</v>
      </c>
      <c r="BI172" s="201">
        <f>IF(N172="nulová",J172,0)</f>
        <v>0</v>
      </c>
      <c r="BJ172" s="23" t="s">
        <v>77</v>
      </c>
      <c r="BK172" s="201">
        <f>ROUND(I172*H172,2)</f>
        <v>9072.41</v>
      </c>
      <c r="BL172" s="23" t="s">
        <v>152</v>
      </c>
      <c r="BM172" s="23" t="s">
        <v>370</v>
      </c>
    </row>
    <row r="173" spans="2:47" s="1" customFormat="1" ht="94.5">
      <c r="B173" s="39"/>
      <c r="C173" s="61"/>
      <c r="D173" s="202" t="s">
        <v>188</v>
      </c>
      <c r="E173" s="61"/>
      <c r="F173" s="203" t="s">
        <v>371</v>
      </c>
      <c r="G173" s="61"/>
      <c r="H173" s="61"/>
      <c r="I173" s="161"/>
      <c r="J173" s="61"/>
      <c r="K173" s="61"/>
      <c r="L173" s="59"/>
      <c r="M173" s="204"/>
      <c r="N173" s="40"/>
      <c r="O173" s="40"/>
      <c r="P173" s="40"/>
      <c r="Q173" s="40"/>
      <c r="R173" s="40"/>
      <c r="S173" s="40"/>
      <c r="T173" s="76"/>
      <c r="AT173" s="23" t="s">
        <v>188</v>
      </c>
      <c r="AU173" s="23" t="s">
        <v>79</v>
      </c>
    </row>
    <row r="174" spans="2:47" s="1" customFormat="1" ht="27">
      <c r="B174" s="39"/>
      <c r="C174" s="61"/>
      <c r="D174" s="202" t="s">
        <v>140</v>
      </c>
      <c r="E174" s="61"/>
      <c r="F174" s="203" t="s">
        <v>372</v>
      </c>
      <c r="G174" s="61"/>
      <c r="H174" s="61"/>
      <c r="I174" s="161"/>
      <c r="J174" s="61"/>
      <c r="K174" s="61"/>
      <c r="L174" s="59"/>
      <c r="M174" s="204"/>
      <c r="N174" s="40"/>
      <c r="O174" s="40"/>
      <c r="P174" s="40"/>
      <c r="Q174" s="40"/>
      <c r="R174" s="40"/>
      <c r="S174" s="40"/>
      <c r="T174" s="76"/>
      <c r="AT174" s="23" t="s">
        <v>140</v>
      </c>
      <c r="AU174" s="23" t="s">
        <v>79</v>
      </c>
    </row>
    <row r="175" spans="2:51" s="11" customFormat="1" ht="13.5">
      <c r="B175" s="208"/>
      <c r="C175" s="209"/>
      <c r="D175" s="202" t="s">
        <v>200</v>
      </c>
      <c r="E175" s="210" t="s">
        <v>21</v>
      </c>
      <c r="F175" s="211" t="s">
        <v>373</v>
      </c>
      <c r="G175" s="209"/>
      <c r="H175" s="212">
        <v>0.267</v>
      </c>
      <c r="I175" s="213"/>
      <c r="J175" s="209"/>
      <c r="K175" s="209"/>
      <c r="L175" s="59"/>
      <c r="M175" s="215"/>
      <c r="N175" s="216"/>
      <c r="O175" s="216"/>
      <c r="P175" s="216"/>
      <c r="Q175" s="216"/>
      <c r="R175" s="216"/>
      <c r="S175" s="216"/>
      <c r="T175" s="217"/>
      <c r="AT175" s="218" t="s">
        <v>200</v>
      </c>
      <c r="AU175" s="218" t="s">
        <v>79</v>
      </c>
      <c r="AV175" s="11" t="s">
        <v>79</v>
      </c>
      <c r="AW175" s="11" t="s">
        <v>33</v>
      </c>
      <c r="AX175" s="11" t="s">
        <v>77</v>
      </c>
      <c r="AY175" s="218" t="s">
        <v>132</v>
      </c>
    </row>
    <row r="176" spans="2:65" s="1" customFormat="1" ht="25.5" customHeight="1">
      <c r="B176" s="39"/>
      <c r="C176" s="190" t="s">
        <v>374</v>
      </c>
      <c r="D176" s="190" t="s">
        <v>133</v>
      </c>
      <c r="E176" s="191" t="s">
        <v>375</v>
      </c>
      <c r="F176" s="192" t="s">
        <v>376</v>
      </c>
      <c r="G176" s="193" t="s">
        <v>196</v>
      </c>
      <c r="H176" s="194">
        <v>19.95</v>
      </c>
      <c r="I176" s="195">
        <v>2377.49</v>
      </c>
      <c r="J176" s="196">
        <f>ROUND(I176*H176,2)</f>
        <v>47430.93</v>
      </c>
      <c r="K176" s="192" t="s">
        <v>161</v>
      </c>
      <c r="L176" s="59"/>
      <c r="M176" s="197" t="s">
        <v>21</v>
      </c>
      <c r="N176" s="198" t="s">
        <v>41</v>
      </c>
      <c r="O176" s="40"/>
      <c r="P176" s="199">
        <f>O176*H176</f>
        <v>0</v>
      </c>
      <c r="Q176" s="199">
        <v>0</v>
      </c>
      <c r="R176" s="199">
        <f>Q176*H176</f>
        <v>0</v>
      </c>
      <c r="S176" s="199">
        <v>0</v>
      </c>
      <c r="T176" s="200">
        <f>S176*H176</f>
        <v>0</v>
      </c>
      <c r="AR176" s="23" t="s">
        <v>152</v>
      </c>
      <c r="AT176" s="23" t="s">
        <v>133</v>
      </c>
      <c r="AU176" s="23" t="s">
        <v>79</v>
      </c>
      <c r="AY176" s="23" t="s">
        <v>132</v>
      </c>
      <c r="BE176" s="201">
        <f>IF(N176="základní",J176,0)</f>
        <v>47430.93</v>
      </c>
      <c r="BF176" s="201">
        <f>IF(N176="snížená",J176,0)</f>
        <v>0</v>
      </c>
      <c r="BG176" s="201">
        <f>IF(N176="zákl. přenesená",J176,0)</f>
        <v>0</v>
      </c>
      <c r="BH176" s="201">
        <f>IF(N176="sníž. přenesená",J176,0)</f>
        <v>0</v>
      </c>
      <c r="BI176" s="201">
        <f>IF(N176="nulová",J176,0)</f>
        <v>0</v>
      </c>
      <c r="BJ176" s="23" t="s">
        <v>77</v>
      </c>
      <c r="BK176" s="201">
        <f>ROUND(I176*H176,2)</f>
        <v>47430.93</v>
      </c>
      <c r="BL176" s="23" t="s">
        <v>152</v>
      </c>
      <c r="BM176" s="23" t="s">
        <v>377</v>
      </c>
    </row>
    <row r="177" spans="2:47" s="1" customFormat="1" ht="94.5">
      <c r="B177" s="39"/>
      <c r="C177" s="61"/>
      <c r="D177" s="202" t="s">
        <v>188</v>
      </c>
      <c r="E177" s="61"/>
      <c r="F177" s="203" t="s">
        <v>378</v>
      </c>
      <c r="G177" s="61"/>
      <c r="H177" s="61"/>
      <c r="I177" s="161"/>
      <c r="J177" s="61"/>
      <c r="K177" s="61"/>
      <c r="L177" s="59"/>
      <c r="M177" s="204"/>
      <c r="N177" s="40"/>
      <c r="O177" s="40"/>
      <c r="P177" s="40"/>
      <c r="Q177" s="40"/>
      <c r="R177" s="40"/>
      <c r="S177" s="40"/>
      <c r="T177" s="76"/>
      <c r="AT177" s="23" t="s">
        <v>188</v>
      </c>
      <c r="AU177" s="23" t="s">
        <v>79</v>
      </c>
    </row>
    <row r="178" spans="2:47" s="1" customFormat="1" ht="27">
      <c r="B178" s="39"/>
      <c r="C178" s="61"/>
      <c r="D178" s="202" t="s">
        <v>140</v>
      </c>
      <c r="E178" s="61"/>
      <c r="F178" s="203" t="s">
        <v>372</v>
      </c>
      <c r="G178" s="61"/>
      <c r="H178" s="61"/>
      <c r="I178" s="161"/>
      <c r="J178" s="61"/>
      <c r="K178" s="61"/>
      <c r="L178" s="59"/>
      <c r="M178" s="204"/>
      <c r="N178" s="40"/>
      <c r="O178" s="40"/>
      <c r="P178" s="40"/>
      <c r="Q178" s="40"/>
      <c r="R178" s="40"/>
      <c r="S178" s="40"/>
      <c r="T178" s="76"/>
      <c r="AT178" s="23" t="s">
        <v>140</v>
      </c>
      <c r="AU178" s="23" t="s">
        <v>79</v>
      </c>
    </row>
    <row r="179" spans="2:51" s="11" customFormat="1" ht="13.5">
      <c r="B179" s="208"/>
      <c r="C179" s="209"/>
      <c r="D179" s="202" t="s">
        <v>200</v>
      </c>
      <c r="E179" s="210" t="s">
        <v>21</v>
      </c>
      <c r="F179" s="211" t="s">
        <v>379</v>
      </c>
      <c r="G179" s="209"/>
      <c r="H179" s="212">
        <v>19.95</v>
      </c>
      <c r="I179" s="213"/>
      <c r="J179" s="209"/>
      <c r="K179" s="209"/>
      <c r="L179" s="59"/>
      <c r="M179" s="215"/>
      <c r="N179" s="216"/>
      <c r="O179" s="216"/>
      <c r="P179" s="216"/>
      <c r="Q179" s="216"/>
      <c r="R179" s="216"/>
      <c r="S179" s="216"/>
      <c r="T179" s="217"/>
      <c r="AT179" s="218" t="s">
        <v>200</v>
      </c>
      <c r="AU179" s="218" t="s">
        <v>79</v>
      </c>
      <c r="AV179" s="11" t="s">
        <v>79</v>
      </c>
      <c r="AW179" s="11" t="s">
        <v>33</v>
      </c>
      <c r="AX179" s="11" t="s">
        <v>77</v>
      </c>
      <c r="AY179" s="218" t="s">
        <v>132</v>
      </c>
    </row>
    <row r="180" spans="2:63" s="10" customFormat="1" ht="29.25" customHeight="1">
      <c r="B180" s="174"/>
      <c r="C180" s="175"/>
      <c r="D180" s="176" t="s">
        <v>69</v>
      </c>
      <c r="E180" s="188" t="s">
        <v>146</v>
      </c>
      <c r="F180" s="188" t="s">
        <v>380</v>
      </c>
      <c r="G180" s="175"/>
      <c r="H180" s="175"/>
      <c r="I180" s="178"/>
      <c r="J180" s="189">
        <f>BK180</f>
        <v>72806.15999999999</v>
      </c>
      <c r="K180" s="175"/>
      <c r="L180" s="59"/>
      <c r="M180" s="181"/>
      <c r="N180" s="182"/>
      <c r="O180" s="182"/>
      <c r="P180" s="183">
        <f>SUM(P181:P211)</f>
        <v>0</v>
      </c>
      <c r="Q180" s="182"/>
      <c r="R180" s="183">
        <f>SUM(R181:R211)</f>
        <v>9.734394</v>
      </c>
      <c r="S180" s="182"/>
      <c r="T180" s="184">
        <f>SUM(T181:T211)</f>
        <v>0</v>
      </c>
      <c r="AR180" s="185" t="s">
        <v>77</v>
      </c>
      <c r="AT180" s="186" t="s">
        <v>69</v>
      </c>
      <c r="AU180" s="186" t="s">
        <v>77</v>
      </c>
      <c r="AY180" s="185" t="s">
        <v>132</v>
      </c>
      <c r="BK180" s="187">
        <f>SUM(BK181:BK211)</f>
        <v>72806.15999999999</v>
      </c>
    </row>
    <row r="181" spans="2:65" s="1" customFormat="1" ht="38.25" customHeight="1">
      <c r="B181" s="39"/>
      <c r="C181" s="190" t="s">
        <v>381</v>
      </c>
      <c r="D181" s="190" t="s">
        <v>133</v>
      </c>
      <c r="E181" s="191" t="s">
        <v>382</v>
      </c>
      <c r="F181" s="192" t="s">
        <v>383</v>
      </c>
      <c r="G181" s="193" t="s">
        <v>136</v>
      </c>
      <c r="H181" s="194">
        <v>20.5</v>
      </c>
      <c r="I181" s="195">
        <v>102.69</v>
      </c>
      <c r="J181" s="196">
        <f>ROUND(I181*H181,2)</f>
        <v>2105.15</v>
      </c>
      <c r="K181" s="192" t="s">
        <v>161</v>
      </c>
      <c r="L181" s="59"/>
      <c r="M181" s="197" t="s">
        <v>21</v>
      </c>
      <c r="N181" s="198" t="s">
        <v>41</v>
      </c>
      <c r="O181" s="40"/>
      <c r="P181" s="199">
        <f>O181*H181</f>
        <v>0</v>
      </c>
      <c r="Q181" s="199">
        <v>0.00468</v>
      </c>
      <c r="R181" s="199">
        <f>Q181*H181</f>
        <v>0.09594</v>
      </c>
      <c r="S181" s="199">
        <v>0</v>
      </c>
      <c r="T181" s="200">
        <f>S181*H181</f>
        <v>0</v>
      </c>
      <c r="AR181" s="23" t="s">
        <v>152</v>
      </c>
      <c r="AT181" s="23" t="s">
        <v>133</v>
      </c>
      <c r="AU181" s="23" t="s">
        <v>79</v>
      </c>
      <c r="AY181" s="23" t="s">
        <v>132</v>
      </c>
      <c r="BE181" s="201">
        <f>IF(N181="základní",J181,0)</f>
        <v>2105.15</v>
      </c>
      <c r="BF181" s="201">
        <f>IF(N181="snížená",J181,0)</f>
        <v>0</v>
      </c>
      <c r="BG181" s="201">
        <f>IF(N181="zákl. přenesená",J181,0)</f>
        <v>0</v>
      </c>
      <c r="BH181" s="201">
        <f>IF(N181="sníž. přenesená",J181,0)</f>
        <v>0</v>
      </c>
      <c r="BI181" s="201">
        <f>IF(N181="nulová",J181,0)</f>
        <v>0</v>
      </c>
      <c r="BJ181" s="23" t="s">
        <v>77</v>
      </c>
      <c r="BK181" s="201">
        <f>ROUND(I181*H181,2)</f>
        <v>2105.15</v>
      </c>
      <c r="BL181" s="23" t="s">
        <v>152</v>
      </c>
      <c r="BM181" s="23" t="s">
        <v>384</v>
      </c>
    </row>
    <row r="182" spans="2:47" s="1" customFormat="1" ht="67.5">
      <c r="B182" s="39"/>
      <c r="C182" s="61"/>
      <c r="D182" s="202" t="s">
        <v>188</v>
      </c>
      <c r="E182" s="61"/>
      <c r="F182" s="203" t="s">
        <v>385</v>
      </c>
      <c r="G182" s="61"/>
      <c r="H182" s="61"/>
      <c r="I182" s="161"/>
      <c r="J182" s="61"/>
      <c r="K182" s="61"/>
      <c r="L182" s="59"/>
      <c r="M182" s="204"/>
      <c r="N182" s="40"/>
      <c r="O182" s="40"/>
      <c r="P182" s="40"/>
      <c r="Q182" s="40"/>
      <c r="R182" s="40"/>
      <c r="S182" s="40"/>
      <c r="T182" s="76"/>
      <c r="AT182" s="23" t="s">
        <v>188</v>
      </c>
      <c r="AU182" s="23" t="s">
        <v>79</v>
      </c>
    </row>
    <row r="183" spans="2:47" s="1" customFormat="1" ht="27">
      <c r="B183" s="39"/>
      <c r="C183" s="61"/>
      <c r="D183" s="202" t="s">
        <v>140</v>
      </c>
      <c r="E183" s="61"/>
      <c r="F183" s="203" t="s">
        <v>372</v>
      </c>
      <c r="G183" s="61"/>
      <c r="H183" s="61"/>
      <c r="I183" s="161"/>
      <c r="J183" s="61"/>
      <c r="K183" s="61"/>
      <c r="L183" s="59"/>
      <c r="M183" s="204"/>
      <c r="N183" s="40"/>
      <c r="O183" s="40"/>
      <c r="P183" s="40"/>
      <c r="Q183" s="40"/>
      <c r="R183" s="40"/>
      <c r="S183" s="40"/>
      <c r="T183" s="76"/>
      <c r="AT183" s="23" t="s">
        <v>140</v>
      </c>
      <c r="AU183" s="23" t="s">
        <v>79</v>
      </c>
    </row>
    <row r="184" spans="2:51" s="11" customFormat="1" ht="13.5">
      <c r="B184" s="208"/>
      <c r="C184" s="209"/>
      <c r="D184" s="202" t="s">
        <v>200</v>
      </c>
      <c r="E184" s="210" t="s">
        <v>21</v>
      </c>
      <c r="F184" s="211" t="s">
        <v>386</v>
      </c>
      <c r="G184" s="209"/>
      <c r="H184" s="212">
        <v>20.5</v>
      </c>
      <c r="I184" s="213"/>
      <c r="J184" s="209"/>
      <c r="K184" s="209"/>
      <c r="L184" s="59"/>
      <c r="M184" s="215"/>
      <c r="N184" s="216"/>
      <c r="O184" s="216"/>
      <c r="P184" s="216"/>
      <c r="Q184" s="216"/>
      <c r="R184" s="216"/>
      <c r="S184" s="216"/>
      <c r="T184" s="217"/>
      <c r="AT184" s="218" t="s">
        <v>200</v>
      </c>
      <c r="AU184" s="218" t="s">
        <v>79</v>
      </c>
      <c r="AV184" s="11" t="s">
        <v>79</v>
      </c>
      <c r="AW184" s="11" t="s">
        <v>33</v>
      </c>
      <c r="AX184" s="11" t="s">
        <v>77</v>
      </c>
      <c r="AY184" s="218" t="s">
        <v>132</v>
      </c>
    </row>
    <row r="185" spans="2:65" s="1" customFormat="1" ht="16.5" customHeight="1">
      <c r="B185" s="39"/>
      <c r="C185" s="243" t="s">
        <v>387</v>
      </c>
      <c r="D185" s="243" t="s">
        <v>292</v>
      </c>
      <c r="E185" s="244" t="s">
        <v>388</v>
      </c>
      <c r="F185" s="245" t="s">
        <v>389</v>
      </c>
      <c r="G185" s="246" t="s">
        <v>136</v>
      </c>
      <c r="H185" s="247">
        <v>15.5</v>
      </c>
      <c r="I185" s="248">
        <v>389.85</v>
      </c>
      <c r="J185" s="249">
        <f>ROUND(I185*H185,2)</f>
        <v>6042.68</v>
      </c>
      <c r="K185" s="245" t="s">
        <v>161</v>
      </c>
      <c r="L185" s="59"/>
      <c r="M185" s="251" t="s">
        <v>21</v>
      </c>
      <c r="N185" s="252" t="s">
        <v>41</v>
      </c>
      <c r="O185" s="40"/>
      <c r="P185" s="199">
        <f>O185*H185</f>
        <v>0</v>
      </c>
      <c r="Q185" s="199">
        <v>0.0028</v>
      </c>
      <c r="R185" s="199">
        <f>Q185*H185</f>
        <v>0.0434</v>
      </c>
      <c r="S185" s="199">
        <v>0</v>
      </c>
      <c r="T185" s="200">
        <f>S185*H185</f>
        <v>0</v>
      </c>
      <c r="AR185" s="23" t="s">
        <v>173</v>
      </c>
      <c r="AT185" s="23" t="s">
        <v>292</v>
      </c>
      <c r="AU185" s="23" t="s">
        <v>79</v>
      </c>
      <c r="AY185" s="23" t="s">
        <v>132</v>
      </c>
      <c r="BE185" s="201">
        <f>IF(N185="základní",J185,0)</f>
        <v>6042.68</v>
      </c>
      <c r="BF185" s="201">
        <f>IF(N185="snížená",J185,0)</f>
        <v>0</v>
      </c>
      <c r="BG185" s="201">
        <f>IF(N185="zákl. přenesená",J185,0)</f>
        <v>0</v>
      </c>
      <c r="BH185" s="201">
        <f>IF(N185="sníž. přenesená",J185,0)</f>
        <v>0</v>
      </c>
      <c r="BI185" s="201">
        <f>IF(N185="nulová",J185,0)</f>
        <v>0</v>
      </c>
      <c r="BJ185" s="23" t="s">
        <v>77</v>
      </c>
      <c r="BK185" s="201">
        <f>ROUND(I185*H185,2)</f>
        <v>6042.68</v>
      </c>
      <c r="BL185" s="23" t="s">
        <v>152</v>
      </c>
      <c r="BM185" s="23" t="s">
        <v>390</v>
      </c>
    </row>
    <row r="186" spans="2:47" s="1" customFormat="1" ht="27">
      <c r="B186" s="39"/>
      <c r="C186" s="61"/>
      <c r="D186" s="202" t="s">
        <v>140</v>
      </c>
      <c r="E186" s="61"/>
      <c r="F186" s="203" t="s">
        <v>372</v>
      </c>
      <c r="G186" s="61"/>
      <c r="H186" s="61"/>
      <c r="I186" s="161"/>
      <c r="J186" s="61"/>
      <c r="K186" s="61"/>
      <c r="L186" s="59"/>
      <c r="M186" s="204"/>
      <c r="N186" s="40"/>
      <c r="O186" s="40"/>
      <c r="P186" s="40"/>
      <c r="Q186" s="40"/>
      <c r="R186" s="40"/>
      <c r="S186" s="40"/>
      <c r="T186" s="76"/>
      <c r="AT186" s="23" t="s">
        <v>140</v>
      </c>
      <c r="AU186" s="23" t="s">
        <v>79</v>
      </c>
    </row>
    <row r="187" spans="2:51" s="11" customFormat="1" ht="13.5">
      <c r="B187" s="208"/>
      <c r="C187" s="209"/>
      <c r="D187" s="202" t="s">
        <v>200</v>
      </c>
      <c r="E187" s="210" t="s">
        <v>21</v>
      </c>
      <c r="F187" s="211" t="s">
        <v>391</v>
      </c>
      <c r="G187" s="209"/>
      <c r="H187" s="212">
        <v>15.5</v>
      </c>
      <c r="I187" s="213"/>
      <c r="J187" s="209"/>
      <c r="K187" s="209"/>
      <c r="L187" s="59"/>
      <c r="M187" s="215"/>
      <c r="N187" s="216"/>
      <c r="O187" s="216"/>
      <c r="P187" s="216"/>
      <c r="Q187" s="216"/>
      <c r="R187" s="216"/>
      <c r="S187" s="216"/>
      <c r="T187" s="217"/>
      <c r="AT187" s="218" t="s">
        <v>200</v>
      </c>
      <c r="AU187" s="218" t="s">
        <v>79</v>
      </c>
      <c r="AV187" s="11" t="s">
        <v>79</v>
      </c>
      <c r="AW187" s="11" t="s">
        <v>33</v>
      </c>
      <c r="AX187" s="11" t="s">
        <v>77</v>
      </c>
      <c r="AY187" s="218" t="s">
        <v>132</v>
      </c>
    </row>
    <row r="188" spans="2:65" s="1" customFormat="1" ht="16.5" customHeight="1">
      <c r="B188" s="39"/>
      <c r="C188" s="243" t="s">
        <v>392</v>
      </c>
      <c r="D188" s="243" t="s">
        <v>292</v>
      </c>
      <c r="E188" s="244" t="s">
        <v>393</v>
      </c>
      <c r="F188" s="245" t="s">
        <v>394</v>
      </c>
      <c r="G188" s="246" t="s">
        <v>136</v>
      </c>
      <c r="H188" s="247">
        <v>3</v>
      </c>
      <c r="I188" s="248">
        <v>433.9</v>
      </c>
      <c r="J188" s="249">
        <f>ROUND(I188*H188,2)</f>
        <v>1301.7</v>
      </c>
      <c r="K188" s="245" t="s">
        <v>161</v>
      </c>
      <c r="L188" s="59"/>
      <c r="M188" s="251" t="s">
        <v>21</v>
      </c>
      <c r="N188" s="252" t="s">
        <v>41</v>
      </c>
      <c r="O188" s="40"/>
      <c r="P188" s="199">
        <f>O188*H188</f>
        <v>0</v>
      </c>
      <c r="Q188" s="199">
        <v>0.0034</v>
      </c>
      <c r="R188" s="199">
        <f>Q188*H188</f>
        <v>0.010199999999999999</v>
      </c>
      <c r="S188" s="199">
        <v>0</v>
      </c>
      <c r="T188" s="200">
        <f>S188*H188</f>
        <v>0</v>
      </c>
      <c r="AR188" s="23" t="s">
        <v>173</v>
      </c>
      <c r="AT188" s="23" t="s">
        <v>292</v>
      </c>
      <c r="AU188" s="23" t="s">
        <v>79</v>
      </c>
      <c r="AY188" s="23" t="s">
        <v>132</v>
      </c>
      <c r="BE188" s="201">
        <f>IF(N188="základní",J188,0)</f>
        <v>1301.7</v>
      </c>
      <c r="BF188" s="201">
        <f>IF(N188="snížená",J188,0)</f>
        <v>0</v>
      </c>
      <c r="BG188" s="201">
        <f>IF(N188="zákl. přenesená",J188,0)</f>
        <v>0</v>
      </c>
      <c r="BH188" s="201">
        <f>IF(N188="sníž. přenesená",J188,0)</f>
        <v>0</v>
      </c>
      <c r="BI188" s="201">
        <f>IF(N188="nulová",J188,0)</f>
        <v>0</v>
      </c>
      <c r="BJ188" s="23" t="s">
        <v>77</v>
      </c>
      <c r="BK188" s="201">
        <f>ROUND(I188*H188,2)</f>
        <v>1301.7</v>
      </c>
      <c r="BL188" s="23" t="s">
        <v>152</v>
      </c>
      <c r="BM188" s="23" t="s">
        <v>395</v>
      </c>
    </row>
    <row r="189" spans="2:47" s="1" customFormat="1" ht="27">
      <c r="B189" s="39"/>
      <c r="C189" s="61"/>
      <c r="D189" s="202" t="s">
        <v>140</v>
      </c>
      <c r="E189" s="61"/>
      <c r="F189" s="203" t="s">
        <v>372</v>
      </c>
      <c r="G189" s="61"/>
      <c r="H189" s="61"/>
      <c r="I189" s="161"/>
      <c r="J189" s="61"/>
      <c r="K189" s="61"/>
      <c r="L189" s="59"/>
      <c r="M189" s="204"/>
      <c r="N189" s="40"/>
      <c r="O189" s="40"/>
      <c r="P189" s="40"/>
      <c r="Q189" s="40"/>
      <c r="R189" s="40"/>
      <c r="S189" s="40"/>
      <c r="T189" s="76"/>
      <c r="AT189" s="23" t="s">
        <v>140</v>
      </c>
      <c r="AU189" s="23" t="s">
        <v>79</v>
      </c>
    </row>
    <row r="190" spans="2:51" s="11" customFormat="1" ht="13.5">
      <c r="B190" s="208"/>
      <c r="C190" s="209"/>
      <c r="D190" s="202" t="s">
        <v>200</v>
      </c>
      <c r="E190" s="210" t="s">
        <v>21</v>
      </c>
      <c r="F190" s="211" t="s">
        <v>396</v>
      </c>
      <c r="G190" s="209"/>
      <c r="H190" s="212">
        <v>3</v>
      </c>
      <c r="I190" s="213"/>
      <c r="J190" s="209"/>
      <c r="K190" s="209"/>
      <c r="L190" s="59"/>
      <c r="M190" s="215"/>
      <c r="N190" s="216"/>
      <c r="O190" s="216"/>
      <c r="P190" s="216"/>
      <c r="Q190" s="216"/>
      <c r="R190" s="216"/>
      <c r="S190" s="216"/>
      <c r="T190" s="217"/>
      <c r="AT190" s="218" t="s">
        <v>200</v>
      </c>
      <c r="AU190" s="218" t="s">
        <v>79</v>
      </c>
      <c r="AV190" s="11" t="s">
        <v>79</v>
      </c>
      <c r="AW190" s="11" t="s">
        <v>33</v>
      </c>
      <c r="AX190" s="11" t="s">
        <v>77</v>
      </c>
      <c r="AY190" s="218" t="s">
        <v>132</v>
      </c>
    </row>
    <row r="191" spans="2:65" s="1" customFormat="1" ht="16.5" customHeight="1">
      <c r="B191" s="39"/>
      <c r="C191" s="243" t="s">
        <v>397</v>
      </c>
      <c r="D191" s="243" t="s">
        <v>292</v>
      </c>
      <c r="E191" s="244" t="s">
        <v>398</v>
      </c>
      <c r="F191" s="245" t="s">
        <v>399</v>
      </c>
      <c r="G191" s="246" t="s">
        <v>136</v>
      </c>
      <c r="H191" s="247">
        <v>2</v>
      </c>
      <c r="I191" s="248">
        <v>515.4</v>
      </c>
      <c r="J191" s="249">
        <f>ROUND(I191*H191,2)</f>
        <v>1030.8</v>
      </c>
      <c r="K191" s="245" t="s">
        <v>161</v>
      </c>
      <c r="L191" s="59"/>
      <c r="M191" s="251" t="s">
        <v>21</v>
      </c>
      <c r="N191" s="252" t="s">
        <v>41</v>
      </c>
      <c r="O191" s="40"/>
      <c r="P191" s="199">
        <f>O191*H191</f>
        <v>0</v>
      </c>
      <c r="Q191" s="199">
        <v>0.0027</v>
      </c>
      <c r="R191" s="199">
        <f>Q191*H191</f>
        <v>0.0054</v>
      </c>
      <c r="S191" s="199">
        <v>0</v>
      </c>
      <c r="T191" s="200">
        <f>S191*H191</f>
        <v>0</v>
      </c>
      <c r="AR191" s="23" t="s">
        <v>173</v>
      </c>
      <c r="AT191" s="23" t="s">
        <v>292</v>
      </c>
      <c r="AU191" s="23" t="s">
        <v>79</v>
      </c>
      <c r="AY191" s="23" t="s">
        <v>132</v>
      </c>
      <c r="BE191" s="201">
        <f>IF(N191="základní",J191,0)</f>
        <v>1030.8</v>
      </c>
      <c r="BF191" s="201">
        <f>IF(N191="snížená",J191,0)</f>
        <v>0</v>
      </c>
      <c r="BG191" s="201">
        <f>IF(N191="zákl. přenesená",J191,0)</f>
        <v>0</v>
      </c>
      <c r="BH191" s="201">
        <f>IF(N191="sníž. přenesená",J191,0)</f>
        <v>0</v>
      </c>
      <c r="BI191" s="201">
        <f>IF(N191="nulová",J191,0)</f>
        <v>0</v>
      </c>
      <c r="BJ191" s="23" t="s">
        <v>77</v>
      </c>
      <c r="BK191" s="201">
        <f>ROUND(I191*H191,2)</f>
        <v>1030.8</v>
      </c>
      <c r="BL191" s="23" t="s">
        <v>152</v>
      </c>
      <c r="BM191" s="23" t="s">
        <v>400</v>
      </c>
    </row>
    <row r="192" spans="2:47" s="1" customFormat="1" ht="27">
      <c r="B192" s="39"/>
      <c r="C192" s="61"/>
      <c r="D192" s="202" t="s">
        <v>140</v>
      </c>
      <c r="E192" s="61"/>
      <c r="F192" s="203" t="s">
        <v>372</v>
      </c>
      <c r="G192" s="61"/>
      <c r="H192" s="61"/>
      <c r="I192" s="161"/>
      <c r="J192" s="61"/>
      <c r="K192" s="61"/>
      <c r="L192" s="59"/>
      <c r="M192" s="204"/>
      <c r="N192" s="40"/>
      <c r="O192" s="40"/>
      <c r="P192" s="40"/>
      <c r="Q192" s="40"/>
      <c r="R192" s="40"/>
      <c r="S192" s="40"/>
      <c r="T192" s="76"/>
      <c r="AT192" s="23" t="s">
        <v>140</v>
      </c>
      <c r="AU192" s="23" t="s">
        <v>79</v>
      </c>
    </row>
    <row r="193" spans="2:51" s="11" customFormat="1" ht="13.5">
      <c r="B193" s="208"/>
      <c r="C193" s="209"/>
      <c r="D193" s="202" t="s">
        <v>200</v>
      </c>
      <c r="E193" s="210" t="s">
        <v>21</v>
      </c>
      <c r="F193" s="211" t="s">
        <v>401</v>
      </c>
      <c r="G193" s="209"/>
      <c r="H193" s="212">
        <v>2</v>
      </c>
      <c r="I193" s="213"/>
      <c r="J193" s="209"/>
      <c r="K193" s="209"/>
      <c r="L193" s="59"/>
      <c r="M193" s="215"/>
      <c r="N193" s="216"/>
      <c r="O193" s="216"/>
      <c r="P193" s="216"/>
      <c r="Q193" s="216"/>
      <c r="R193" s="216"/>
      <c r="S193" s="216"/>
      <c r="T193" s="217"/>
      <c r="AT193" s="218" t="s">
        <v>200</v>
      </c>
      <c r="AU193" s="218" t="s">
        <v>79</v>
      </c>
      <c r="AV193" s="11" t="s">
        <v>79</v>
      </c>
      <c r="AW193" s="11" t="s">
        <v>33</v>
      </c>
      <c r="AX193" s="11" t="s">
        <v>77</v>
      </c>
      <c r="AY193" s="218" t="s">
        <v>132</v>
      </c>
    </row>
    <row r="194" spans="2:65" s="1" customFormat="1" ht="38.25" customHeight="1">
      <c r="B194" s="39"/>
      <c r="C194" s="190" t="s">
        <v>402</v>
      </c>
      <c r="D194" s="190" t="s">
        <v>133</v>
      </c>
      <c r="E194" s="191" t="s">
        <v>403</v>
      </c>
      <c r="F194" s="192" t="s">
        <v>404</v>
      </c>
      <c r="G194" s="193" t="s">
        <v>186</v>
      </c>
      <c r="H194" s="194">
        <v>25.8</v>
      </c>
      <c r="I194" s="195">
        <v>1284.68</v>
      </c>
      <c r="J194" s="196">
        <f>ROUND(I194*H194,2)</f>
        <v>33144.74</v>
      </c>
      <c r="K194" s="192" t="s">
        <v>161</v>
      </c>
      <c r="L194" s="59"/>
      <c r="M194" s="197" t="s">
        <v>21</v>
      </c>
      <c r="N194" s="198" t="s">
        <v>41</v>
      </c>
      <c r="O194" s="40"/>
      <c r="P194" s="199">
        <f>O194*H194</f>
        <v>0</v>
      </c>
      <c r="Q194" s="199">
        <v>0.29233</v>
      </c>
      <c r="R194" s="199">
        <f>Q194*H194</f>
        <v>7.542114</v>
      </c>
      <c r="S194" s="199">
        <v>0</v>
      </c>
      <c r="T194" s="200">
        <f>S194*H194</f>
        <v>0</v>
      </c>
      <c r="AR194" s="23" t="s">
        <v>152</v>
      </c>
      <c r="AT194" s="23" t="s">
        <v>133</v>
      </c>
      <c r="AU194" s="23" t="s">
        <v>79</v>
      </c>
      <c r="AY194" s="23" t="s">
        <v>132</v>
      </c>
      <c r="BE194" s="201">
        <f>IF(N194="základní",J194,0)</f>
        <v>33144.74</v>
      </c>
      <c r="BF194" s="201">
        <f>IF(N194="snížená",J194,0)</f>
        <v>0</v>
      </c>
      <c r="BG194" s="201">
        <f>IF(N194="zákl. přenesená",J194,0)</f>
        <v>0</v>
      </c>
      <c r="BH194" s="201">
        <f>IF(N194="sníž. přenesená",J194,0)</f>
        <v>0</v>
      </c>
      <c r="BI194" s="201">
        <f>IF(N194="nulová",J194,0)</f>
        <v>0</v>
      </c>
      <c r="BJ194" s="23" t="s">
        <v>77</v>
      </c>
      <c r="BK194" s="201">
        <f>ROUND(I194*H194,2)</f>
        <v>33144.74</v>
      </c>
      <c r="BL194" s="23" t="s">
        <v>152</v>
      </c>
      <c r="BM194" s="23" t="s">
        <v>405</v>
      </c>
    </row>
    <row r="195" spans="2:47" s="1" customFormat="1" ht="108">
      <c r="B195" s="39"/>
      <c r="C195" s="61"/>
      <c r="D195" s="202" t="s">
        <v>188</v>
      </c>
      <c r="E195" s="61"/>
      <c r="F195" s="203" t="s">
        <v>406</v>
      </c>
      <c r="G195" s="61"/>
      <c r="H195" s="61"/>
      <c r="I195" s="161"/>
      <c r="J195" s="61"/>
      <c r="K195" s="61"/>
      <c r="L195" s="59"/>
      <c r="M195" s="204"/>
      <c r="N195" s="40"/>
      <c r="O195" s="40"/>
      <c r="P195" s="40"/>
      <c r="Q195" s="40"/>
      <c r="R195" s="40"/>
      <c r="S195" s="40"/>
      <c r="T195" s="76"/>
      <c r="AT195" s="23" t="s">
        <v>188</v>
      </c>
      <c r="AU195" s="23" t="s">
        <v>79</v>
      </c>
    </row>
    <row r="196" spans="2:47" s="1" customFormat="1" ht="27">
      <c r="B196" s="39"/>
      <c r="C196" s="61"/>
      <c r="D196" s="202" t="s">
        <v>140</v>
      </c>
      <c r="E196" s="61"/>
      <c r="F196" s="203" t="s">
        <v>372</v>
      </c>
      <c r="G196" s="61"/>
      <c r="H196" s="61"/>
      <c r="I196" s="161"/>
      <c r="J196" s="61"/>
      <c r="K196" s="61"/>
      <c r="L196" s="59"/>
      <c r="M196" s="204"/>
      <c r="N196" s="40"/>
      <c r="O196" s="40"/>
      <c r="P196" s="40"/>
      <c r="Q196" s="40"/>
      <c r="R196" s="40"/>
      <c r="S196" s="40"/>
      <c r="T196" s="76"/>
      <c r="AT196" s="23" t="s">
        <v>140</v>
      </c>
      <c r="AU196" s="23" t="s">
        <v>79</v>
      </c>
    </row>
    <row r="197" spans="2:51" s="11" customFormat="1" ht="13.5">
      <c r="B197" s="208"/>
      <c r="C197" s="209"/>
      <c r="D197" s="202" t="s">
        <v>200</v>
      </c>
      <c r="E197" s="210" t="s">
        <v>21</v>
      </c>
      <c r="F197" s="211" t="s">
        <v>407</v>
      </c>
      <c r="G197" s="209"/>
      <c r="H197" s="212">
        <v>25.8</v>
      </c>
      <c r="I197" s="213"/>
      <c r="J197" s="209"/>
      <c r="K197" s="209"/>
      <c r="L197" s="59"/>
      <c r="M197" s="215"/>
      <c r="N197" s="216"/>
      <c r="O197" s="216"/>
      <c r="P197" s="216"/>
      <c r="Q197" s="216"/>
      <c r="R197" s="216"/>
      <c r="S197" s="216"/>
      <c r="T197" s="217"/>
      <c r="AT197" s="218" t="s">
        <v>200</v>
      </c>
      <c r="AU197" s="218" t="s">
        <v>79</v>
      </c>
      <c r="AV197" s="11" t="s">
        <v>79</v>
      </c>
      <c r="AW197" s="11" t="s">
        <v>33</v>
      </c>
      <c r="AX197" s="11" t="s">
        <v>77</v>
      </c>
      <c r="AY197" s="218" t="s">
        <v>132</v>
      </c>
    </row>
    <row r="198" spans="2:65" s="1" customFormat="1" ht="38.25" customHeight="1">
      <c r="B198" s="39"/>
      <c r="C198" s="190" t="s">
        <v>408</v>
      </c>
      <c r="D198" s="190" t="s">
        <v>133</v>
      </c>
      <c r="E198" s="191" t="s">
        <v>409</v>
      </c>
      <c r="F198" s="192" t="s">
        <v>410</v>
      </c>
      <c r="G198" s="193" t="s">
        <v>235</v>
      </c>
      <c r="H198" s="194">
        <v>43</v>
      </c>
      <c r="I198" s="195">
        <v>541.85</v>
      </c>
      <c r="J198" s="196">
        <f>ROUND(I198*H198,2)</f>
        <v>23299.55</v>
      </c>
      <c r="K198" s="192" t="s">
        <v>161</v>
      </c>
      <c r="L198" s="59"/>
      <c r="M198" s="197" t="s">
        <v>21</v>
      </c>
      <c r="N198" s="198" t="s">
        <v>41</v>
      </c>
      <c r="O198" s="40"/>
      <c r="P198" s="199">
        <f>O198*H198</f>
        <v>0</v>
      </c>
      <c r="Q198" s="199">
        <v>0.04634</v>
      </c>
      <c r="R198" s="199">
        <f>Q198*H198</f>
        <v>1.99262</v>
      </c>
      <c r="S198" s="199">
        <v>0</v>
      </c>
      <c r="T198" s="200">
        <f>S198*H198</f>
        <v>0</v>
      </c>
      <c r="AR198" s="23" t="s">
        <v>152</v>
      </c>
      <c r="AT198" s="23" t="s">
        <v>133</v>
      </c>
      <c r="AU198" s="23" t="s">
        <v>79</v>
      </c>
      <c r="AY198" s="23" t="s">
        <v>132</v>
      </c>
      <c r="BE198" s="201">
        <f>IF(N198="základní",J198,0)</f>
        <v>23299.55</v>
      </c>
      <c r="BF198" s="201">
        <f>IF(N198="snížená",J198,0)</f>
        <v>0</v>
      </c>
      <c r="BG198" s="201">
        <f>IF(N198="zákl. přenesená",J198,0)</f>
        <v>0</v>
      </c>
      <c r="BH198" s="201">
        <f>IF(N198="sníž. přenesená",J198,0)</f>
        <v>0</v>
      </c>
      <c r="BI198" s="201">
        <f>IF(N198="nulová",J198,0)</f>
        <v>0</v>
      </c>
      <c r="BJ198" s="23" t="s">
        <v>77</v>
      </c>
      <c r="BK198" s="201">
        <f>ROUND(I198*H198,2)</f>
        <v>23299.55</v>
      </c>
      <c r="BL198" s="23" t="s">
        <v>152</v>
      </c>
      <c r="BM198" s="23" t="s">
        <v>411</v>
      </c>
    </row>
    <row r="199" spans="2:47" s="1" customFormat="1" ht="108">
      <c r="B199" s="39"/>
      <c r="C199" s="61"/>
      <c r="D199" s="202" t="s">
        <v>188</v>
      </c>
      <c r="E199" s="61"/>
      <c r="F199" s="203" t="s">
        <v>406</v>
      </c>
      <c r="G199" s="61"/>
      <c r="H199" s="61"/>
      <c r="I199" s="161"/>
      <c r="J199" s="61"/>
      <c r="K199" s="61"/>
      <c r="L199" s="59"/>
      <c r="M199" s="204"/>
      <c r="N199" s="40"/>
      <c r="O199" s="40"/>
      <c r="P199" s="40"/>
      <c r="Q199" s="40"/>
      <c r="R199" s="40"/>
      <c r="S199" s="40"/>
      <c r="T199" s="76"/>
      <c r="AT199" s="23" t="s">
        <v>188</v>
      </c>
      <c r="AU199" s="23" t="s">
        <v>79</v>
      </c>
    </row>
    <row r="200" spans="2:47" s="1" customFormat="1" ht="27">
      <c r="B200" s="39"/>
      <c r="C200" s="61"/>
      <c r="D200" s="202" t="s">
        <v>140</v>
      </c>
      <c r="E200" s="61"/>
      <c r="F200" s="203" t="s">
        <v>372</v>
      </c>
      <c r="G200" s="61"/>
      <c r="H200" s="61"/>
      <c r="I200" s="161"/>
      <c r="J200" s="61"/>
      <c r="K200" s="61"/>
      <c r="L200" s="59"/>
      <c r="M200" s="204"/>
      <c r="N200" s="40"/>
      <c r="O200" s="40"/>
      <c r="P200" s="40"/>
      <c r="Q200" s="40"/>
      <c r="R200" s="40"/>
      <c r="S200" s="40"/>
      <c r="T200" s="76"/>
      <c r="AT200" s="23" t="s">
        <v>140</v>
      </c>
      <c r="AU200" s="23" t="s">
        <v>79</v>
      </c>
    </row>
    <row r="201" spans="2:51" s="11" customFormat="1" ht="13.5">
      <c r="B201" s="208"/>
      <c r="C201" s="209"/>
      <c r="D201" s="202" t="s">
        <v>200</v>
      </c>
      <c r="E201" s="210" t="s">
        <v>21</v>
      </c>
      <c r="F201" s="211" t="s">
        <v>412</v>
      </c>
      <c r="G201" s="209"/>
      <c r="H201" s="212">
        <v>43</v>
      </c>
      <c r="I201" s="213"/>
      <c r="J201" s="209"/>
      <c r="K201" s="209"/>
      <c r="L201" s="59"/>
      <c r="M201" s="215"/>
      <c r="N201" s="216"/>
      <c r="O201" s="216"/>
      <c r="P201" s="216"/>
      <c r="Q201" s="216"/>
      <c r="R201" s="216"/>
      <c r="S201" s="216"/>
      <c r="T201" s="217"/>
      <c r="AT201" s="218" t="s">
        <v>200</v>
      </c>
      <c r="AU201" s="218" t="s">
        <v>79</v>
      </c>
      <c r="AV201" s="11" t="s">
        <v>79</v>
      </c>
      <c r="AW201" s="11" t="s">
        <v>33</v>
      </c>
      <c r="AX201" s="11" t="s">
        <v>77</v>
      </c>
      <c r="AY201" s="218" t="s">
        <v>132</v>
      </c>
    </row>
    <row r="202" spans="2:65" s="1" customFormat="1" ht="25.5" customHeight="1">
      <c r="B202" s="39"/>
      <c r="C202" s="190" t="s">
        <v>413</v>
      </c>
      <c r="D202" s="190" t="s">
        <v>133</v>
      </c>
      <c r="E202" s="191" t="s">
        <v>414</v>
      </c>
      <c r="F202" s="192" t="s">
        <v>415</v>
      </c>
      <c r="G202" s="193" t="s">
        <v>235</v>
      </c>
      <c r="H202" s="194">
        <v>43</v>
      </c>
      <c r="I202" s="195">
        <v>81.71</v>
      </c>
      <c r="J202" s="196">
        <f>ROUND(I202*H202,2)</f>
        <v>3513.53</v>
      </c>
      <c r="K202" s="192" t="s">
        <v>161</v>
      </c>
      <c r="L202" s="59"/>
      <c r="M202" s="197" t="s">
        <v>21</v>
      </c>
      <c r="N202" s="198" t="s">
        <v>41</v>
      </c>
      <c r="O202" s="40"/>
      <c r="P202" s="199">
        <f>O202*H202</f>
        <v>0</v>
      </c>
      <c r="Q202" s="199">
        <v>0</v>
      </c>
      <c r="R202" s="199">
        <f>Q202*H202</f>
        <v>0</v>
      </c>
      <c r="S202" s="199">
        <v>0</v>
      </c>
      <c r="T202" s="200">
        <f>S202*H202</f>
        <v>0</v>
      </c>
      <c r="AR202" s="23" t="s">
        <v>152</v>
      </c>
      <c r="AT202" s="23" t="s">
        <v>133</v>
      </c>
      <c r="AU202" s="23" t="s">
        <v>79</v>
      </c>
      <c r="AY202" s="23" t="s">
        <v>132</v>
      </c>
      <c r="BE202" s="201">
        <f>IF(N202="základní",J202,0)</f>
        <v>3513.53</v>
      </c>
      <c r="BF202" s="201">
        <f>IF(N202="snížená",J202,0)</f>
        <v>0</v>
      </c>
      <c r="BG202" s="201">
        <f>IF(N202="zákl. přenesená",J202,0)</f>
        <v>0</v>
      </c>
      <c r="BH202" s="201">
        <f>IF(N202="sníž. přenesená",J202,0)</f>
        <v>0</v>
      </c>
      <c r="BI202" s="201">
        <f>IF(N202="nulová",J202,0)</f>
        <v>0</v>
      </c>
      <c r="BJ202" s="23" t="s">
        <v>77</v>
      </c>
      <c r="BK202" s="201">
        <f>ROUND(I202*H202,2)</f>
        <v>3513.53</v>
      </c>
      <c r="BL202" s="23" t="s">
        <v>152</v>
      </c>
      <c r="BM202" s="23" t="s">
        <v>416</v>
      </c>
    </row>
    <row r="203" spans="2:47" s="1" customFormat="1" ht="27">
      <c r="B203" s="39"/>
      <c r="C203" s="61"/>
      <c r="D203" s="202" t="s">
        <v>188</v>
      </c>
      <c r="E203" s="61"/>
      <c r="F203" s="203" t="s">
        <v>417</v>
      </c>
      <c r="G203" s="61"/>
      <c r="H203" s="61"/>
      <c r="I203" s="161"/>
      <c r="J203" s="61"/>
      <c r="K203" s="61"/>
      <c r="L203" s="59"/>
      <c r="M203" s="204"/>
      <c r="N203" s="40"/>
      <c r="O203" s="40"/>
      <c r="P203" s="40"/>
      <c r="Q203" s="40"/>
      <c r="R203" s="40"/>
      <c r="S203" s="40"/>
      <c r="T203" s="76"/>
      <c r="AT203" s="23" t="s">
        <v>188</v>
      </c>
      <c r="AU203" s="23" t="s">
        <v>79</v>
      </c>
    </row>
    <row r="204" spans="2:47" s="1" customFormat="1" ht="27">
      <c r="B204" s="39"/>
      <c r="C204" s="61"/>
      <c r="D204" s="202" t="s">
        <v>140</v>
      </c>
      <c r="E204" s="61"/>
      <c r="F204" s="203" t="s">
        <v>372</v>
      </c>
      <c r="G204" s="61"/>
      <c r="H204" s="61"/>
      <c r="I204" s="161"/>
      <c r="J204" s="61"/>
      <c r="K204" s="61"/>
      <c r="L204" s="59"/>
      <c r="M204" s="204"/>
      <c r="N204" s="40"/>
      <c r="O204" s="40"/>
      <c r="P204" s="40"/>
      <c r="Q204" s="40"/>
      <c r="R204" s="40"/>
      <c r="S204" s="40"/>
      <c r="T204" s="76"/>
      <c r="AT204" s="23" t="s">
        <v>140</v>
      </c>
      <c r="AU204" s="23" t="s">
        <v>79</v>
      </c>
    </row>
    <row r="205" spans="2:51" s="11" customFormat="1" ht="13.5">
      <c r="B205" s="208"/>
      <c r="C205" s="209"/>
      <c r="D205" s="202" t="s">
        <v>200</v>
      </c>
      <c r="E205" s="210" t="s">
        <v>21</v>
      </c>
      <c r="F205" s="211" t="s">
        <v>412</v>
      </c>
      <c r="G205" s="209"/>
      <c r="H205" s="212">
        <v>43</v>
      </c>
      <c r="I205" s="213"/>
      <c r="J205" s="209"/>
      <c r="K205" s="209"/>
      <c r="L205" s="59"/>
      <c r="M205" s="215"/>
      <c r="N205" s="216"/>
      <c r="O205" s="216"/>
      <c r="P205" s="216"/>
      <c r="Q205" s="216"/>
      <c r="R205" s="216"/>
      <c r="S205" s="216"/>
      <c r="T205" s="217"/>
      <c r="AT205" s="218" t="s">
        <v>200</v>
      </c>
      <c r="AU205" s="218" t="s">
        <v>79</v>
      </c>
      <c r="AV205" s="11" t="s">
        <v>79</v>
      </c>
      <c r="AW205" s="11" t="s">
        <v>33</v>
      </c>
      <c r="AX205" s="11" t="s">
        <v>77</v>
      </c>
      <c r="AY205" s="218" t="s">
        <v>132</v>
      </c>
    </row>
    <row r="206" spans="2:65" s="1" customFormat="1" ht="16.5" customHeight="1">
      <c r="B206" s="39"/>
      <c r="C206" s="243" t="s">
        <v>418</v>
      </c>
      <c r="D206" s="243" t="s">
        <v>292</v>
      </c>
      <c r="E206" s="244" t="s">
        <v>419</v>
      </c>
      <c r="F206" s="245" t="s">
        <v>420</v>
      </c>
      <c r="G206" s="246" t="s">
        <v>235</v>
      </c>
      <c r="H206" s="247">
        <v>43</v>
      </c>
      <c r="I206" s="248">
        <v>51.76</v>
      </c>
      <c r="J206" s="249">
        <f>ROUND(I206*H206,2)</f>
        <v>2225.68</v>
      </c>
      <c r="K206" s="245" t="s">
        <v>161</v>
      </c>
      <c r="L206" s="59"/>
      <c r="M206" s="251" t="s">
        <v>21</v>
      </c>
      <c r="N206" s="252" t="s">
        <v>41</v>
      </c>
      <c r="O206" s="40"/>
      <c r="P206" s="199">
        <f>O206*H206</f>
        <v>0</v>
      </c>
      <c r="Q206" s="199">
        <v>0.001</v>
      </c>
      <c r="R206" s="199">
        <f>Q206*H206</f>
        <v>0.043000000000000003</v>
      </c>
      <c r="S206" s="199">
        <v>0</v>
      </c>
      <c r="T206" s="200">
        <f>S206*H206</f>
        <v>0</v>
      </c>
      <c r="AR206" s="23" t="s">
        <v>173</v>
      </c>
      <c r="AT206" s="23" t="s">
        <v>292</v>
      </c>
      <c r="AU206" s="23" t="s">
        <v>79</v>
      </c>
      <c r="AY206" s="23" t="s">
        <v>132</v>
      </c>
      <c r="BE206" s="201">
        <f>IF(N206="základní",J206,0)</f>
        <v>2225.68</v>
      </c>
      <c r="BF206" s="201">
        <f>IF(N206="snížená",J206,0)</f>
        <v>0</v>
      </c>
      <c r="BG206" s="201">
        <f>IF(N206="zákl. přenesená",J206,0)</f>
        <v>0</v>
      </c>
      <c r="BH206" s="201">
        <f>IF(N206="sníž. přenesená",J206,0)</f>
        <v>0</v>
      </c>
      <c r="BI206" s="201">
        <f>IF(N206="nulová",J206,0)</f>
        <v>0</v>
      </c>
      <c r="BJ206" s="23" t="s">
        <v>77</v>
      </c>
      <c r="BK206" s="201">
        <f>ROUND(I206*H206,2)</f>
        <v>2225.68</v>
      </c>
      <c r="BL206" s="23" t="s">
        <v>152</v>
      </c>
      <c r="BM206" s="23" t="s">
        <v>421</v>
      </c>
    </row>
    <row r="207" spans="2:47" s="1" customFormat="1" ht="27">
      <c r="B207" s="39"/>
      <c r="C207" s="61"/>
      <c r="D207" s="202" t="s">
        <v>140</v>
      </c>
      <c r="E207" s="61"/>
      <c r="F207" s="203" t="s">
        <v>372</v>
      </c>
      <c r="G207" s="61"/>
      <c r="H207" s="61"/>
      <c r="I207" s="161"/>
      <c r="J207" s="61"/>
      <c r="K207" s="61"/>
      <c r="L207" s="59"/>
      <c r="M207" s="204"/>
      <c r="N207" s="40"/>
      <c r="O207" s="40"/>
      <c r="P207" s="40"/>
      <c r="Q207" s="40"/>
      <c r="R207" s="40"/>
      <c r="S207" s="40"/>
      <c r="T207" s="76"/>
      <c r="AT207" s="23" t="s">
        <v>140</v>
      </c>
      <c r="AU207" s="23" t="s">
        <v>79</v>
      </c>
    </row>
    <row r="208" spans="2:51" s="11" customFormat="1" ht="13.5">
      <c r="B208" s="208"/>
      <c r="C208" s="209"/>
      <c r="D208" s="202" t="s">
        <v>200</v>
      </c>
      <c r="E208" s="210" t="s">
        <v>21</v>
      </c>
      <c r="F208" s="211" t="s">
        <v>412</v>
      </c>
      <c r="G208" s="209"/>
      <c r="H208" s="212">
        <v>43</v>
      </c>
      <c r="I208" s="213"/>
      <c r="J208" s="209"/>
      <c r="K208" s="209"/>
      <c r="L208" s="59"/>
      <c r="M208" s="215"/>
      <c r="N208" s="216"/>
      <c r="O208" s="216"/>
      <c r="P208" s="216"/>
      <c r="Q208" s="216"/>
      <c r="R208" s="216"/>
      <c r="S208" s="216"/>
      <c r="T208" s="217"/>
      <c r="AT208" s="218" t="s">
        <v>200</v>
      </c>
      <c r="AU208" s="218" t="s">
        <v>79</v>
      </c>
      <c r="AV208" s="11" t="s">
        <v>79</v>
      </c>
      <c r="AW208" s="11" t="s">
        <v>33</v>
      </c>
      <c r="AX208" s="11" t="s">
        <v>77</v>
      </c>
      <c r="AY208" s="218" t="s">
        <v>132</v>
      </c>
    </row>
    <row r="209" spans="2:65" s="1" customFormat="1" ht="16.5" customHeight="1">
      <c r="B209" s="39"/>
      <c r="C209" s="243" t="s">
        <v>422</v>
      </c>
      <c r="D209" s="243" t="s">
        <v>292</v>
      </c>
      <c r="E209" s="244" t="s">
        <v>423</v>
      </c>
      <c r="F209" s="245" t="s">
        <v>424</v>
      </c>
      <c r="G209" s="246" t="s">
        <v>235</v>
      </c>
      <c r="H209" s="247">
        <v>43</v>
      </c>
      <c r="I209" s="248">
        <v>3.31</v>
      </c>
      <c r="J209" s="249">
        <f>ROUND(I209*H209,2)</f>
        <v>142.33</v>
      </c>
      <c r="K209" s="245" t="s">
        <v>161</v>
      </c>
      <c r="L209" s="59"/>
      <c r="M209" s="251" t="s">
        <v>21</v>
      </c>
      <c r="N209" s="252" t="s">
        <v>41</v>
      </c>
      <c r="O209" s="40"/>
      <c r="P209" s="199">
        <f>O209*H209</f>
        <v>0</v>
      </c>
      <c r="Q209" s="199">
        <v>4E-05</v>
      </c>
      <c r="R209" s="199">
        <f>Q209*H209</f>
        <v>0.0017200000000000002</v>
      </c>
      <c r="S209" s="199">
        <v>0</v>
      </c>
      <c r="T209" s="200">
        <f>S209*H209</f>
        <v>0</v>
      </c>
      <c r="AR209" s="23" t="s">
        <v>173</v>
      </c>
      <c r="AT209" s="23" t="s">
        <v>292</v>
      </c>
      <c r="AU209" s="23" t="s">
        <v>79</v>
      </c>
      <c r="AY209" s="23" t="s">
        <v>132</v>
      </c>
      <c r="BE209" s="201">
        <f>IF(N209="základní",J209,0)</f>
        <v>142.33</v>
      </c>
      <c r="BF209" s="201">
        <f>IF(N209="snížená",J209,0)</f>
        <v>0</v>
      </c>
      <c r="BG209" s="201">
        <f>IF(N209="zákl. přenesená",J209,0)</f>
        <v>0</v>
      </c>
      <c r="BH209" s="201">
        <f>IF(N209="sníž. přenesená",J209,0)</f>
        <v>0</v>
      </c>
      <c r="BI209" s="201">
        <f>IF(N209="nulová",J209,0)</f>
        <v>0</v>
      </c>
      <c r="BJ209" s="23" t="s">
        <v>77</v>
      </c>
      <c r="BK209" s="201">
        <f>ROUND(I209*H209,2)</f>
        <v>142.33</v>
      </c>
      <c r="BL209" s="23" t="s">
        <v>152</v>
      </c>
      <c r="BM209" s="23" t="s">
        <v>425</v>
      </c>
    </row>
    <row r="210" spans="2:47" s="1" customFormat="1" ht="27">
      <c r="B210" s="39"/>
      <c r="C210" s="61"/>
      <c r="D210" s="202" t="s">
        <v>140</v>
      </c>
      <c r="E210" s="61"/>
      <c r="F210" s="203" t="s">
        <v>372</v>
      </c>
      <c r="G210" s="61"/>
      <c r="H210" s="61"/>
      <c r="I210" s="161"/>
      <c r="J210" s="61"/>
      <c r="K210" s="61"/>
      <c r="L210" s="59"/>
      <c r="M210" s="204"/>
      <c r="N210" s="40"/>
      <c r="O210" s="40"/>
      <c r="P210" s="40"/>
      <c r="Q210" s="40"/>
      <c r="R210" s="40"/>
      <c r="S210" s="40"/>
      <c r="T210" s="76"/>
      <c r="AT210" s="23" t="s">
        <v>140</v>
      </c>
      <c r="AU210" s="23" t="s">
        <v>79</v>
      </c>
    </row>
    <row r="211" spans="2:51" s="11" customFormat="1" ht="13.5">
      <c r="B211" s="208"/>
      <c r="C211" s="209"/>
      <c r="D211" s="202" t="s">
        <v>200</v>
      </c>
      <c r="E211" s="210" t="s">
        <v>21</v>
      </c>
      <c r="F211" s="211" t="s">
        <v>412</v>
      </c>
      <c r="G211" s="209"/>
      <c r="H211" s="212">
        <v>43</v>
      </c>
      <c r="I211" s="213"/>
      <c r="J211" s="209"/>
      <c r="K211" s="209"/>
      <c r="L211" s="59"/>
      <c r="M211" s="215"/>
      <c r="N211" s="216"/>
      <c r="O211" s="216"/>
      <c r="P211" s="216"/>
      <c r="Q211" s="216"/>
      <c r="R211" s="216"/>
      <c r="S211" s="216"/>
      <c r="T211" s="217"/>
      <c r="AT211" s="218" t="s">
        <v>200</v>
      </c>
      <c r="AU211" s="218" t="s">
        <v>79</v>
      </c>
      <c r="AV211" s="11" t="s">
        <v>79</v>
      </c>
      <c r="AW211" s="11" t="s">
        <v>33</v>
      </c>
      <c r="AX211" s="11" t="s">
        <v>77</v>
      </c>
      <c r="AY211" s="218" t="s">
        <v>132</v>
      </c>
    </row>
    <row r="212" spans="2:63" s="10" customFormat="1" ht="29.25" customHeight="1">
      <c r="B212" s="174"/>
      <c r="C212" s="175"/>
      <c r="D212" s="176" t="s">
        <v>69</v>
      </c>
      <c r="E212" s="188" t="s">
        <v>152</v>
      </c>
      <c r="F212" s="188" t="s">
        <v>426</v>
      </c>
      <c r="G212" s="175"/>
      <c r="H212" s="175"/>
      <c r="I212" s="178"/>
      <c r="J212" s="189">
        <f>BK212</f>
        <v>6606.25</v>
      </c>
      <c r="K212" s="175"/>
      <c r="L212" s="59"/>
      <c r="M212" s="181"/>
      <c r="N212" s="182"/>
      <c r="O212" s="182"/>
      <c r="P212" s="183">
        <f>SUM(P213:P218)</f>
        <v>0</v>
      </c>
      <c r="Q212" s="182"/>
      <c r="R212" s="183">
        <f>SUM(R213:R218)</f>
        <v>0</v>
      </c>
      <c r="S212" s="182"/>
      <c r="T212" s="184">
        <f>SUM(T213:T218)</f>
        <v>0</v>
      </c>
      <c r="AR212" s="185" t="s">
        <v>77</v>
      </c>
      <c r="AT212" s="186" t="s">
        <v>69</v>
      </c>
      <c r="AU212" s="186" t="s">
        <v>77</v>
      </c>
      <c r="AY212" s="185" t="s">
        <v>132</v>
      </c>
      <c r="BK212" s="187">
        <f>SUM(BK213:BK218)</f>
        <v>6606.25</v>
      </c>
    </row>
    <row r="213" spans="2:65" s="1" customFormat="1" ht="25.5" customHeight="1">
      <c r="B213" s="39"/>
      <c r="C213" s="190" t="s">
        <v>427</v>
      </c>
      <c r="D213" s="190" t="s">
        <v>133</v>
      </c>
      <c r="E213" s="191" t="s">
        <v>428</v>
      </c>
      <c r="F213" s="192" t="s">
        <v>429</v>
      </c>
      <c r="G213" s="193" t="s">
        <v>196</v>
      </c>
      <c r="H213" s="194">
        <v>4.8</v>
      </c>
      <c r="I213" s="195">
        <v>843.24</v>
      </c>
      <c r="J213" s="196">
        <f>ROUND(I213*H213,2)</f>
        <v>4047.55</v>
      </c>
      <c r="K213" s="192" t="s">
        <v>161</v>
      </c>
      <c r="L213" s="59"/>
      <c r="M213" s="197" t="s">
        <v>21</v>
      </c>
      <c r="N213" s="198" t="s">
        <v>41</v>
      </c>
      <c r="O213" s="40"/>
      <c r="P213" s="199">
        <f>O213*H213</f>
        <v>0</v>
      </c>
      <c r="Q213" s="199">
        <v>0</v>
      </c>
      <c r="R213" s="199">
        <f>Q213*H213</f>
        <v>0</v>
      </c>
      <c r="S213" s="199">
        <v>0</v>
      </c>
      <c r="T213" s="200">
        <f>S213*H213</f>
        <v>0</v>
      </c>
      <c r="AR213" s="23" t="s">
        <v>152</v>
      </c>
      <c r="AT213" s="23" t="s">
        <v>133</v>
      </c>
      <c r="AU213" s="23" t="s">
        <v>79</v>
      </c>
      <c r="AY213" s="23" t="s">
        <v>132</v>
      </c>
      <c r="BE213" s="201">
        <f>IF(N213="základní",J213,0)</f>
        <v>4047.55</v>
      </c>
      <c r="BF213" s="201">
        <f>IF(N213="snížená",J213,0)</f>
        <v>0</v>
      </c>
      <c r="BG213" s="201">
        <f>IF(N213="zákl. přenesená",J213,0)</f>
        <v>0</v>
      </c>
      <c r="BH213" s="201">
        <f>IF(N213="sníž. přenesená",J213,0)</f>
        <v>0</v>
      </c>
      <c r="BI213" s="201">
        <f>IF(N213="nulová",J213,0)</f>
        <v>0</v>
      </c>
      <c r="BJ213" s="23" t="s">
        <v>77</v>
      </c>
      <c r="BK213" s="201">
        <f>ROUND(I213*H213,2)</f>
        <v>4047.55</v>
      </c>
      <c r="BL213" s="23" t="s">
        <v>152</v>
      </c>
      <c r="BM213" s="23" t="s">
        <v>430</v>
      </c>
    </row>
    <row r="214" spans="2:47" s="1" customFormat="1" ht="54">
      <c r="B214" s="39"/>
      <c r="C214" s="61"/>
      <c r="D214" s="202" t="s">
        <v>188</v>
      </c>
      <c r="E214" s="61"/>
      <c r="F214" s="203" t="s">
        <v>431</v>
      </c>
      <c r="G214" s="61"/>
      <c r="H214" s="61"/>
      <c r="I214" s="161"/>
      <c r="J214" s="61"/>
      <c r="K214" s="61"/>
      <c r="L214" s="59"/>
      <c r="M214" s="204"/>
      <c r="N214" s="40"/>
      <c r="O214" s="40"/>
      <c r="P214" s="40"/>
      <c r="Q214" s="40"/>
      <c r="R214" s="40"/>
      <c r="S214" s="40"/>
      <c r="T214" s="76"/>
      <c r="AT214" s="23" t="s">
        <v>188</v>
      </c>
      <c r="AU214" s="23" t="s">
        <v>79</v>
      </c>
    </row>
    <row r="215" spans="2:51" s="11" customFormat="1" ht="13.5">
      <c r="B215" s="208"/>
      <c r="C215" s="209"/>
      <c r="D215" s="202" t="s">
        <v>200</v>
      </c>
      <c r="E215" s="210" t="s">
        <v>21</v>
      </c>
      <c r="F215" s="211" t="s">
        <v>432</v>
      </c>
      <c r="G215" s="209"/>
      <c r="H215" s="212">
        <v>4.8</v>
      </c>
      <c r="I215" s="213"/>
      <c r="J215" s="209"/>
      <c r="K215" s="209"/>
      <c r="L215" s="59"/>
      <c r="M215" s="215"/>
      <c r="N215" s="216"/>
      <c r="O215" s="216"/>
      <c r="P215" s="216"/>
      <c r="Q215" s="216"/>
      <c r="R215" s="216"/>
      <c r="S215" s="216"/>
      <c r="T215" s="217"/>
      <c r="AT215" s="218" t="s">
        <v>200</v>
      </c>
      <c r="AU215" s="218" t="s">
        <v>79</v>
      </c>
      <c r="AV215" s="11" t="s">
        <v>79</v>
      </c>
      <c r="AW215" s="11" t="s">
        <v>33</v>
      </c>
      <c r="AX215" s="11" t="s">
        <v>77</v>
      </c>
      <c r="AY215" s="218" t="s">
        <v>132</v>
      </c>
    </row>
    <row r="216" spans="2:65" s="1" customFormat="1" ht="25.5" customHeight="1">
      <c r="B216" s="39"/>
      <c r="C216" s="190" t="s">
        <v>433</v>
      </c>
      <c r="D216" s="190" t="s">
        <v>133</v>
      </c>
      <c r="E216" s="191" t="s">
        <v>434</v>
      </c>
      <c r="F216" s="192" t="s">
        <v>435</v>
      </c>
      <c r="G216" s="193" t="s">
        <v>196</v>
      </c>
      <c r="H216" s="194">
        <v>1.104</v>
      </c>
      <c r="I216" s="195">
        <v>2317.66</v>
      </c>
      <c r="J216" s="196">
        <f>ROUND(I216*H216,2)</f>
        <v>2558.7</v>
      </c>
      <c r="K216" s="192" t="s">
        <v>161</v>
      </c>
      <c r="L216" s="59"/>
      <c r="M216" s="197" t="s">
        <v>21</v>
      </c>
      <c r="N216" s="198" t="s">
        <v>41</v>
      </c>
      <c r="O216" s="40"/>
      <c r="P216" s="199">
        <f>O216*H216</f>
        <v>0</v>
      </c>
      <c r="Q216" s="199">
        <v>0</v>
      </c>
      <c r="R216" s="199">
        <f>Q216*H216</f>
        <v>0</v>
      </c>
      <c r="S216" s="199">
        <v>0</v>
      </c>
      <c r="T216" s="200">
        <f>S216*H216</f>
        <v>0</v>
      </c>
      <c r="AR216" s="23" t="s">
        <v>152</v>
      </c>
      <c r="AT216" s="23" t="s">
        <v>133</v>
      </c>
      <c r="AU216" s="23" t="s">
        <v>79</v>
      </c>
      <c r="AY216" s="23" t="s">
        <v>132</v>
      </c>
      <c r="BE216" s="201">
        <f>IF(N216="základní",J216,0)</f>
        <v>2558.7</v>
      </c>
      <c r="BF216" s="201">
        <f>IF(N216="snížená",J216,0)</f>
        <v>0</v>
      </c>
      <c r="BG216" s="201">
        <f>IF(N216="zákl. přenesená",J216,0)</f>
        <v>0</v>
      </c>
      <c r="BH216" s="201">
        <f>IF(N216="sníž. přenesená",J216,0)</f>
        <v>0</v>
      </c>
      <c r="BI216" s="201">
        <f>IF(N216="nulová",J216,0)</f>
        <v>0</v>
      </c>
      <c r="BJ216" s="23" t="s">
        <v>77</v>
      </c>
      <c r="BK216" s="201">
        <f>ROUND(I216*H216,2)</f>
        <v>2558.7</v>
      </c>
      <c r="BL216" s="23" t="s">
        <v>152</v>
      </c>
      <c r="BM216" s="23" t="s">
        <v>436</v>
      </c>
    </row>
    <row r="217" spans="2:47" s="1" customFormat="1" ht="40.5">
      <c r="B217" s="39"/>
      <c r="C217" s="61"/>
      <c r="D217" s="202" t="s">
        <v>188</v>
      </c>
      <c r="E217" s="61"/>
      <c r="F217" s="203" t="s">
        <v>437</v>
      </c>
      <c r="G217" s="61"/>
      <c r="H217" s="61"/>
      <c r="I217" s="161"/>
      <c r="J217" s="61"/>
      <c r="K217" s="61"/>
      <c r="L217" s="59"/>
      <c r="M217" s="204"/>
      <c r="N217" s="40"/>
      <c r="O217" s="40"/>
      <c r="P217" s="40"/>
      <c r="Q217" s="40"/>
      <c r="R217" s="40"/>
      <c r="S217" s="40"/>
      <c r="T217" s="76"/>
      <c r="AT217" s="23" t="s">
        <v>188</v>
      </c>
      <c r="AU217" s="23" t="s">
        <v>79</v>
      </c>
    </row>
    <row r="218" spans="2:51" s="11" customFormat="1" ht="13.5">
      <c r="B218" s="208"/>
      <c r="C218" s="209"/>
      <c r="D218" s="202" t="s">
        <v>200</v>
      </c>
      <c r="E218" s="210" t="s">
        <v>21</v>
      </c>
      <c r="F218" s="211" t="s">
        <v>438</v>
      </c>
      <c r="G218" s="209"/>
      <c r="H218" s="212">
        <v>1.104</v>
      </c>
      <c r="I218" s="213"/>
      <c r="J218" s="209"/>
      <c r="K218" s="209"/>
      <c r="L218" s="59"/>
      <c r="M218" s="215"/>
      <c r="N218" s="216"/>
      <c r="O218" s="216"/>
      <c r="P218" s="216"/>
      <c r="Q218" s="216"/>
      <c r="R218" s="216"/>
      <c r="S218" s="216"/>
      <c r="T218" s="217"/>
      <c r="AT218" s="218" t="s">
        <v>200</v>
      </c>
      <c r="AU218" s="218" t="s">
        <v>79</v>
      </c>
      <c r="AV218" s="11" t="s">
        <v>79</v>
      </c>
      <c r="AW218" s="11" t="s">
        <v>33</v>
      </c>
      <c r="AX218" s="11" t="s">
        <v>77</v>
      </c>
      <c r="AY218" s="218" t="s">
        <v>132</v>
      </c>
    </row>
    <row r="219" spans="2:63" s="10" customFormat="1" ht="29.25" customHeight="1">
      <c r="B219" s="174"/>
      <c r="C219" s="175"/>
      <c r="D219" s="176" t="s">
        <v>69</v>
      </c>
      <c r="E219" s="188" t="s">
        <v>131</v>
      </c>
      <c r="F219" s="188" t="s">
        <v>206</v>
      </c>
      <c r="G219" s="175"/>
      <c r="H219" s="175"/>
      <c r="I219" s="178"/>
      <c r="J219" s="189">
        <f>BK219</f>
        <v>2394249.0599999996</v>
      </c>
      <c r="K219" s="175"/>
      <c r="L219" s="59"/>
      <c r="M219" s="181"/>
      <c r="N219" s="182"/>
      <c r="O219" s="182"/>
      <c r="P219" s="183">
        <f>SUM(P220:P235)</f>
        <v>0</v>
      </c>
      <c r="Q219" s="182"/>
      <c r="R219" s="183">
        <f>SUM(R220:R235)</f>
        <v>25.910880000000002</v>
      </c>
      <c r="S219" s="182"/>
      <c r="T219" s="184">
        <f>SUM(T220:T235)</f>
        <v>0</v>
      </c>
      <c r="AR219" s="185" t="s">
        <v>77</v>
      </c>
      <c r="AT219" s="186" t="s">
        <v>69</v>
      </c>
      <c r="AU219" s="186" t="s">
        <v>77</v>
      </c>
      <c r="AY219" s="185" t="s">
        <v>132</v>
      </c>
      <c r="BK219" s="187">
        <f>SUM(BK220:BK235)</f>
        <v>2394249.0599999996</v>
      </c>
    </row>
    <row r="220" spans="2:65" s="1" customFormat="1" ht="25.5" customHeight="1">
      <c r="B220" s="39"/>
      <c r="C220" s="190" t="s">
        <v>439</v>
      </c>
      <c r="D220" s="190" t="s">
        <v>133</v>
      </c>
      <c r="E220" s="191" t="s">
        <v>440</v>
      </c>
      <c r="F220" s="192" t="s">
        <v>441</v>
      </c>
      <c r="G220" s="193" t="s">
        <v>186</v>
      </c>
      <c r="H220" s="194">
        <v>1037</v>
      </c>
      <c r="I220" s="195">
        <v>128.24</v>
      </c>
      <c r="J220" s="196">
        <f>ROUND(I220*H220,2)</f>
        <v>132984.88</v>
      </c>
      <c r="K220" s="192" t="s">
        <v>161</v>
      </c>
      <c r="L220" s="59"/>
      <c r="M220" s="197" t="s">
        <v>21</v>
      </c>
      <c r="N220" s="198" t="s">
        <v>41</v>
      </c>
      <c r="O220" s="40"/>
      <c r="P220" s="199">
        <f>O220*H220</f>
        <v>0</v>
      </c>
      <c r="Q220" s="199">
        <v>0</v>
      </c>
      <c r="R220" s="199">
        <f>Q220*H220</f>
        <v>0</v>
      </c>
      <c r="S220" s="199">
        <v>0</v>
      </c>
      <c r="T220" s="200">
        <f>S220*H220</f>
        <v>0</v>
      </c>
      <c r="AR220" s="23" t="s">
        <v>152</v>
      </c>
      <c r="AT220" s="23" t="s">
        <v>133</v>
      </c>
      <c r="AU220" s="23" t="s">
        <v>79</v>
      </c>
      <c r="AY220" s="23" t="s">
        <v>132</v>
      </c>
      <c r="BE220" s="201">
        <f>IF(N220="základní",J220,0)</f>
        <v>132984.88</v>
      </c>
      <c r="BF220" s="201">
        <f>IF(N220="snížená",J220,0)</f>
        <v>0</v>
      </c>
      <c r="BG220" s="201">
        <f>IF(N220="zákl. přenesená",J220,0)</f>
        <v>0</v>
      </c>
      <c r="BH220" s="201">
        <f>IF(N220="sníž. přenesená",J220,0)</f>
        <v>0</v>
      </c>
      <c r="BI220" s="201">
        <f>IF(N220="nulová",J220,0)</f>
        <v>0</v>
      </c>
      <c r="BJ220" s="23" t="s">
        <v>77</v>
      </c>
      <c r="BK220" s="201">
        <f>ROUND(I220*H220,2)</f>
        <v>132984.88</v>
      </c>
      <c r="BL220" s="23" t="s">
        <v>152</v>
      </c>
      <c r="BM220" s="23" t="s">
        <v>442</v>
      </c>
    </row>
    <row r="221" spans="2:51" s="11" customFormat="1" ht="13.5">
      <c r="B221" s="208"/>
      <c r="C221" s="209"/>
      <c r="D221" s="202" t="s">
        <v>200</v>
      </c>
      <c r="E221" s="210" t="s">
        <v>21</v>
      </c>
      <c r="F221" s="211" t="s">
        <v>443</v>
      </c>
      <c r="G221" s="209"/>
      <c r="H221" s="212">
        <v>1037</v>
      </c>
      <c r="I221" s="213"/>
      <c r="J221" s="209"/>
      <c r="K221" s="209"/>
      <c r="L221" s="59"/>
      <c r="M221" s="215"/>
      <c r="N221" s="216"/>
      <c r="O221" s="216"/>
      <c r="P221" s="216"/>
      <c r="Q221" s="216"/>
      <c r="R221" s="216"/>
      <c r="S221" s="216"/>
      <c r="T221" s="217"/>
      <c r="AT221" s="218" t="s">
        <v>200</v>
      </c>
      <c r="AU221" s="218" t="s">
        <v>79</v>
      </c>
      <c r="AV221" s="11" t="s">
        <v>79</v>
      </c>
      <c r="AW221" s="11" t="s">
        <v>33</v>
      </c>
      <c r="AX221" s="11" t="s">
        <v>77</v>
      </c>
      <c r="AY221" s="218" t="s">
        <v>132</v>
      </c>
    </row>
    <row r="222" spans="2:65" s="1" customFormat="1" ht="25.5" customHeight="1">
      <c r="B222" s="39"/>
      <c r="C222" s="190" t="s">
        <v>444</v>
      </c>
      <c r="D222" s="190" t="s">
        <v>133</v>
      </c>
      <c r="E222" s="191" t="s">
        <v>445</v>
      </c>
      <c r="F222" s="192" t="s">
        <v>446</v>
      </c>
      <c r="G222" s="193" t="s">
        <v>186</v>
      </c>
      <c r="H222" s="194">
        <v>1037</v>
      </c>
      <c r="I222" s="195">
        <v>155.5</v>
      </c>
      <c r="J222" s="196">
        <f>ROUND(I222*H222,2)</f>
        <v>161253.5</v>
      </c>
      <c r="K222" s="192" t="s">
        <v>161</v>
      </c>
      <c r="L222" s="59"/>
      <c r="M222" s="197" t="s">
        <v>21</v>
      </c>
      <c r="N222" s="198" t="s">
        <v>41</v>
      </c>
      <c r="O222" s="40"/>
      <c r="P222" s="199">
        <f>O222*H222</f>
        <v>0</v>
      </c>
      <c r="Q222" s="199">
        <v>0</v>
      </c>
      <c r="R222" s="199">
        <f>Q222*H222</f>
        <v>0</v>
      </c>
      <c r="S222" s="199">
        <v>0</v>
      </c>
      <c r="T222" s="200">
        <f>S222*H222</f>
        <v>0</v>
      </c>
      <c r="AR222" s="23" t="s">
        <v>152</v>
      </c>
      <c r="AT222" s="23" t="s">
        <v>133</v>
      </c>
      <c r="AU222" s="23" t="s">
        <v>79</v>
      </c>
      <c r="AY222" s="23" t="s">
        <v>132</v>
      </c>
      <c r="BE222" s="201">
        <f>IF(N222="základní",J222,0)</f>
        <v>161253.5</v>
      </c>
      <c r="BF222" s="201">
        <f>IF(N222="snížená",J222,0)</f>
        <v>0</v>
      </c>
      <c r="BG222" s="201">
        <f>IF(N222="zákl. přenesená",J222,0)</f>
        <v>0</v>
      </c>
      <c r="BH222" s="201">
        <f>IF(N222="sníž. přenesená",J222,0)</f>
        <v>0</v>
      </c>
      <c r="BI222" s="201">
        <f>IF(N222="nulová",J222,0)</f>
        <v>0</v>
      </c>
      <c r="BJ222" s="23" t="s">
        <v>77</v>
      </c>
      <c r="BK222" s="201">
        <f>ROUND(I222*H222,2)</f>
        <v>161253.5</v>
      </c>
      <c r="BL222" s="23" t="s">
        <v>152</v>
      </c>
      <c r="BM222" s="23" t="s">
        <v>447</v>
      </c>
    </row>
    <row r="223" spans="2:65" s="1" customFormat="1" ht="38.25" customHeight="1">
      <c r="B223" s="39"/>
      <c r="C223" s="190" t="s">
        <v>448</v>
      </c>
      <c r="D223" s="190" t="s">
        <v>133</v>
      </c>
      <c r="E223" s="191" t="s">
        <v>449</v>
      </c>
      <c r="F223" s="192" t="s">
        <v>450</v>
      </c>
      <c r="G223" s="193" t="s">
        <v>186</v>
      </c>
      <c r="H223" s="194">
        <v>1037</v>
      </c>
      <c r="I223" s="195">
        <v>252.9</v>
      </c>
      <c r="J223" s="196">
        <f>ROUND(I223*H223,2)</f>
        <v>262257.3</v>
      </c>
      <c r="K223" s="192" t="s">
        <v>161</v>
      </c>
      <c r="L223" s="59"/>
      <c r="M223" s="197" t="s">
        <v>21</v>
      </c>
      <c r="N223" s="198" t="s">
        <v>41</v>
      </c>
      <c r="O223" s="40"/>
      <c r="P223" s="199">
        <f>O223*H223</f>
        <v>0</v>
      </c>
      <c r="Q223" s="199">
        <v>0</v>
      </c>
      <c r="R223" s="199">
        <f>Q223*H223</f>
        <v>0</v>
      </c>
      <c r="S223" s="199">
        <v>0</v>
      </c>
      <c r="T223" s="200">
        <f>S223*H223</f>
        <v>0</v>
      </c>
      <c r="AR223" s="23" t="s">
        <v>152</v>
      </c>
      <c r="AT223" s="23" t="s">
        <v>133</v>
      </c>
      <c r="AU223" s="23" t="s">
        <v>79</v>
      </c>
      <c r="AY223" s="23" t="s">
        <v>132</v>
      </c>
      <c r="BE223" s="201">
        <f>IF(N223="základní",J223,0)</f>
        <v>262257.3</v>
      </c>
      <c r="BF223" s="201">
        <f>IF(N223="snížená",J223,0)</f>
        <v>0</v>
      </c>
      <c r="BG223" s="201">
        <f>IF(N223="zákl. přenesená",J223,0)</f>
        <v>0</v>
      </c>
      <c r="BH223" s="201">
        <f>IF(N223="sníž. přenesená",J223,0)</f>
        <v>0</v>
      </c>
      <c r="BI223" s="201">
        <f>IF(N223="nulová",J223,0)</f>
        <v>0</v>
      </c>
      <c r="BJ223" s="23" t="s">
        <v>77</v>
      </c>
      <c r="BK223" s="201">
        <f>ROUND(I223*H223,2)</f>
        <v>262257.3</v>
      </c>
      <c r="BL223" s="23" t="s">
        <v>152</v>
      </c>
      <c r="BM223" s="23" t="s">
        <v>451</v>
      </c>
    </row>
    <row r="224" spans="2:47" s="1" customFormat="1" ht="27">
      <c r="B224" s="39"/>
      <c r="C224" s="61"/>
      <c r="D224" s="202" t="s">
        <v>188</v>
      </c>
      <c r="E224" s="61"/>
      <c r="F224" s="203" t="s">
        <v>452</v>
      </c>
      <c r="G224" s="61"/>
      <c r="H224" s="61"/>
      <c r="I224" s="161"/>
      <c r="J224" s="61"/>
      <c r="K224" s="61"/>
      <c r="L224" s="59"/>
      <c r="M224" s="204"/>
      <c r="N224" s="40"/>
      <c r="O224" s="40"/>
      <c r="P224" s="40"/>
      <c r="Q224" s="40"/>
      <c r="R224" s="40"/>
      <c r="S224" s="40"/>
      <c r="T224" s="76"/>
      <c r="AT224" s="23" t="s">
        <v>188</v>
      </c>
      <c r="AU224" s="23" t="s">
        <v>79</v>
      </c>
    </row>
    <row r="225" spans="2:65" s="1" customFormat="1" ht="25.5" customHeight="1">
      <c r="B225" s="39"/>
      <c r="C225" s="190" t="s">
        <v>453</v>
      </c>
      <c r="D225" s="190" t="s">
        <v>133</v>
      </c>
      <c r="E225" s="191" t="s">
        <v>454</v>
      </c>
      <c r="F225" s="192" t="s">
        <v>455</v>
      </c>
      <c r="G225" s="193" t="s">
        <v>186</v>
      </c>
      <c r="H225" s="194">
        <v>138</v>
      </c>
      <c r="I225" s="195">
        <v>48.95</v>
      </c>
      <c r="J225" s="196">
        <f>ROUND(I225*H225,2)</f>
        <v>6755.1</v>
      </c>
      <c r="K225" s="192" t="s">
        <v>161</v>
      </c>
      <c r="L225" s="59"/>
      <c r="M225" s="197" t="s">
        <v>21</v>
      </c>
      <c r="N225" s="198" t="s">
        <v>41</v>
      </c>
      <c r="O225" s="40"/>
      <c r="P225" s="199">
        <f>O225*H225</f>
        <v>0</v>
      </c>
      <c r="Q225" s="199">
        <v>0.18776</v>
      </c>
      <c r="R225" s="199">
        <f>Q225*H225</f>
        <v>25.910880000000002</v>
      </c>
      <c r="S225" s="199">
        <v>0</v>
      </c>
      <c r="T225" s="200">
        <f>S225*H225</f>
        <v>0</v>
      </c>
      <c r="AR225" s="23" t="s">
        <v>152</v>
      </c>
      <c r="AT225" s="23" t="s">
        <v>133</v>
      </c>
      <c r="AU225" s="23" t="s">
        <v>79</v>
      </c>
      <c r="AY225" s="23" t="s">
        <v>132</v>
      </c>
      <c r="BE225" s="201">
        <f>IF(N225="základní",J225,0)</f>
        <v>6755.1</v>
      </c>
      <c r="BF225" s="201">
        <f>IF(N225="snížená",J225,0)</f>
        <v>0</v>
      </c>
      <c r="BG225" s="201">
        <f>IF(N225="zákl. přenesená",J225,0)</f>
        <v>0</v>
      </c>
      <c r="BH225" s="201">
        <f>IF(N225="sníž. přenesená",J225,0)</f>
        <v>0</v>
      </c>
      <c r="BI225" s="201">
        <f>IF(N225="nulová",J225,0)</f>
        <v>0</v>
      </c>
      <c r="BJ225" s="23" t="s">
        <v>77</v>
      </c>
      <c r="BK225" s="201">
        <f>ROUND(I225*H225,2)</f>
        <v>6755.1</v>
      </c>
      <c r="BL225" s="23" t="s">
        <v>152</v>
      </c>
      <c r="BM225" s="23" t="s">
        <v>456</v>
      </c>
    </row>
    <row r="226" spans="2:47" s="1" customFormat="1" ht="67.5">
      <c r="B226" s="39"/>
      <c r="C226" s="61"/>
      <c r="D226" s="202" t="s">
        <v>188</v>
      </c>
      <c r="E226" s="61"/>
      <c r="F226" s="203" t="s">
        <v>457</v>
      </c>
      <c r="G226" s="61"/>
      <c r="H226" s="61"/>
      <c r="I226" s="161"/>
      <c r="J226" s="61"/>
      <c r="K226" s="61"/>
      <c r="L226" s="59"/>
      <c r="M226" s="204"/>
      <c r="N226" s="40"/>
      <c r="O226" s="40"/>
      <c r="P226" s="40"/>
      <c r="Q226" s="40"/>
      <c r="R226" s="40"/>
      <c r="S226" s="40"/>
      <c r="T226" s="76"/>
      <c r="AT226" s="23" t="s">
        <v>188</v>
      </c>
      <c r="AU226" s="23" t="s">
        <v>79</v>
      </c>
    </row>
    <row r="227" spans="2:65" s="1" customFormat="1" ht="16.5" customHeight="1">
      <c r="B227" s="39"/>
      <c r="C227" s="190" t="s">
        <v>458</v>
      </c>
      <c r="D227" s="190" t="s">
        <v>133</v>
      </c>
      <c r="E227" s="191" t="s">
        <v>459</v>
      </c>
      <c r="F227" s="192" t="s">
        <v>460</v>
      </c>
      <c r="G227" s="193" t="s">
        <v>196</v>
      </c>
      <c r="H227" s="194">
        <v>44</v>
      </c>
      <c r="I227" s="195">
        <v>304.23</v>
      </c>
      <c r="J227" s="196">
        <f>ROUND(I227*H227,2)</f>
        <v>13386.12</v>
      </c>
      <c r="K227" s="192" t="s">
        <v>161</v>
      </c>
      <c r="L227" s="59"/>
      <c r="M227" s="197" t="s">
        <v>21</v>
      </c>
      <c r="N227" s="198" t="s">
        <v>41</v>
      </c>
      <c r="O227" s="40"/>
      <c r="P227" s="199">
        <f>O227*H227</f>
        <v>0</v>
      </c>
      <c r="Q227" s="199">
        <v>0</v>
      </c>
      <c r="R227" s="199">
        <f>Q227*H227</f>
        <v>0</v>
      </c>
      <c r="S227" s="199">
        <v>0</v>
      </c>
      <c r="T227" s="200">
        <f>S227*H227</f>
        <v>0</v>
      </c>
      <c r="AR227" s="23" t="s">
        <v>152</v>
      </c>
      <c r="AT227" s="23" t="s">
        <v>133</v>
      </c>
      <c r="AU227" s="23" t="s">
        <v>79</v>
      </c>
      <c r="AY227" s="23" t="s">
        <v>132</v>
      </c>
      <c r="BE227" s="201">
        <f>IF(N227="základní",J227,0)</f>
        <v>13386.12</v>
      </c>
      <c r="BF227" s="201">
        <f>IF(N227="snížená",J227,0)</f>
        <v>0</v>
      </c>
      <c r="BG227" s="201">
        <f>IF(N227="zákl. přenesená",J227,0)</f>
        <v>0</v>
      </c>
      <c r="BH227" s="201">
        <f>IF(N227="sníž. přenesená",J227,0)</f>
        <v>0</v>
      </c>
      <c r="BI227" s="201">
        <f>IF(N227="nulová",J227,0)</f>
        <v>0</v>
      </c>
      <c r="BJ227" s="23" t="s">
        <v>77</v>
      </c>
      <c r="BK227" s="201">
        <f>ROUND(I227*H227,2)</f>
        <v>13386.12</v>
      </c>
      <c r="BL227" s="23" t="s">
        <v>152</v>
      </c>
      <c r="BM227" s="23" t="s">
        <v>461</v>
      </c>
    </row>
    <row r="228" spans="2:47" s="1" customFormat="1" ht="54">
      <c r="B228" s="39"/>
      <c r="C228" s="61"/>
      <c r="D228" s="202" t="s">
        <v>188</v>
      </c>
      <c r="E228" s="61"/>
      <c r="F228" s="203" t="s">
        <v>462</v>
      </c>
      <c r="G228" s="61"/>
      <c r="H228" s="61"/>
      <c r="I228" s="161"/>
      <c r="J228" s="61"/>
      <c r="K228" s="61"/>
      <c r="L228" s="59"/>
      <c r="M228" s="204"/>
      <c r="N228" s="40"/>
      <c r="O228" s="40"/>
      <c r="P228" s="40"/>
      <c r="Q228" s="40"/>
      <c r="R228" s="40"/>
      <c r="S228" s="40"/>
      <c r="T228" s="76"/>
      <c r="AT228" s="23" t="s">
        <v>188</v>
      </c>
      <c r="AU228" s="23" t="s">
        <v>79</v>
      </c>
    </row>
    <row r="229" spans="2:51" s="11" customFormat="1" ht="13.5">
      <c r="B229" s="208"/>
      <c r="C229" s="209"/>
      <c r="D229" s="202" t="s">
        <v>200</v>
      </c>
      <c r="E229" s="210" t="s">
        <v>21</v>
      </c>
      <c r="F229" s="211" t="s">
        <v>463</v>
      </c>
      <c r="G229" s="209"/>
      <c r="H229" s="212">
        <v>44</v>
      </c>
      <c r="I229" s="213"/>
      <c r="J229" s="209"/>
      <c r="K229" s="209"/>
      <c r="L229" s="59"/>
      <c r="M229" s="215"/>
      <c r="N229" s="216"/>
      <c r="O229" s="216"/>
      <c r="P229" s="216"/>
      <c r="Q229" s="216"/>
      <c r="R229" s="216"/>
      <c r="S229" s="216"/>
      <c r="T229" s="217"/>
      <c r="AT229" s="218" t="s">
        <v>200</v>
      </c>
      <c r="AU229" s="218" t="s">
        <v>79</v>
      </c>
      <c r="AV229" s="11" t="s">
        <v>79</v>
      </c>
      <c r="AW229" s="11" t="s">
        <v>33</v>
      </c>
      <c r="AX229" s="11" t="s">
        <v>77</v>
      </c>
      <c r="AY229" s="218" t="s">
        <v>132</v>
      </c>
    </row>
    <row r="230" spans="2:65" s="1" customFormat="1" ht="25.5" customHeight="1">
      <c r="B230" s="39"/>
      <c r="C230" s="190" t="s">
        <v>464</v>
      </c>
      <c r="D230" s="190" t="s">
        <v>133</v>
      </c>
      <c r="E230" s="191" t="s">
        <v>465</v>
      </c>
      <c r="F230" s="192" t="s">
        <v>466</v>
      </c>
      <c r="G230" s="193" t="s">
        <v>186</v>
      </c>
      <c r="H230" s="194">
        <v>4326</v>
      </c>
      <c r="I230" s="195">
        <v>15.8</v>
      </c>
      <c r="J230" s="196">
        <f>ROUND(I230*H230,2)</f>
        <v>68350.8</v>
      </c>
      <c r="K230" s="192" t="s">
        <v>161</v>
      </c>
      <c r="L230" s="59"/>
      <c r="M230" s="197" t="s">
        <v>21</v>
      </c>
      <c r="N230" s="198" t="s">
        <v>41</v>
      </c>
      <c r="O230" s="40"/>
      <c r="P230" s="199">
        <f>O230*H230</f>
        <v>0</v>
      </c>
      <c r="Q230" s="199">
        <v>0</v>
      </c>
      <c r="R230" s="199">
        <f>Q230*H230</f>
        <v>0</v>
      </c>
      <c r="S230" s="199">
        <v>0</v>
      </c>
      <c r="T230" s="200">
        <f>S230*H230</f>
        <v>0</v>
      </c>
      <c r="AR230" s="23" t="s">
        <v>152</v>
      </c>
      <c r="AT230" s="23" t="s">
        <v>133</v>
      </c>
      <c r="AU230" s="23" t="s">
        <v>79</v>
      </c>
      <c r="AY230" s="23" t="s">
        <v>132</v>
      </c>
      <c r="BE230" s="201">
        <f>IF(N230="základní",J230,0)</f>
        <v>68350.8</v>
      </c>
      <c r="BF230" s="201">
        <f>IF(N230="snížená",J230,0)</f>
        <v>0</v>
      </c>
      <c r="BG230" s="201">
        <f>IF(N230="zákl. přenesená",J230,0)</f>
        <v>0</v>
      </c>
      <c r="BH230" s="201">
        <f>IF(N230="sníž. přenesená",J230,0)</f>
        <v>0</v>
      </c>
      <c r="BI230" s="201">
        <f>IF(N230="nulová",J230,0)</f>
        <v>0</v>
      </c>
      <c r="BJ230" s="23" t="s">
        <v>77</v>
      </c>
      <c r="BK230" s="201">
        <f>ROUND(I230*H230,2)</f>
        <v>68350.8</v>
      </c>
      <c r="BL230" s="23" t="s">
        <v>152</v>
      </c>
      <c r="BM230" s="23" t="s">
        <v>467</v>
      </c>
    </row>
    <row r="231" spans="2:65" s="1" customFormat="1" ht="25.5" customHeight="1">
      <c r="B231" s="39"/>
      <c r="C231" s="190" t="s">
        <v>468</v>
      </c>
      <c r="D231" s="190" t="s">
        <v>133</v>
      </c>
      <c r="E231" s="191" t="s">
        <v>469</v>
      </c>
      <c r="F231" s="192" t="s">
        <v>470</v>
      </c>
      <c r="G231" s="193" t="s">
        <v>186</v>
      </c>
      <c r="H231" s="194">
        <v>4326</v>
      </c>
      <c r="I231" s="195">
        <v>17.95</v>
      </c>
      <c r="J231" s="196">
        <f>ROUND(I231*H231,2)</f>
        <v>77651.7</v>
      </c>
      <c r="K231" s="192" t="s">
        <v>161</v>
      </c>
      <c r="L231" s="59"/>
      <c r="M231" s="197" t="s">
        <v>21</v>
      </c>
      <c r="N231" s="198" t="s">
        <v>41</v>
      </c>
      <c r="O231" s="40"/>
      <c r="P231" s="199">
        <f>O231*H231</f>
        <v>0</v>
      </c>
      <c r="Q231" s="199">
        <v>0</v>
      </c>
      <c r="R231" s="199">
        <f>Q231*H231</f>
        <v>0</v>
      </c>
      <c r="S231" s="199">
        <v>0</v>
      </c>
      <c r="T231" s="200">
        <f>S231*H231</f>
        <v>0</v>
      </c>
      <c r="AR231" s="23" t="s">
        <v>152</v>
      </c>
      <c r="AT231" s="23" t="s">
        <v>133</v>
      </c>
      <c r="AU231" s="23" t="s">
        <v>79</v>
      </c>
      <c r="AY231" s="23" t="s">
        <v>132</v>
      </c>
      <c r="BE231" s="201">
        <f>IF(N231="základní",J231,0)</f>
        <v>77651.7</v>
      </c>
      <c r="BF231" s="201">
        <f>IF(N231="snížená",J231,0)</f>
        <v>0</v>
      </c>
      <c r="BG231" s="201">
        <f>IF(N231="zákl. přenesená",J231,0)</f>
        <v>0</v>
      </c>
      <c r="BH231" s="201">
        <f>IF(N231="sníž. přenesená",J231,0)</f>
        <v>0</v>
      </c>
      <c r="BI231" s="201">
        <f>IF(N231="nulová",J231,0)</f>
        <v>0</v>
      </c>
      <c r="BJ231" s="23" t="s">
        <v>77</v>
      </c>
      <c r="BK231" s="201">
        <f>ROUND(I231*H231,2)</f>
        <v>77651.7</v>
      </c>
      <c r="BL231" s="23" t="s">
        <v>152</v>
      </c>
      <c r="BM231" s="23" t="s">
        <v>471</v>
      </c>
    </row>
    <row r="232" spans="2:65" s="1" customFormat="1" ht="38.25" customHeight="1">
      <c r="B232" s="39"/>
      <c r="C232" s="190" t="s">
        <v>472</v>
      </c>
      <c r="D232" s="190" t="s">
        <v>133</v>
      </c>
      <c r="E232" s="191" t="s">
        <v>473</v>
      </c>
      <c r="F232" s="192" t="s">
        <v>474</v>
      </c>
      <c r="G232" s="193" t="s">
        <v>186</v>
      </c>
      <c r="H232" s="194">
        <v>4326</v>
      </c>
      <c r="I232" s="195">
        <v>135.59</v>
      </c>
      <c r="J232" s="196">
        <f>ROUND(I232*H232,2)</f>
        <v>586562.34</v>
      </c>
      <c r="K232" s="192" t="s">
        <v>161</v>
      </c>
      <c r="L232" s="59"/>
      <c r="M232" s="197" t="s">
        <v>21</v>
      </c>
      <c r="N232" s="198" t="s">
        <v>41</v>
      </c>
      <c r="O232" s="40"/>
      <c r="P232" s="199">
        <f>O232*H232</f>
        <v>0</v>
      </c>
      <c r="Q232" s="199">
        <v>0</v>
      </c>
      <c r="R232" s="199">
        <f>Q232*H232</f>
        <v>0</v>
      </c>
      <c r="S232" s="199">
        <v>0</v>
      </c>
      <c r="T232" s="200">
        <f>S232*H232</f>
        <v>0</v>
      </c>
      <c r="AR232" s="23" t="s">
        <v>152</v>
      </c>
      <c r="AT232" s="23" t="s">
        <v>133</v>
      </c>
      <c r="AU232" s="23" t="s">
        <v>79</v>
      </c>
      <c r="AY232" s="23" t="s">
        <v>132</v>
      </c>
      <c r="BE232" s="201">
        <f>IF(N232="základní",J232,0)</f>
        <v>586562.34</v>
      </c>
      <c r="BF232" s="201">
        <f>IF(N232="snížená",J232,0)</f>
        <v>0</v>
      </c>
      <c r="BG232" s="201">
        <f>IF(N232="zákl. přenesená",J232,0)</f>
        <v>0</v>
      </c>
      <c r="BH232" s="201">
        <f>IF(N232="sníž. přenesená",J232,0)</f>
        <v>0</v>
      </c>
      <c r="BI232" s="201">
        <f>IF(N232="nulová",J232,0)</f>
        <v>0</v>
      </c>
      <c r="BJ232" s="23" t="s">
        <v>77</v>
      </c>
      <c r="BK232" s="201">
        <f>ROUND(I232*H232,2)</f>
        <v>586562.34</v>
      </c>
      <c r="BL232" s="23" t="s">
        <v>152</v>
      </c>
      <c r="BM232" s="23" t="s">
        <v>475</v>
      </c>
    </row>
    <row r="233" spans="2:47" s="1" customFormat="1" ht="27">
      <c r="B233" s="39"/>
      <c r="C233" s="61"/>
      <c r="D233" s="202" t="s">
        <v>188</v>
      </c>
      <c r="E233" s="61"/>
      <c r="F233" s="203" t="s">
        <v>476</v>
      </c>
      <c r="G233" s="61"/>
      <c r="H233" s="61"/>
      <c r="I233" s="161"/>
      <c r="J233" s="61"/>
      <c r="K233" s="61"/>
      <c r="L233" s="59"/>
      <c r="M233" s="204"/>
      <c r="N233" s="40"/>
      <c r="O233" s="40"/>
      <c r="P233" s="40"/>
      <c r="Q233" s="40"/>
      <c r="R233" s="40"/>
      <c r="S233" s="40"/>
      <c r="T233" s="76"/>
      <c r="AT233" s="23" t="s">
        <v>188</v>
      </c>
      <c r="AU233" s="23" t="s">
        <v>79</v>
      </c>
    </row>
    <row r="234" spans="2:65" s="1" customFormat="1" ht="25.5" customHeight="1">
      <c r="B234" s="39"/>
      <c r="C234" s="190" t="s">
        <v>477</v>
      </c>
      <c r="D234" s="190" t="s">
        <v>133</v>
      </c>
      <c r="E234" s="191" t="s">
        <v>478</v>
      </c>
      <c r="F234" s="192" t="s">
        <v>479</v>
      </c>
      <c r="G234" s="193" t="s">
        <v>186</v>
      </c>
      <c r="H234" s="194">
        <v>4326</v>
      </c>
      <c r="I234" s="195">
        <v>250.82</v>
      </c>
      <c r="J234" s="196">
        <f>ROUND(I234*H234,2)</f>
        <v>1085047.32</v>
      </c>
      <c r="K234" s="192" t="s">
        <v>161</v>
      </c>
      <c r="L234" s="59"/>
      <c r="M234" s="197" t="s">
        <v>21</v>
      </c>
      <c r="N234" s="198" t="s">
        <v>41</v>
      </c>
      <c r="O234" s="40"/>
      <c r="P234" s="199">
        <f>O234*H234</f>
        <v>0</v>
      </c>
      <c r="Q234" s="199">
        <v>0</v>
      </c>
      <c r="R234" s="199">
        <f>Q234*H234</f>
        <v>0</v>
      </c>
      <c r="S234" s="199">
        <v>0</v>
      </c>
      <c r="T234" s="200">
        <f>S234*H234</f>
        <v>0</v>
      </c>
      <c r="AR234" s="23" t="s">
        <v>152</v>
      </c>
      <c r="AT234" s="23" t="s">
        <v>133</v>
      </c>
      <c r="AU234" s="23" t="s">
        <v>79</v>
      </c>
      <c r="AY234" s="23" t="s">
        <v>132</v>
      </c>
      <c r="BE234" s="201">
        <f>IF(N234="základní",J234,0)</f>
        <v>1085047.32</v>
      </c>
      <c r="BF234" s="201">
        <f>IF(N234="snížená",J234,0)</f>
        <v>0</v>
      </c>
      <c r="BG234" s="201">
        <f>IF(N234="zákl. přenesená",J234,0)</f>
        <v>0</v>
      </c>
      <c r="BH234" s="201">
        <f>IF(N234="sníž. přenesená",J234,0)</f>
        <v>0</v>
      </c>
      <c r="BI234" s="201">
        <f>IF(N234="nulová",J234,0)</f>
        <v>0</v>
      </c>
      <c r="BJ234" s="23" t="s">
        <v>77</v>
      </c>
      <c r="BK234" s="201">
        <f>ROUND(I234*H234,2)</f>
        <v>1085047.32</v>
      </c>
      <c r="BL234" s="23" t="s">
        <v>152</v>
      </c>
      <c r="BM234" s="23" t="s">
        <v>480</v>
      </c>
    </row>
    <row r="235" spans="2:47" s="1" customFormat="1" ht="27">
      <c r="B235" s="39"/>
      <c r="C235" s="61"/>
      <c r="D235" s="202" t="s">
        <v>188</v>
      </c>
      <c r="E235" s="61"/>
      <c r="F235" s="203" t="s">
        <v>215</v>
      </c>
      <c r="G235" s="61"/>
      <c r="H235" s="61"/>
      <c r="I235" s="161"/>
      <c r="J235" s="61"/>
      <c r="K235" s="61"/>
      <c r="L235" s="59"/>
      <c r="M235" s="204"/>
      <c r="N235" s="40"/>
      <c r="O235" s="40"/>
      <c r="P235" s="40"/>
      <c r="Q235" s="40"/>
      <c r="R235" s="40"/>
      <c r="S235" s="40"/>
      <c r="T235" s="76"/>
      <c r="AT235" s="23" t="s">
        <v>188</v>
      </c>
      <c r="AU235" s="23" t="s">
        <v>79</v>
      </c>
    </row>
    <row r="236" spans="2:63" s="10" customFormat="1" ht="29.25" customHeight="1">
      <c r="B236" s="174"/>
      <c r="C236" s="175"/>
      <c r="D236" s="176" t="s">
        <v>69</v>
      </c>
      <c r="E236" s="188" t="s">
        <v>173</v>
      </c>
      <c r="F236" s="188" t="s">
        <v>481</v>
      </c>
      <c r="G236" s="175"/>
      <c r="H236" s="175"/>
      <c r="I236" s="178"/>
      <c r="J236" s="189">
        <f>BK236</f>
        <v>379265.36</v>
      </c>
      <c r="K236" s="175"/>
      <c r="L236" s="59"/>
      <c r="M236" s="181"/>
      <c r="N236" s="182"/>
      <c r="O236" s="182"/>
      <c r="P236" s="183">
        <f>SUM(P237:P262)</f>
        <v>0</v>
      </c>
      <c r="Q236" s="182"/>
      <c r="R236" s="183">
        <f>SUM(R237:R262)</f>
        <v>19.07599</v>
      </c>
      <c r="S236" s="182"/>
      <c r="T236" s="184">
        <f>SUM(T237:T262)</f>
        <v>1.5</v>
      </c>
      <c r="AR236" s="185" t="s">
        <v>77</v>
      </c>
      <c r="AT236" s="186" t="s">
        <v>69</v>
      </c>
      <c r="AU236" s="186" t="s">
        <v>77</v>
      </c>
      <c r="AY236" s="185" t="s">
        <v>132</v>
      </c>
      <c r="BK236" s="187">
        <f>SUM(BK237:BK262)</f>
        <v>379265.36</v>
      </c>
    </row>
    <row r="237" spans="2:65" s="1" customFormat="1" ht="25.5" customHeight="1">
      <c r="B237" s="39"/>
      <c r="C237" s="190" t="s">
        <v>482</v>
      </c>
      <c r="D237" s="190" t="s">
        <v>133</v>
      </c>
      <c r="E237" s="191" t="s">
        <v>483</v>
      </c>
      <c r="F237" s="192" t="s">
        <v>484</v>
      </c>
      <c r="G237" s="193" t="s">
        <v>136</v>
      </c>
      <c r="H237" s="194">
        <v>11</v>
      </c>
      <c r="I237" s="195">
        <v>511.77</v>
      </c>
      <c r="J237" s="196">
        <f>ROUND(I237*H237,2)</f>
        <v>5629.47</v>
      </c>
      <c r="K237" s="192" t="s">
        <v>21</v>
      </c>
      <c r="L237" s="59"/>
      <c r="M237" s="197" t="s">
        <v>21</v>
      </c>
      <c r="N237" s="198" t="s">
        <v>41</v>
      </c>
      <c r="O237" s="40"/>
      <c r="P237" s="199">
        <f>O237*H237</f>
        <v>0</v>
      </c>
      <c r="Q237" s="199">
        <v>0.00273</v>
      </c>
      <c r="R237" s="199">
        <f>Q237*H237</f>
        <v>0.030029999999999998</v>
      </c>
      <c r="S237" s="199">
        <v>0</v>
      </c>
      <c r="T237" s="200">
        <f>S237*H237</f>
        <v>0</v>
      </c>
      <c r="AR237" s="23" t="s">
        <v>152</v>
      </c>
      <c r="AT237" s="23" t="s">
        <v>133</v>
      </c>
      <c r="AU237" s="23" t="s">
        <v>79</v>
      </c>
      <c r="AY237" s="23" t="s">
        <v>132</v>
      </c>
      <c r="BE237" s="201">
        <f>IF(N237="základní",J237,0)</f>
        <v>5629.47</v>
      </c>
      <c r="BF237" s="201">
        <f>IF(N237="snížená",J237,0)</f>
        <v>0</v>
      </c>
      <c r="BG237" s="201">
        <f>IF(N237="zákl. přenesená",J237,0)</f>
        <v>0</v>
      </c>
      <c r="BH237" s="201">
        <f>IF(N237="sníž. přenesená",J237,0)</f>
        <v>0</v>
      </c>
      <c r="BI237" s="201">
        <f>IF(N237="nulová",J237,0)</f>
        <v>0</v>
      </c>
      <c r="BJ237" s="23" t="s">
        <v>77</v>
      </c>
      <c r="BK237" s="201">
        <f>ROUND(I237*H237,2)</f>
        <v>5629.47</v>
      </c>
      <c r="BL237" s="23" t="s">
        <v>152</v>
      </c>
      <c r="BM237" s="23" t="s">
        <v>485</v>
      </c>
    </row>
    <row r="238" spans="2:65" s="1" customFormat="1" ht="25.5" customHeight="1">
      <c r="B238" s="39"/>
      <c r="C238" s="243" t="s">
        <v>486</v>
      </c>
      <c r="D238" s="243" t="s">
        <v>292</v>
      </c>
      <c r="E238" s="244" t="s">
        <v>487</v>
      </c>
      <c r="F238" s="245" t="s">
        <v>488</v>
      </c>
      <c r="G238" s="246" t="s">
        <v>136</v>
      </c>
      <c r="H238" s="247">
        <v>11</v>
      </c>
      <c r="I238" s="248">
        <v>517.6</v>
      </c>
      <c r="J238" s="249">
        <f>ROUND(I238*H238,2)</f>
        <v>5693.6</v>
      </c>
      <c r="K238" s="245" t="s">
        <v>21</v>
      </c>
      <c r="L238" s="59"/>
      <c r="M238" s="251" t="s">
        <v>21</v>
      </c>
      <c r="N238" s="252" t="s">
        <v>41</v>
      </c>
      <c r="O238" s="40"/>
      <c r="P238" s="199">
        <f>O238*H238</f>
        <v>0</v>
      </c>
      <c r="Q238" s="199">
        <v>0</v>
      </c>
      <c r="R238" s="199">
        <f>Q238*H238</f>
        <v>0</v>
      </c>
      <c r="S238" s="199">
        <v>0</v>
      </c>
      <c r="T238" s="200">
        <f>S238*H238</f>
        <v>0</v>
      </c>
      <c r="AR238" s="23" t="s">
        <v>173</v>
      </c>
      <c r="AT238" s="23" t="s">
        <v>292</v>
      </c>
      <c r="AU238" s="23" t="s">
        <v>79</v>
      </c>
      <c r="AY238" s="23" t="s">
        <v>132</v>
      </c>
      <c r="BE238" s="201">
        <f>IF(N238="základní",J238,0)</f>
        <v>5693.6</v>
      </c>
      <c r="BF238" s="201">
        <f>IF(N238="snížená",J238,0)</f>
        <v>0</v>
      </c>
      <c r="BG238" s="201">
        <f>IF(N238="zákl. přenesená",J238,0)</f>
        <v>0</v>
      </c>
      <c r="BH238" s="201">
        <f>IF(N238="sníž. přenesená",J238,0)</f>
        <v>0</v>
      </c>
      <c r="BI238" s="201">
        <f>IF(N238="nulová",J238,0)</f>
        <v>0</v>
      </c>
      <c r="BJ238" s="23" t="s">
        <v>77</v>
      </c>
      <c r="BK238" s="201">
        <f>ROUND(I238*H238,2)</f>
        <v>5693.6</v>
      </c>
      <c r="BL238" s="23" t="s">
        <v>152</v>
      </c>
      <c r="BM238" s="23" t="s">
        <v>489</v>
      </c>
    </row>
    <row r="239" spans="2:65" s="1" customFormat="1" ht="25.5" customHeight="1">
      <c r="B239" s="39"/>
      <c r="C239" s="190" t="s">
        <v>490</v>
      </c>
      <c r="D239" s="190" t="s">
        <v>133</v>
      </c>
      <c r="E239" s="191" t="s">
        <v>491</v>
      </c>
      <c r="F239" s="192" t="s">
        <v>492</v>
      </c>
      <c r="G239" s="193" t="s">
        <v>235</v>
      </c>
      <c r="H239" s="194">
        <v>60</v>
      </c>
      <c r="I239" s="195">
        <v>198.81</v>
      </c>
      <c r="J239" s="196">
        <f>ROUND(I239*H239,2)</f>
        <v>11928.6</v>
      </c>
      <c r="K239" s="192" t="s">
        <v>161</v>
      </c>
      <c r="L239" s="59"/>
      <c r="M239" s="197" t="s">
        <v>21</v>
      </c>
      <c r="N239" s="198" t="s">
        <v>41</v>
      </c>
      <c r="O239" s="40"/>
      <c r="P239" s="199">
        <f>O239*H239</f>
        <v>0</v>
      </c>
      <c r="Q239" s="199">
        <v>0.00274</v>
      </c>
      <c r="R239" s="199">
        <f>Q239*H239</f>
        <v>0.1644</v>
      </c>
      <c r="S239" s="199">
        <v>0</v>
      </c>
      <c r="T239" s="200">
        <f>S239*H239</f>
        <v>0</v>
      </c>
      <c r="AR239" s="23" t="s">
        <v>152</v>
      </c>
      <c r="AT239" s="23" t="s">
        <v>133</v>
      </c>
      <c r="AU239" s="23" t="s">
        <v>79</v>
      </c>
      <c r="AY239" s="23" t="s">
        <v>132</v>
      </c>
      <c r="BE239" s="201">
        <f>IF(N239="základní",J239,0)</f>
        <v>11928.6</v>
      </c>
      <c r="BF239" s="201">
        <f>IF(N239="snížená",J239,0)</f>
        <v>0</v>
      </c>
      <c r="BG239" s="201">
        <f>IF(N239="zákl. přenesená",J239,0)</f>
        <v>0</v>
      </c>
      <c r="BH239" s="201">
        <f>IF(N239="sníž. přenesená",J239,0)</f>
        <v>0</v>
      </c>
      <c r="BI239" s="201">
        <f>IF(N239="nulová",J239,0)</f>
        <v>0</v>
      </c>
      <c r="BJ239" s="23" t="s">
        <v>77</v>
      </c>
      <c r="BK239" s="201">
        <f>ROUND(I239*H239,2)</f>
        <v>11928.6</v>
      </c>
      <c r="BL239" s="23" t="s">
        <v>152</v>
      </c>
      <c r="BM239" s="23" t="s">
        <v>493</v>
      </c>
    </row>
    <row r="240" spans="2:47" s="1" customFormat="1" ht="108">
      <c r="B240" s="39"/>
      <c r="C240" s="61"/>
      <c r="D240" s="202" t="s">
        <v>188</v>
      </c>
      <c r="E240" s="61"/>
      <c r="F240" s="203" t="s">
        <v>494</v>
      </c>
      <c r="G240" s="61"/>
      <c r="H240" s="61"/>
      <c r="I240" s="161"/>
      <c r="J240" s="61"/>
      <c r="K240" s="61"/>
      <c r="L240" s="59"/>
      <c r="M240" s="204"/>
      <c r="N240" s="40"/>
      <c r="O240" s="40"/>
      <c r="P240" s="40"/>
      <c r="Q240" s="40"/>
      <c r="R240" s="40"/>
      <c r="S240" s="40"/>
      <c r="T240" s="76"/>
      <c r="AT240" s="23" t="s">
        <v>188</v>
      </c>
      <c r="AU240" s="23" t="s">
        <v>79</v>
      </c>
    </row>
    <row r="241" spans="2:47" s="1" customFormat="1" ht="27">
      <c r="B241" s="39"/>
      <c r="C241" s="61"/>
      <c r="D241" s="202" t="s">
        <v>140</v>
      </c>
      <c r="E241" s="61"/>
      <c r="F241" s="203" t="s">
        <v>495</v>
      </c>
      <c r="G241" s="61"/>
      <c r="H241" s="61"/>
      <c r="I241" s="161"/>
      <c r="J241" s="61"/>
      <c r="K241" s="61"/>
      <c r="L241" s="59"/>
      <c r="M241" s="204"/>
      <c r="N241" s="40"/>
      <c r="O241" s="40"/>
      <c r="P241" s="40"/>
      <c r="Q241" s="40"/>
      <c r="R241" s="40"/>
      <c r="S241" s="40"/>
      <c r="T241" s="76"/>
      <c r="AT241" s="23" t="s">
        <v>140</v>
      </c>
      <c r="AU241" s="23" t="s">
        <v>79</v>
      </c>
    </row>
    <row r="242" spans="2:65" s="1" customFormat="1" ht="25.5" customHeight="1">
      <c r="B242" s="39"/>
      <c r="C242" s="190" t="s">
        <v>496</v>
      </c>
      <c r="D242" s="190" t="s">
        <v>133</v>
      </c>
      <c r="E242" s="191" t="s">
        <v>497</v>
      </c>
      <c r="F242" s="192" t="s">
        <v>498</v>
      </c>
      <c r="G242" s="193" t="s">
        <v>136</v>
      </c>
      <c r="H242" s="194">
        <v>46</v>
      </c>
      <c r="I242" s="195">
        <v>199.82</v>
      </c>
      <c r="J242" s="196">
        <f>ROUND(I242*H242,2)</f>
        <v>9191.72</v>
      </c>
      <c r="K242" s="192" t="s">
        <v>161</v>
      </c>
      <c r="L242" s="59"/>
      <c r="M242" s="197" t="s">
        <v>21</v>
      </c>
      <c r="N242" s="198" t="s">
        <v>41</v>
      </c>
      <c r="O242" s="40"/>
      <c r="P242" s="199">
        <f>O242*H242</f>
        <v>0</v>
      </c>
      <c r="Q242" s="199">
        <v>0</v>
      </c>
      <c r="R242" s="199">
        <f>Q242*H242</f>
        <v>0</v>
      </c>
      <c r="S242" s="199">
        <v>0</v>
      </c>
      <c r="T242" s="200">
        <f>S242*H242</f>
        <v>0</v>
      </c>
      <c r="AR242" s="23" t="s">
        <v>152</v>
      </c>
      <c r="AT242" s="23" t="s">
        <v>133</v>
      </c>
      <c r="AU242" s="23" t="s">
        <v>79</v>
      </c>
      <c r="AY242" s="23" t="s">
        <v>132</v>
      </c>
      <c r="BE242" s="201">
        <f>IF(N242="základní",J242,0)</f>
        <v>9191.72</v>
      </c>
      <c r="BF242" s="201">
        <f>IF(N242="snížená",J242,0)</f>
        <v>0</v>
      </c>
      <c r="BG242" s="201">
        <f>IF(N242="zákl. přenesená",J242,0)</f>
        <v>0</v>
      </c>
      <c r="BH242" s="201">
        <f>IF(N242="sníž. přenesená",J242,0)</f>
        <v>0</v>
      </c>
      <c r="BI242" s="201">
        <f>IF(N242="nulová",J242,0)</f>
        <v>0</v>
      </c>
      <c r="BJ242" s="23" t="s">
        <v>77</v>
      </c>
      <c r="BK242" s="201">
        <f>ROUND(I242*H242,2)</f>
        <v>9191.72</v>
      </c>
      <c r="BL242" s="23" t="s">
        <v>152</v>
      </c>
      <c r="BM242" s="23" t="s">
        <v>499</v>
      </c>
    </row>
    <row r="243" spans="2:47" s="1" customFormat="1" ht="27">
      <c r="B243" s="39"/>
      <c r="C243" s="61"/>
      <c r="D243" s="202" t="s">
        <v>188</v>
      </c>
      <c r="E243" s="61"/>
      <c r="F243" s="203" t="s">
        <v>500</v>
      </c>
      <c r="G243" s="61"/>
      <c r="H243" s="61"/>
      <c r="I243" s="161"/>
      <c r="J243" s="61"/>
      <c r="K243" s="61"/>
      <c r="L243" s="59"/>
      <c r="M243" s="204"/>
      <c r="N243" s="40"/>
      <c r="O243" s="40"/>
      <c r="P243" s="40"/>
      <c r="Q243" s="40"/>
      <c r="R243" s="40"/>
      <c r="S243" s="40"/>
      <c r="T243" s="76"/>
      <c r="AT243" s="23" t="s">
        <v>188</v>
      </c>
      <c r="AU243" s="23" t="s">
        <v>79</v>
      </c>
    </row>
    <row r="244" spans="2:51" s="11" customFormat="1" ht="13.5">
      <c r="B244" s="208"/>
      <c r="C244" s="209"/>
      <c r="D244" s="202" t="s">
        <v>200</v>
      </c>
      <c r="E244" s="210" t="s">
        <v>21</v>
      </c>
      <c r="F244" s="211" t="s">
        <v>501</v>
      </c>
      <c r="G244" s="209"/>
      <c r="H244" s="212">
        <v>46</v>
      </c>
      <c r="I244" s="213"/>
      <c r="J244" s="209"/>
      <c r="K244" s="209"/>
      <c r="L244" s="59"/>
      <c r="M244" s="215"/>
      <c r="N244" s="216"/>
      <c r="O244" s="216"/>
      <c r="P244" s="216"/>
      <c r="Q244" s="216"/>
      <c r="R244" s="216"/>
      <c r="S244" s="216"/>
      <c r="T244" s="217"/>
      <c r="AT244" s="218" t="s">
        <v>200</v>
      </c>
      <c r="AU244" s="218" t="s">
        <v>79</v>
      </c>
      <c r="AV244" s="11" t="s">
        <v>79</v>
      </c>
      <c r="AW244" s="11" t="s">
        <v>33</v>
      </c>
      <c r="AX244" s="11" t="s">
        <v>77</v>
      </c>
      <c r="AY244" s="218" t="s">
        <v>132</v>
      </c>
    </row>
    <row r="245" spans="2:65" s="1" customFormat="1" ht="16.5" customHeight="1">
      <c r="B245" s="39"/>
      <c r="C245" s="243" t="s">
        <v>502</v>
      </c>
      <c r="D245" s="243" t="s">
        <v>292</v>
      </c>
      <c r="E245" s="244" t="s">
        <v>503</v>
      </c>
      <c r="F245" s="245" t="s">
        <v>504</v>
      </c>
      <c r="G245" s="246" t="s">
        <v>136</v>
      </c>
      <c r="H245" s="247">
        <v>46</v>
      </c>
      <c r="I245" s="248">
        <v>60.57</v>
      </c>
      <c r="J245" s="249">
        <f>ROUND(I245*H245,2)</f>
        <v>2786.22</v>
      </c>
      <c r="K245" s="245" t="s">
        <v>161</v>
      </c>
      <c r="L245" s="59"/>
      <c r="M245" s="251" t="s">
        <v>21</v>
      </c>
      <c r="N245" s="252" t="s">
        <v>41</v>
      </c>
      <c r="O245" s="40"/>
      <c r="P245" s="199">
        <f>O245*H245</f>
        <v>0</v>
      </c>
      <c r="Q245" s="199">
        <v>0.00064</v>
      </c>
      <c r="R245" s="199">
        <f>Q245*H245</f>
        <v>0.02944</v>
      </c>
      <c r="S245" s="199">
        <v>0</v>
      </c>
      <c r="T245" s="200">
        <f>S245*H245</f>
        <v>0</v>
      </c>
      <c r="AR245" s="23" t="s">
        <v>173</v>
      </c>
      <c r="AT245" s="23" t="s">
        <v>292</v>
      </c>
      <c r="AU245" s="23" t="s">
        <v>79</v>
      </c>
      <c r="AY245" s="23" t="s">
        <v>132</v>
      </c>
      <c r="BE245" s="201">
        <f>IF(N245="základní",J245,0)</f>
        <v>2786.22</v>
      </c>
      <c r="BF245" s="201">
        <f>IF(N245="snížená",J245,0)</f>
        <v>0</v>
      </c>
      <c r="BG245" s="201">
        <f>IF(N245="zákl. přenesená",J245,0)</f>
        <v>0</v>
      </c>
      <c r="BH245" s="201">
        <f>IF(N245="sníž. přenesená",J245,0)</f>
        <v>0</v>
      </c>
      <c r="BI245" s="201">
        <f>IF(N245="nulová",J245,0)</f>
        <v>0</v>
      </c>
      <c r="BJ245" s="23" t="s">
        <v>77</v>
      </c>
      <c r="BK245" s="201">
        <f>ROUND(I245*H245,2)</f>
        <v>2786.22</v>
      </c>
      <c r="BL245" s="23" t="s">
        <v>152</v>
      </c>
      <c r="BM245" s="23" t="s">
        <v>505</v>
      </c>
    </row>
    <row r="246" spans="2:47" s="1" customFormat="1" ht="27">
      <c r="B246" s="39"/>
      <c r="C246" s="61"/>
      <c r="D246" s="202" t="s">
        <v>140</v>
      </c>
      <c r="E246" s="61"/>
      <c r="F246" s="203" t="s">
        <v>506</v>
      </c>
      <c r="G246" s="61"/>
      <c r="H246" s="61"/>
      <c r="I246" s="161"/>
      <c r="J246" s="61"/>
      <c r="K246" s="61"/>
      <c r="L246" s="59"/>
      <c r="M246" s="204"/>
      <c r="N246" s="40"/>
      <c r="O246" s="40"/>
      <c r="P246" s="40"/>
      <c r="Q246" s="40"/>
      <c r="R246" s="40"/>
      <c r="S246" s="40"/>
      <c r="T246" s="76"/>
      <c r="AT246" s="23" t="s">
        <v>140</v>
      </c>
      <c r="AU246" s="23" t="s">
        <v>79</v>
      </c>
    </row>
    <row r="247" spans="2:65" s="1" customFormat="1" ht="25.5" customHeight="1">
      <c r="B247" s="39"/>
      <c r="C247" s="190" t="s">
        <v>507</v>
      </c>
      <c r="D247" s="190" t="s">
        <v>133</v>
      </c>
      <c r="E247" s="191" t="s">
        <v>508</v>
      </c>
      <c r="F247" s="192" t="s">
        <v>509</v>
      </c>
      <c r="G247" s="193" t="s">
        <v>136</v>
      </c>
      <c r="H247" s="194">
        <v>7</v>
      </c>
      <c r="I247" s="195">
        <v>331.34</v>
      </c>
      <c r="J247" s="196">
        <f>ROUND(I247*H247,2)</f>
        <v>2319.38</v>
      </c>
      <c r="K247" s="192" t="s">
        <v>161</v>
      </c>
      <c r="L247" s="59"/>
      <c r="M247" s="197" t="s">
        <v>21</v>
      </c>
      <c r="N247" s="198" t="s">
        <v>41</v>
      </c>
      <c r="O247" s="40"/>
      <c r="P247" s="199">
        <f>O247*H247</f>
        <v>0</v>
      </c>
      <c r="Q247" s="199">
        <v>1E-05</v>
      </c>
      <c r="R247" s="199">
        <f>Q247*H247</f>
        <v>7.000000000000001E-05</v>
      </c>
      <c r="S247" s="199">
        <v>0</v>
      </c>
      <c r="T247" s="200">
        <f>S247*H247</f>
        <v>0</v>
      </c>
      <c r="AR247" s="23" t="s">
        <v>152</v>
      </c>
      <c r="AT247" s="23" t="s">
        <v>133</v>
      </c>
      <c r="AU247" s="23" t="s">
        <v>79</v>
      </c>
      <c r="AY247" s="23" t="s">
        <v>132</v>
      </c>
      <c r="BE247" s="201">
        <f>IF(N247="základní",J247,0)</f>
        <v>2319.38</v>
      </c>
      <c r="BF247" s="201">
        <f>IF(N247="snížená",J247,0)</f>
        <v>0</v>
      </c>
      <c r="BG247" s="201">
        <f>IF(N247="zákl. přenesená",J247,0)</f>
        <v>0</v>
      </c>
      <c r="BH247" s="201">
        <f>IF(N247="sníž. přenesená",J247,0)</f>
        <v>0</v>
      </c>
      <c r="BI247" s="201">
        <f>IF(N247="nulová",J247,0)</f>
        <v>0</v>
      </c>
      <c r="BJ247" s="23" t="s">
        <v>77</v>
      </c>
      <c r="BK247" s="201">
        <f>ROUND(I247*H247,2)</f>
        <v>2319.38</v>
      </c>
      <c r="BL247" s="23" t="s">
        <v>152</v>
      </c>
      <c r="BM247" s="23" t="s">
        <v>510</v>
      </c>
    </row>
    <row r="248" spans="2:47" s="1" customFormat="1" ht="27">
      <c r="B248" s="39"/>
      <c r="C248" s="61"/>
      <c r="D248" s="202" t="s">
        <v>188</v>
      </c>
      <c r="E248" s="61"/>
      <c r="F248" s="203" t="s">
        <v>500</v>
      </c>
      <c r="G248" s="61"/>
      <c r="H248" s="61"/>
      <c r="I248" s="161"/>
      <c r="J248" s="61"/>
      <c r="K248" s="61"/>
      <c r="L248" s="59"/>
      <c r="M248" s="204"/>
      <c r="N248" s="40"/>
      <c r="O248" s="40"/>
      <c r="P248" s="40"/>
      <c r="Q248" s="40"/>
      <c r="R248" s="40"/>
      <c r="S248" s="40"/>
      <c r="T248" s="76"/>
      <c r="AT248" s="23" t="s">
        <v>188</v>
      </c>
      <c r="AU248" s="23" t="s">
        <v>79</v>
      </c>
    </row>
    <row r="249" spans="2:65" s="1" customFormat="1" ht="16.5" customHeight="1">
      <c r="B249" s="39"/>
      <c r="C249" s="243" t="s">
        <v>511</v>
      </c>
      <c r="D249" s="243" t="s">
        <v>292</v>
      </c>
      <c r="E249" s="244" t="s">
        <v>512</v>
      </c>
      <c r="F249" s="245" t="s">
        <v>513</v>
      </c>
      <c r="G249" s="246" t="s">
        <v>136</v>
      </c>
      <c r="H249" s="247">
        <v>7</v>
      </c>
      <c r="I249" s="248">
        <v>90.31</v>
      </c>
      <c r="J249" s="249">
        <f>ROUND(I249*H249,2)</f>
        <v>632.17</v>
      </c>
      <c r="K249" s="245" t="s">
        <v>161</v>
      </c>
      <c r="L249" s="59"/>
      <c r="M249" s="251" t="s">
        <v>21</v>
      </c>
      <c r="N249" s="252" t="s">
        <v>41</v>
      </c>
      <c r="O249" s="40"/>
      <c r="P249" s="199">
        <f>O249*H249</f>
        <v>0</v>
      </c>
      <c r="Q249" s="199">
        <v>0.00123</v>
      </c>
      <c r="R249" s="199">
        <f>Q249*H249</f>
        <v>0.00861</v>
      </c>
      <c r="S249" s="199">
        <v>0</v>
      </c>
      <c r="T249" s="200">
        <f>S249*H249</f>
        <v>0</v>
      </c>
      <c r="AR249" s="23" t="s">
        <v>173</v>
      </c>
      <c r="AT249" s="23" t="s">
        <v>292</v>
      </c>
      <c r="AU249" s="23" t="s">
        <v>79</v>
      </c>
      <c r="AY249" s="23" t="s">
        <v>132</v>
      </c>
      <c r="BE249" s="201">
        <f>IF(N249="základní",J249,0)</f>
        <v>632.17</v>
      </c>
      <c r="BF249" s="201">
        <f>IF(N249="snížená",J249,0)</f>
        <v>0</v>
      </c>
      <c r="BG249" s="201">
        <f>IF(N249="zákl. přenesená",J249,0)</f>
        <v>0</v>
      </c>
      <c r="BH249" s="201">
        <f>IF(N249="sníž. přenesená",J249,0)</f>
        <v>0</v>
      </c>
      <c r="BI249" s="201">
        <f>IF(N249="nulová",J249,0)</f>
        <v>0</v>
      </c>
      <c r="BJ249" s="23" t="s">
        <v>77</v>
      </c>
      <c r="BK249" s="201">
        <f>ROUND(I249*H249,2)</f>
        <v>632.17</v>
      </c>
      <c r="BL249" s="23" t="s">
        <v>152</v>
      </c>
      <c r="BM249" s="23" t="s">
        <v>514</v>
      </c>
    </row>
    <row r="250" spans="2:47" s="1" customFormat="1" ht="27">
      <c r="B250" s="39"/>
      <c r="C250" s="61"/>
      <c r="D250" s="202" t="s">
        <v>140</v>
      </c>
      <c r="E250" s="61"/>
      <c r="F250" s="203" t="s">
        <v>515</v>
      </c>
      <c r="G250" s="61"/>
      <c r="H250" s="61"/>
      <c r="I250" s="161"/>
      <c r="J250" s="61"/>
      <c r="K250" s="61"/>
      <c r="L250" s="59"/>
      <c r="M250" s="204"/>
      <c r="N250" s="40"/>
      <c r="O250" s="40"/>
      <c r="P250" s="40"/>
      <c r="Q250" s="40"/>
      <c r="R250" s="40"/>
      <c r="S250" s="40"/>
      <c r="T250" s="76"/>
      <c r="AT250" s="23" t="s">
        <v>140</v>
      </c>
      <c r="AU250" s="23" t="s">
        <v>79</v>
      </c>
    </row>
    <row r="251" spans="2:65" s="1" customFormat="1" ht="16.5" customHeight="1">
      <c r="B251" s="39"/>
      <c r="C251" s="190" t="s">
        <v>516</v>
      </c>
      <c r="D251" s="190" t="s">
        <v>133</v>
      </c>
      <c r="E251" s="191" t="s">
        <v>517</v>
      </c>
      <c r="F251" s="192" t="s">
        <v>518</v>
      </c>
      <c r="G251" s="193" t="s">
        <v>136</v>
      </c>
      <c r="H251" s="194">
        <v>23</v>
      </c>
      <c r="I251" s="195">
        <v>1291.52</v>
      </c>
      <c r="J251" s="196">
        <f>ROUND(I251*H251,2)</f>
        <v>29704.96</v>
      </c>
      <c r="K251" s="192" t="s">
        <v>161</v>
      </c>
      <c r="L251" s="59"/>
      <c r="M251" s="197" t="s">
        <v>21</v>
      </c>
      <c r="N251" s="198" t="s">
        <v>41</v>
      </c>
      <c r="O251" s="40"/>
      <c r="P251" s="199">
        <f>O251*H251</f>
        <v>0</v>
      </c>
      <c r="Q251" s="199">
        <v>0.3409</v>
      </c>
      <c r="R251" s="199">
        <f>Q251*H251</f>
        <v>7.8407</v>
      </c>
      <c r="S251" s="199">
        <v>0</v>
      </c>
      <c r="T251" s="200">
        <f>S251*H251</f>
        <v>0</v>
      </c>
      <c r="AR251" s="23" t="s">
        <v>152</v>
      </c>
      <c r="AT251" s="23" t="s">
        <v>133</v>
      </c>
      <c r="AU251" s="23" t="s">
        <v>79</v>
      </c>
      <c r="AY251" s="23" t="s">
        <v>132</v>
      </c>
      <c r="BE251" s="201">
        <f>IF(N251="základní",J251,0)</f>
        <v>29704.96</v>
      </c>
      <c r="BF251" s="201">
        <f>IF(N251="snížená",J251,0)</f>
        <v>0</v>
      </c>
      <c r="BG251" s="201">
        <f>IF(N251="zákl. přenesená",J251,0)</f>
        <v>0</v>
      </c>
      <c r="BH251" s="201">
        <f>IF(N251="sníž. přenesená",J251,0)</f>
        <v>0</v>
      </c>
      <c r="BI251" s="201">
        <f>IF(N251="nulová",J251,0)</f>
        <v>0</v>
      </c>
      <c r="BJ251" s="23" t="s">
        <v>77</v>
      </c>
      <c r="BK251" s="201">
        <f>ROUND(I251*H251,2)</f>
        <v>29704.96</v>
      </c>
      <c r="BL251" s="23" t="s">
        <v>152</v>
      </c>
      <c r="BM251" s="23" t="s">
        <v>519</v>
      </c>
    </row>
    <row r="252" spans="2:47" s="1" customFormat="1" ht="108">
      <c r="B252" s="39"/>
      <c r="C252" s="61"/>
      <c r="D252" s="202" t="s">
        <v>188</v>
      </c>
      <c r="E252" s="61"/>
      <c r="F252" s="203" t="s">
        <v>520</v>
      </c>
      <c r="G252" s="61"/>
      <c r="H252" s="61"/>
      <c r="I252" s="161"/>
      <c r="J252" s="61"/>
      <c r="K252" s="61"/>
      <c r="L252" s="59"/>
      <c r="M252" s="204"/>
      <c r="N252" s="40"/>
      <c r="O252" s="40"/>
      <c r="P252" s="40"/>
      <c r="Q252" s="40"/>
      <c r="R252" s="40"/>
      <c r="S252" s="40"/>
      <c r="T252" s="76"/>
      <c r="AT252" s="23" t="s">
        <v>188</v>
      </c>
      <c r="AU252" s="23" t="s">
        <v>79</v>
      </c>
    </row>
    <row r="253" spans="2:65" s="1" customFormat="1" ht="16.5" customHeight="1">
      <c r="B253" s="39"/>
      <c r="C253" s="243" t="s">
        <v>521</v>
      </c>
      <c r="D253" s="243" t="s">
        <v>292</v>
      </c>
      <c r="E253" s="244" t="s">
        <v>522</v>
      </c>
      <c r="F253" s="245" t="s">
        <v>523</v>
      </c>
      <c r="G253" s="246" t="s">
        <v>136</v>
      </c>
      <c r="H253" s="247">
        <v>23</v>
      </c>
      <c r="I253" s="248">
        <v>257.7</v>
      </c>
      <c r="J253" s="249">
        <f aca="true" t="shared" si="0" ref="J253:J259">ROUND(I253*H253,2)</f>
        <v>5927.1</v>
      </c>
      <c r="K253" s="245" t="s">
        <v>161</v>
      </c>
      <c r="L253" s="59"/>
      <c r="M253" s="251" t="s">
        <v>21</v>
      </c>
      <c r="N253" s="252" t="s">
        <v>41</v>
      </c>
      <c r="O253" s="40"/>
      <c r="P253" s="199">
        <f aca="true" t="shared" si="1" ref="P253:P259">O253*H253</f>
        <v>0</v>
      </c>
      <c r="Q253" s="199">
        <v>0.072</v>
      </c>
      <c r="R253" s="199">
        <f aca="true" t="shared" si="2" ref="R253:R259">Q253*H253</f>
        <v>1.656</v>
      </c>
      <c r="S253" s="199">
        <v>0</v>
      </c>
      <c r="T253" s="200">
        <f aca="true" t="shared" si="3" ref="T253:T259">S253*H253</f>
        <v>0</v>
      </c>
      <c r="AR253" s="23" t="s">
        <v>173</v>
      </c>
      <c r="AT253" s="23" t="s">
        <v>292</v>
      </c>
      <c r="AU253" s="23" t="s">
        <v>79</v>
      </c>
      <c r="AY253" s="23" t="s">
        <v>132</v>
      </c>
      <c r="BE253" s="201">
        <f aca="true" t="shared" si="4" ref="BE253:BE259">IF(N253="základní",J253,0)</f>
        <v>5927.1</v>
      </c>
      <c r="BF253" s="201">
        <f aca="true" t="shared" si="5" ref="BF253:BF259">IF(N253="snížená",J253,0)</f>
        <v>0</v>
      </c>
      <c r="BG253" s="201">
        <f aca="true" t="shared" si="6" ref="BG253:BG259">IF(N253="zákl. přenesená",J253,0)</f>
        <v>0</v>
      </c>
      <c r="BH253" s="201">
        <f aca="true" t="shared" si="7" ref="BH253:BH259">IF(N253="sníž. přenesená",J253,0)</f>
        <v>0</v>
      </c>
      <c r="BI253" s="201">
        <f aca="true" t="shared" si="8" ref="BI253:BI259">IF(N253="nulová",J253,0)</f>
        <v>0</v>
      </c>
      <c r="BJ253" s="23" t="s">
        <v>77</v>
      </c>
      <c r="BK253" s="201">
        <f aca="true" t="shared" si="9" ref="BK253:BK259">ROUND(I253*H253,2)</f>
        <v>5927.1</v>
      </c>
      <c r="BL253" s="23" t="s">
        <v>152</v>
      </c>
      <c r="BM253" s="23" t="s">
        <v>524</v>
      </c>
    </row>
    <row r="254" spans="2:65" s="1" customFormat="1" ht="16.5" customHeight="1">
      <c r="B254" s="39"/>
      <c r="C254" s="243" t="s">
        <v>525</v>
      </c>
      <c r="D254" s="243" t="s">
        <v>292</v>
      </c>
      <c r="E254" s="244" t="s">
        <v>526</v>
      </c>
      <c r="F254" s="245" t="s">
        <v>527</v>
      </c>
      <c r="G254" s="246" t="s">
        <v>136</v>
      </c>
      <c r="H254" s="247">
        <v>23</v>
      </c>
      <c r="I254" s="248">
        <v>1066.03</v>
      </c>
      <c r="J254" s="249">
        <f t="shared" si="0"/>
        <v>24518.69</v>
      </c>
      <c r="K254" s="245" t="s">
        <v>21</v>
      </c>
      <c r="L254" s="59"/>
      <c r="M254" s="251" t="s">
        <v>21</v>
      </c>
      <c r="N254" s="252" t="s">
        <v>41</v>
      </c>
      <c r="O254" s="40"/>
      <c r="P254" s="199">
        <f t="shared" si="1"/>
        <v>0</v>
      </c>
      <c r="Q254" s="199">
        <v>0</v>
      </c>
      <c r="R254" s="199">
        <f t="shared" si="2"/>
        <v>0</v>
      </c>
      <c r="S254" s="199">
        <v>0</v>
      </c>
      <c r="T254" s="200">
        <f t="shared" si="3"/>
        <v>0</v>
      </c>
      <c r="AR254" s="23" t="s">
        <v>173</v>
      </c>
      <c r="AT254" s="23" t="s">
        <v>292</v>
      </c>
      <c r="AU254" s="23" t="s">
        <v>79</v>
      </c>
      <c r="AY254" s="23" t="s">
        <v>132</v>
      </c>
      <c r="BE254" s="201">
        <f t="shared" si="4"/>
        <v>24518.69</v>
      </c>
      <c r="BF254" s="201">
        <f t="shared" si="5"/>
        <v>0</v>
      </c>
      <c r="BG254" s="201">
        <f t="shared" si="6"/>
        <v>0</v>
      </c>
      <c r="BH254" s="201">
        <f t="shared" si="7"/>
        <v>0</v>
      </c>
      <c r="BI254" s="201">
        <f t="shared" si="8"/>
        <v>0</v>
      </c>
      <c r="BJ254" s="23" t="s">
        <v>77</v>
      </c>
      <c r="BK254" s="201">
        <f t="shared" si="9"/>
        <v>24518.69</v>
      </c>
      <c r="BL254" s="23" t="s">
        <v>152</v>
      </c>
      <c r="BM254" s="23" t="s">
        <v>528</v>
      </c>
    </row>
    <row r="255" spans="2:65" s="1" customFormat="1" ht="16.5" customHeight="1">
      <c r="B255" s="39"/>
      <c r="C255" s="243" t="s">
        <v>529</v>
      </c>
      <c r="D255" s="243" t="s">
        <v>292</v>
      </c>
      <c r="E255" s="244" t="s">
        <v>530</v>
      </c>
      <c r="F255" s="245" t="s">
        <v>531</v>
      </c>
      <c r="G255" s="246" t="s">
        <v>136</v>
      </c>
      <c r="H255" s="247">
        <v>23</v>
      </c>
      <c r="I255" s="248">
        <v>361.21</v>
      </c>
      <c r="J255" s="249">
        <f t="shared" si="0"/>
        <v>8307.83</v>
      </c>
      <c r="K255" s="245" t="s">
        <v>161</v>
      </c>
      <c r="L255" s="59"/>
      <c r="M255" s="251" t="s">
        <v>21</v>
      </c>
      <c r="N255" s="252" t="s">
        <v>41</v>
      </c>
      <c r="O255" s="40"/>
      <c r="P255" s="199">
        <f t="shared" si="1"/>
        <v>0</v>
      </c>
      <c r="Q255" s="199">
        <v>0.111</v>
      </c>
      <c r="R255" s="199">
        <f t="shared" si="2"/>
        <v>2.553</v>
      </c>
      <c r="S255" s="199">
        <v>0</v>
      </c>
      <c r="T255" s="200">
        <f t="shared" si="3"/>
        <v>0</v>
      </c>
      <c r="AR255" s="23" t="s">
        <v>173</v>
      </c>
      <c r="AT255" s="23" t="s">
        <v>292</v>
      </c>
      <c r="AU255" s="23" t="s">
        <v>79</v>
      </c>
      <c r="AY255" s="23" t="s">
        <v>132</v>
      </c>
      <c r="BE255" s="201">
        <f t="shared" si="4"/>
        <v>8307.83</v>
      </c>
      <c r="BF255" s="201">
        <f t="shared" si="5"/>
        <v>0</v>
      </c>
      <c r="BG255" s="201">
        <f t="shared" si="6"/>
        <v>0</v>
      </c>
      <c r="BH255" s="201">
        <f t="shared" si="7"/>
        <v>0</v>
      </c>
      <c r="BI255" s="201">
        <f t="shared" si="8"/>
        <v>0</v>
      </c>
      <c r="BJ255" s="23" t="s">
        <v>77</v>
      </c>
      <c r="BK255" s="201">
        <f t="shared" si="9"/>
        <v>8307.83</v>
      </c>
      <c r="BL255" s="23" t="s">
        <v>152</v>
      </c>
      <c r="BM255" s="23" t="s">
        <v>532</v>
      </c>
    </row>
    <row r="256" spans="2:65" s="1" customFormat="1" ht="16.5" customHeight="1">
      <c r="B256" s="39"/>
      <c r="C256" s="243" t="s">
        <v>533</v>
      </c>
      <c r="D256" s="243" t="s">
        <v>292</v>
      </c>
      <c r="E256" s="244" t="s">
        <v>534</v>
      </c>
      <c r="F256" s="245" t="s">
        <v>535</v>
      </c>
      <c r="G256" s="246" t="s">
        <v>136</v>
      </c>
      <c r="H256" s="247">
        <v>23</v>
      </c>
      <c r="I256" s="248">
        <v>147.57</v>
      </c>
      <c r="J256" s="249">
        <f t="shared" si="0"/>
        <v>3394.11</v>
      </c>
      <c r="K256" s="245" t="s">
        <v>161</v>
      </c>
      <c r="L256" s="59"/>
      <c r="M256" s="251" t="s">
        <v>21</v>
      </c>
      <c r="N256" s="252" t="s">
        <v>41</v>
      </c>
      <c r="O256" s="40"/>
      <c r="P256" s="199">
        <f t="shared" si="1"/>
        <v>0</v>
      </c>
      <c r="Q256" s="199">
        <v>0.027</v>
      </c>
      <c r="R256" s="199">
        <f t="shared" si="2"/>
        <v>0.621</v>
      </c>
      <c r="S256" s="199">
        <v>0</v>
      </c>
      <c r="T256" s="200">
        <f t="shared" si="3"/>
        <v>0</v>
      </c>
      <c r="AR256" s="23" t="s">
        <v>173</v>
      </c>
      <c r="AT256" s="23" t="s">
        <v>292</v>
      </c>
      <c r="AU256" s="23" t="s">
        <v>79</v>
      </c>
      <c r="AY256" s="23" t="s">
        <v>132</v>
      </c>
      <c r="BE256" s="201">
        <f t="shared" si="4"/>
        <v>3394.11</v>
      </c>
      <c r="BF256" s="201">
        <f t="shared" si="5"/>
        <v>0</v>
      </c>
      <c r="BG256" s="201">
        <f t="shared" si="6"/>
        <v>0</v>
      </c>
      <c r="BH256" s="201">
        <f t="shared" si="7"/>
        <v>0</v>
      </c>
      <c r="BI256" s="201">
        <f t="shared" si="8"/>
        <v>0</v>
      </c>
      <c r="BJ256" s="23" t="s">
        <v>77</v>
      </c>
      <c r="BK256" s="201">
        <f t="shared" si="9"/>
        <v>3394.11</v>
      </c>
      <c r="BL256" s="23" t="s">
        <v>152</v>
      </c>
      <c r="BM256" s="23" t="s">
        <v>536</v>
      </c>
    </row>
    <row r="257" spans="2:65" s="1" customFormat="1" ht="25.5" customHeight="1">
      <c r="B257" s="39"/>
      <c r="C257" s="190" t="s">
        <v>537</v>
      </c>
      <c r="D257" s="190" t="s">
        <v>133</v>
      </c>
      <c r="E257" s="191" t="s">
        <v>538</v>
      </c>
      <c r="F257" s="192" t="s">
        <v>539</v>
      </c>
      <c r="G257" s="193" t="s">
        <v>136</v>
      </c>
      <c r="H257" s="194">
        <v>15</v>
      </c>
      <c r="I257" s="195">
        <v>725.64</v>
      </c>
      <c r="J257" s="196">
        <f t="shared" si="0"/>
        <v>10884.6</v>
      </c>
      <c r="K257" s="192" t="s">
        <v>21</v>
      </c>
      <c r="L257" s="59"/>
      <c r="M257" s="197" t="s">
        <v>21</v>
      </c>
      <c r="N257" s="198" t="s">
        <v>41</v>
      </c>
      <c r="O257" s="40"/>
      <c r="P257" s="199">
        <f t="shared" si="1"/>
        <v>0</v>
      </c>
      <c r="Q257" s="199">
        <v>0</v>
      </c>
      <c r="R257" s="199">
        <f t="shared" si="2"/>
        <v>0</v>
      </c>
      <c r="S257" s="199">
        <v>0</v>
      </c>
      <c r="T257" s="200">
        <f t="shared" si="3"/>
        <v>0</v>
      </c>
      <c r="AR257" s="23" t="s">
        <v>152</v>
      </c>
      <c r="AT257" s="23" t="s">
        <v>133</v>
      </c>
      <c r="AU257" s="23" t="s">
        <v>79</v>
      </c>
      <c r="AY257" s="23" t="s">
        <v>132</v>
      </c>
      <c r="BE257" s="201">
        <f t="shared" si="4"/>
        <v>10884.6</v>
      </c>
      <c r="BF257" s="201">
        <f t="shared" si="5"/>
        <v>0</v>
      </c>
      <c r="BG257" s="201">
        <f t="shared" si="6"/>
        <v>0</v>
      </c>
      <c r="BH257" s="201">
        <f t="shared" si="7"/>
        <v>0</v>
      </c>
      <c r="BI257" s="201">
        <f t="shared" si="8"/>
        <v>0</v>
      </c>
      <c r="BJ257" s="23" t="s">
        <v>77</v>
      </c>
      <c r="BK257" s="201">
        <f t="shared" si="9"/>
        <v>10884.6</v>
      </c>
      <c r="BL257" s="23" t="s">
        <v>152</v>
      </c>
      <c r="BM257" s="23" t="s">
        <v>540</v>
      </c>
    </row>
    <row r="258" spans="2:65" s="1" customFormat="1" ht="25.5" customHeight="1">
      <c r="B258" s="39"/>
      <c r="C258" s="190" t="s">
        <v>541</v>
      </c>
      <c r="D258" s="190" t="s">
        <v>133</v>
      </c>
      <c r="E258" s="191" t="s">
        <v>542</v>
      </c>
      <c r="F258" s="192" t="s">
        <v>543</v>
      </c>
      <c r="G258" s="193" t="s">
        <v>136</v>
      </c>
      <c r="H258" s="194">
        <v>15</v>
      </c>
      <c r="I258" s="195">
        <v>349.3</v>
      </c>
      <c r="J258" s="196">
        <f t="shared" si="0"/>
        <v>5239.5</v>
      </c>
      <c r="K258" s="192" t="s">
        <v>161</v>
      </c>
      <c r="L258" s="59"/>
      <c r="M258" s="197" t="s">
        <v>21</v>
      </c>
      <c r="N258" s="198" t="s">
        <v>41</v>
      </c>
      <c r="O258" s="40"/>
      <c r="P258" s="199">
        <f t="shared" si="1"/>
        <v>0</v>
      </c>
      <c r="Q258" s="199">
        <v>0</v>
      </c>
      <c r="R258" s="199">
        <f t="shared" si="2"/>
        <v>0</v>
      </c>
      <c r="S258" s="199">
        <v>0.1</v>
      </c>
      <c r="T258" s="200">
        <f t="shared" si="3"/>
        <v>1.5</v>
      </c>
      <c r="AR258" s="23" t="s">
        <v>152</v>
      </c>
      <c r="AT258" s="23" t="s">
        <v>133</v>
      </c>
      <c r="AU258" s="23" t="s">
        <v>79</v>
      </c>
      <c r="AY258" s="23" t="s">
        <v>132</v>
      </c>
      <c r="BE258" s="201">
        <f t="shared" si="4"/>
        <v>5239.5</v>
      </c>
      <c r="BF258" s="201">
        <f t="shared" si="5"/>
        <v>0</v>
      </c>
      <c r="BG258" s="201">
        <f t="shared" si="6"/>
        <v>0</v>
      </c>
      <c r="BH258" s="201">
        <f t="shared" si="7"/>
        <v>0</v>
      </c>
      <c r="BI258" s="201">
        <f t="shared" si="8"/>
        <v>0</v>
      </c>
      <c r="BJ258" s="23" t="s">
        <v>77</v>
      </c>
      <c r="BK258" s="201">
        <f t="shared" si="9"/>
        <v>5239.5</v>
      </c>
      <c r="BL258" s="23" t="s">
        <v>152</v>
      </c>
      <c r="BM258" s="23" t="s">
        <v>544</v>
      </c>
    </row>
    <row r="259" spans="2:65" s="1" customFormat="1" ht="25.5" customHeight="1">
      <c r="B259" s="39"/>
      <c r="C259" s="190" t="s">
        <v>545</v>
      </c>
      <c r="D259" s="190" t="s">
        <v>133</v>
      </c>
      <c r="E259" s="191" t="s">
        <v>546</v>
      </c>
      <c r="F259" s="192" t="s">
        <v>547</v>
      </c>
      <c r="G259" s="193" t="s">
        <v>136</v>
      </c>
      <c r="H259" s="194">
        <v>23</v>
      </c>
      <c r="I259" s="195">
        <v>497.14</v>
      </c>
      <c r="J259" s="196">
        <f t="shared" si="0"/>
        <v>11434.22</v>
      </c>
      <c r="K259" s="192" t="s">
        <v>161</v>
      </c>
      <c r="L259" s="59"/>
      <c r="M259" s="197" t="s">
        <v>21</v>
      </c>
      <c r="N259" s="198" t="s">
        <v>41</v>
      </c>
      <c r="O259" s="40"/>
      <c r="P259" s="199">
        <f t="shared" si="1"/>
        <v>0</v>
      </c>
      <c r="Q259" s="199">
        <v>0.21734</v>
      </c>
      <c r="R259" s="199">
        <f t="shared" si="2"/>
        <v>4.99882</v>
      </c>
      <c r="S259" s="199">
        <v>0</v>
      </c>
      <c r="T259" s="200">
        <f t="shared" si="3"/>
        <v>0</v>
      </c>
      <c r="AR259" s="23" t="s">
        <v>152</v>
      </c>
      <c r="AT259" s="23" t="s">
        <v>133</v>
      </c>
      <c r="AU259" s="23" t="s">
        <v>79</v>
      </c>
      <c r="AY259" s="23" t="s">
        <v>132</v>
      </c>
      <c r="BE259" s="201">
        <f t="shared" si="4"/>
        <v>11434.22</v>
      </c>
      <c r="BF259" s="201">
        <f t="shared" si="5"/>
        <v>0</v>
      </c>
      <c r="BG259" s="201">
        <f t="shared" si="6"/>
        <v>0</v>
      </c>
      <c r="BH259" s="201">
        <f t="shared" si="7"/>
        <v>0</v>
      </c>
      <c r="BI259" s="201">
        <f t="shared" si="8"/>
        <v>0</v>
      </c>
      <c r="BJ259" s="23" t="s">
        <v>77</v>
      </c>
      <c r="BK259" s="201">
        <f t="shared" si="9"/>
        <v>11434.22</v>
      </c>
      <c r="BL259" s="23" t="s">
        <v>152</v>
      </c>
      <c r="BM259" s="23" t="s">
        <v>548</v>
      </c>
    </row>
    <row r="260" spans="2:47" s="1" customFormat="1" ht="40.5">
      <c r="B260" s="39"/>
      <c r="C260" s="61"/>
      <c r="D260" s="202" t="s">
        <v>188</v>
      </c>
      <c r="E260" s="61"/>
      <c r="F260" s="203" t="s">
        <v>549</v>
      </c>
      <c r="G260" s="61"/>
      <c r="H260" s="61"/>
      <c r="I260" s="161"/>
      <c r="J260" s="61"/>
      <c r="K260" s="61"/>
      <c r="L260" s="59"/>
      <c r="M260" s="204"/>
      <c r="N260" s="40"/>
      <c r="O260" s="40"/>
      <c r="P260" s="40"/>
      <c r="Q260" s="40"/>
      <c r="R260" s="40"/>
      <c r="S260" s="40"/>
      <c r="T260" s="76"/>
      <c r="AT260" s="23" t="s">
        <v>188</v>
      </c>
      <c r="AU260" s="23" t="s">
        <v>79</v>
      </c>
    </row>
    <row r="261" spans="2:65" s="1" customFormat="1" ht="16.5" customHeight="1">
      <c r="B261" s="39"/>
      <c r="C261" s="243" t="s">
        <v>550</v>
      </c>
      <c r="D261" s="243" t="s">
        <v>292</v>
      </c>
      <c r="E261" s="244" t="s">
        <v>551</v>
      </c>
      <c r="F261" s="245" t="s">
        <v>552</v>
      </c>
      <c r="G261" s="246" t="s">
        <v>136</v>
      </c>
      <c r="H261" s="247">
        <v>23</v>
      </c>
      <c r="I261" s="248">
        <v>2987.75</v>
      </c>
      <c r="J261" s="249">
        <f>ROUND(I261*H261,2)</f>
        <v>68718.25</v>
      </c>
      <c r="K261" s="245" t="s">
        <v>161</v>
      </c>
      <c r="L261" s="59"/>
      <c r="M261" s="251" t="s">
        <v>21</v>
      </c>
      <c r="N261" s="252" t="s">
        <v>41</v>
      </c>
      <c r="O261" s="40"/>
      <c r="P261" s="199">
        <f>O261*H261</f>
        <v>0</v>
      </c>
      <c r="Q261" s="199">
        <v>0.0506</v>
      </c>
      <c r="R261" s="199">
        <f>Q261*H261</f>
        <v>1.1638</v>
      </c>
      <c r="S261" s="199">
        <v>0</v>
      </c>
      <c r="T261" s="200">
        <f>S261*H261</f>
        <v>0</v>
      </c>
      <c r="AR261" s="23" t="s">
        <v>173</v>
      </c>
      <c r="AT261" s="23" t="s">
        <v>292</v>
      </c>
      <c r="AU261" s="23" t="s">
        <v>79</v>
      </c>
      <c r="AY261" s="23" t="s">
        <v>132</v>
      </c>
      <c r="BE261" s="201">
        <f>IF(N261="základní",J261,0)</f>
        <v>68718.25</v>
      </c>
      <c r="BF261" s="201">
        <f>IF(N261="snížená",J261,0)</f>
        <v>0</v>
      </c>
      <c r="BG261" s="201">
        <f>IF(N261="zákl. přenesená",J261,0)</f>
        <v>0</v>
      </c>
      <c r="BH261" s="201">
        <f>IF(N261="sníž. přenesená",J261,0)</f>
        <v>0</v>
      </c>
      <c r="BI261" s="201">
        <f>IF(N261="nulová",J261,0)</f>
        <v>0</v>
      </c>
      <c r="BJ261" s="23" t="s">
        <v>77</v>
      </c>
      <c r="BK261" s="201">
        <f>ROUND(I261*H261,2)</f>
        <v>68718.25</v>
      </c>
      <c r="BL261" s="23" t="s">
        <v>152</v>
      </c>
      <c r="BM261" s="23" t="s">
        <v>553</v>
      </c>
    </row>
    <row r="262" spans="2:65" s="1" customFormat="1" ht="16.5" customHeight="1">
      <c r="B262" s="39"/>
      <c r="C262" s="243" t="s">
        <v>554</v>
      </c>
      <c r="D262" s="243" t="s">
        <v>292</v>
      </c>
      <c r="E262" s="244" t="s">
        <v>555</v>
      </c>
      <c r="F262" s="245" t="s">
        <v>556</v>
      </c>
      <c r="G262" s="246" t="s">
        <v>136</v>
      </c>
      <c r="H262" s="247">
        <v>23</v>
      </c>
      <c r="I262" s="248">
        <v>7519.78</v>
      </c>
      <c r="J262" s="249">
        <f>ROUND(I262*H262,2)</f>
        <v>172954.94</v>
      </c>
      <c r="K262" s="245" t="s">
        <v>161</v>
      </c>
      <c r="L262" s="59"/>
      <c r="M262" s="251" t="s">
        <v>21</v>
      </c>
      <c r="N262" s="252" t="s">
        <v>41</v>
      </c>
      <c r="O262" s="40"/>
      <c r="P262" s="199">
        <f>O262*H262</f>
        <v>0</v>
      </c>
      <c r="Q262" s="199">
        <v>0.00044</v>
      </c>
      <c r="R262" s="199">
        <f>Q262*H262</f>
        <v>0.01012</v>
      </c>
      <c r="S262" s="199">
        <v>0</v>
      </c>
      <c r="T262" s="200">
        <f>S262*H262</f>
        <v>0</v>
      </c>
      <c r="AR262" s="23" t="s">
        <v>173</v>
      </c>
      <c r="AT262" s="23" t="s">
        <v>292</v>
      </c>
      <c r="AU262" s="23" t="s">
        <v>79</v>
      </c>
      <c r="AY262" s="23" t="s">
        <v>132</v>
      </c>
      <c r="BE262" s="201">
        <f>IF(N262="základní",J262,0)</f>
        <v>172954.94</v>
      </c>
      <c r="BF262" s="201">
        <f>IF(N262="snížená",J262,0)</f>
        <v>0</v>
      </c>
      <c r="BG262" s="201">
        <f>IF(N262="zákl. přenesená",J262,0)</f>
        <v>0</v>
      </c>
      <c r="BH262" s="201">
        <f>IF(N262="sníž. přenesená",J262,0)</f>
        <v>0</v>
      </c>
      <c r="BI262" s="201">
        <f>IF(N262="nulová",J262,0)</f>
        <v>0</v>
      </c>
      <c r="BJ262" s="23" t="s">
        <v>77</v>
      </c>
      <c r="BK262" s="201">
        <f>ROUND(I262*H262,2)</f>
        <v>172954.94</v>
      </c>
      <c r="BL262" s="23" t="s">
        <v>152</v>
      </c>
      <c r="BM262" s="23" t="s">
        <v>557</v>
      </c>
    </row>
    <row r="263" spans="2:63" s="10" customFormat="1" ht="29.25" customHeight="1">
      <c r="B263" s="174"/>
      <c r="C263" s="175"/>
      <c r="D263" s="176" t="s">
        <v>69</v>
      </c>
      <c r="E263" s="188" t="s">
        <v>80</v>
      </c>
      <c r="F263" s="188" t="s">
        <v>558</v>
      </c>
      <c r="G263" s="175"/>
      <c r="H263" s="175"/>
      <c r="I263" s="178"/>
      <c r="J263" s="189">
        <f>BK263</f>
        <v>1096348.37</v>
      </c>
      <c r="K263" s="175"/>
      <c r="L263" s="59"/>
      <c r="M263" s="181"/>
      <c r="N263" s="182"/>
      <c r="O263" s="182"/>
      <c r="P263" s="183">
        <f>SUM(P264:P314)</f>
        <v>0</v>
      </c>
      <c r="Q263" s="182"/>
      <c r="R263" s="183">
        <f>SUM(R264:R314)</f>
        <v>353.3036899999999</v>
      </c>
      <c r="S263" s="182"/>
      <c r="T263" s="184">
        <f>SUM(T264:T314)</f>
        <v>3.1740000000000004</v>
      </c>
      <c r="AR263" s="185" t="s">
        <v>77</v>
      </c>
      <c r="AT263" s="186" t="s">
        <v>69</v>
      </c>
      <c r="AU263" s="186" t="s">
        <v>77</v>
      </c>
      <c r="AY263" s="185" t="s">
        <v>132</v>
      </c>
      <c r="BK263" s="187">
        <f>SUM(BK264:BK314)</f>
        <v>1096348.37</v>
      </c>
    </row>
    <row r="264" spans="2:65" s="1" customFormat="1" ht="25.5" customHeight="1">
      <c r="B264" s="39"/>
      <c r="C264" s="190" t="s">
        <v>559</v>
      </c>
      <c r="D264" s="190" t="s">
        <v>133</v>
      </c>
      <c r="E264" s="191" t="s">
        <v>560</v>
      </c>
      <c r="F264" s="192" t="s">
        <v>561</v>
      </c>
      <c r="G264" s="193" t="s">
        <v>136</v>
      </c>
      <c r="H264" s="194">
        <v>6</v>
      </c>
      <c r="I264" s="195">
        <v>535.22</v>
      </c>
      <c r="J264" s="196">
        <f>ROUND(I264*H264,2)</f>
        <v>3211.32</v>
      </c>
      <c r="K264" s="192" t="s">
        <v>161</v>
      </c>
      <c r="L264" s="59"/>
      <c r="M264" s="197" t="s">
        <v>21</v>
      </c>
      <c r="N264" s="198" t="s">
        <v>41</v>
      </c>
      <c r="O264" s="40"/>
      <c r="P264" s="199">
        <f>O264*H264</f>
        <v>0</v>
      </c>
      <c r="Q264" s="199">
        <v>0.0007</v>
      </c>
      <c r="R264" s="199">
        <f>Q264*H264</f>
        <v>0.0042</v>
      </c>
      <c r="S264" s="199">
        <v>0</v>
      </c>
      <c r="T264" s="200">
        <f>S264*H264</f>
        <v>0</v>
      </c>
      <c r="AR264" s="23" t="s">
        <v>152</v>
      </c>
      <c r="AT264" s="23" t="s">
        <v>133</v>
      </c>
      <c r="AU264" s="23" t="s">
        <v>79</v>
      </c>
      <c r="AY264" s="23" t="s">
        <v>132</v>
      </c>
      <c r="BE264" s="201">
        <f>IF(N264="základní",J264,0)</f>
        <v>3211.32</v>
      </c>
      <c r="BF264" s="201">
        <f>IF(N264="snížená",J264,0)</f>
        <v>0</v>
      </c>
      <c r="BG264" s="201">
        <f>IF(N264="zákl. přenesená",J264,0)</f>
        <v>0</v>
      </c>
      <c r="BH264" s="201">
        <f>IF(N264="sníž. přenesená",J264,0)</f>
        <v>0</v>
      </c>
      <c r="BI264" s="201">
        <f>IF(N264="nulová",J264,0)</f>
        <v>0</v>
      </c>
      <c r="BJ264" s="23" t="s">
        <v>77</v>
      </c>
      <c r="BK264" s="201">
        <f>ROUND(I264*H264,2)</f>
        <v>3211.32</v>
      </c>
      <c r="BL264" s="23" t="s">
        <v>152</v>
      </c>
      <c r="BM264" s="23" t="s">
        <v>562</v>
      </c>
    </row>
    <row r="265" spans="2:47" s="1" customFormat="1" ht="135">
      <c r="B265" s="39"/>
      <c r="C265" s="61"/>
      <c r="D265" s="202" t="s">
        <v>188</v>
      </c>
      <c r="E265" s="61"/>
      <c r="F265" s="203" t="s">
        <v>563</v>
      </c>
      <c r="G265" s="61"/>
      <c r="H265" s="61"/>
      <c r="I265" s="161"/>
      <c r="J265" s="61"/>
      <c r="K265" s="61"/>
      <c r="L265" s="59"/>
      <c r="M265" s="204"/>
      <c r="N265" s="40"/>
      <c r="O265" s="40"/>
      <c r="P265" s="40"/>
      <c r="Q265" s="40"/>
      <c r="R265" s="40"/>
      <c r="S265" s="40"/>
      <c r="T265" s="76"/>
      <c r="AT265" s="23" t="s">
        <v>188</v>
      </c>
      <c r="AU265" s="23" t="s">
        <v>79</v>
      </c>
    </row>
    <row r="266" spans="2:65" s="1" customFormat="1" ht="25.5" customHeight="1">
      <c r="B266" s="39"/>
      <c r="C266" s="243" t="s">
        <v>564</v>
      </c>
      <c r="D266" s="243" t="s">
        <v>292</v>
      </c>
      <c r="E266" s="244" t="s">
        <v>565</v>
      </c>
      <c r="F266" s="245" t="s">
        <v>566</v>
      </c>
      <c r="G266" s="246" t="s">
        <v>136</v>
      </c>
      <c r="H266" s="247">
        <v>2</v>
      </c>
      <c r="I266" s="248">
        <v>482.37</v>
      </c>
      <c r="J266" s="249">
        <f>ROUND(I266*H266,2)</f>
        <v>964.74</v>
      </c>
      <c r="K266" s="245" t="s">
        <v>21</v>
      </c>
      <c r="L266" s="59"/>
      <c r="M266" s="251" t="s">
        <v>21</v>
      </c>
      <c r="N266" s="252" t="s">
        <v>41</v>
      </c>
      <c r="O266" s="40"/>
      <c r="P266" s="199">
        <f>O266*H266</f>
        <v>0</v>
      </c>
      <c r="Q266" s="199">
        <v>0</v>
      </c>
      <c r="R266" s="199">
        <f>Q266*H266</f>
        <v>0</v>
      </c>
      <c r="S266" s="199">
        <v>0</v>
      </c>
      <c r="T266" s="200">
        <f>S266*H266</f>
        <v>0</v>
      </c>
      <c r="AR266" s="23" t="s">
        <v>173</v>
      </c>
      <c r="AT266" s="23" t="s">
        <v>292</v>
      </c>
      <c r="AU266" s="23" t="s">
        <v>79</v>
      </c>
      <c r="AY266" s="23" t="s">
        <v>132</v>
      </c>
      <c r="BE266" s="201">
        <f>IF(N266="základní",J266,0)</f>
        <v>964.74</v>
      </c>
      <c r="BF266" s="201">
        <f>IF(N266="snížená",J266,0)</f>
        <v>0</v>
      </c>
      <c r="BG266" s="201">
        <f>IF(N266="zákl. přenesená",J266,0)</f>
        <v>0</v>
      </c>
      <c r="BH266" s="201">
        <f>IF(N266="sníž. přenesená",J266,0)</f>
        <v>0</v>
      </c>
      <c r="BI266" s="201">
        <f>IF(N266="nulová",J266,0)</f>
        <v>0</v>
      </c>
      <c r="BJ266" s="23" t="s">
        <v>77</v>
      </c>
      <c r="BK266" s="201">
        <f>ROUND(I266*H266,2)</f>
        <v>964.74</v>
      </c>
      <c r="BL266" s="23" t="s">
        <v>152</v>
      </c>
      <c r="BM266" s="23" t="s">
        <v>567</v>
      </c>
    </row>
    <row r="267" spans="2:65" s="1" customFormat="1" ht="16.5" customHeight="1">
      <c r="B267" s="39"/>
      <c r="C267" s="243" t="s">
        <v>568</v>
      </c>
      <c r="D267" s="243" t="s">
        <v>292</v>
      </c>
      <c r="E267" s="244" t="s">
        <v>569</v>
      </c>
      <c r="F267" s="245" t="s">
        <v>570</v>
      </c>
      <c r="G267" s="246" t="s">
        <v>136</v>
      </c>
      <c r="H267" s="247">
        <v>2</v>
      </c>
      <c r="I267" s="248">
        <v>482.37</v>
      </c>
      <c r="J267" s="249">
        <f>ROUND(I267*H267,2)</f>
        <v>964.74</v>
      </c>
      <c r="K267" s="245" t="s">
        <v>161</v>
      </c>
      <c r="L267" s="59"/>
      <c r="M267" s="251" t="s">
        <v>21</v>
      </c>
      <c r="N267" s="252" t="s">
        <v>41</v>
      </c>
      <c r="O267" s="40"/>
      <c r="P267" s="199">
        <f>O267*H267</f>
        <v>0</v>
      </c>
      <c r="Q267" s="199">
        <v>0.0013</v>
      </c>
      <c r="R267" s="199">
        <f>Q267*H267</f>
        <v>0.0026</v>
      </c>
      <c r="S267" s="199">
        <v>0</v>
      </c>
      <c r="T267" s="200">
        <f>S267*H267</f>
        <v>0</v>
      </c>
      <c r="AR267" s="23" t="s">
        <v>173</v>
      </c>
      <c r="AT267" s="23" t="s">
        <v>292</v>
      </c>
      <c r="AU267" s="23" t="s">
        <v>79</v>
      </c>
      <c r="AY267" s="23" t="s">
        <v>132</v>
      </c>
      <c r="BE267" s="201">
        <f>IF(N267="základní",J267,0)</f>
        <v>964.74</v>
      </c>
      <c r="BF267" s="201">
        <f>IF(N267="snížená",J267,0)</f>
        <v>0</v>
      </c>
      <c r="BG267" s="201">
        <f>IF(N267="zákl. přenesená",J267,0)</f>
        <v>0</v>
      </c>
      <c r="BH267" s="201">
        <f>IF(N267="sníž. přenesená",J267,0)</f>
        <v>0</v>
      </c>
      <c r="BI267" s="201">
        <f>IF(N267="nulová",J267,0)</f>
        <v>0</v>
      </c>
      <c r="BJ267" s="23" t="s">
        <v>77</v>
      </c>
      <c r="BK267" s="201">
        <f>ROUND(I267*H267,2)</f>
        <v>964.74</v>
      </c>
      <c r="BL267" s="23" t="s">
        <v>152</v>
      </c>
      <c r="BM267" s="23" t="s">
        <v>571</v>
      </c>
    </row>
    <row r="268" spans="2:65" s="1" customFormat="1" ht="16.5" customHeight="1">
      <c r="B268" s="39"/>
      <c r="C268" s="243" t="s">
        <v>572</v>
      </c>
      <c r="D268" s="243" t="s">
        <v>292</v>
      </c>
      <c r="E268" s="244" t="s">
        <v>573</v>
      </c>
      <c r="F268" s="245" t="s">
        <v>574</v>
      </c>
      <c r="G268" s="246" t="s">
        <v>136</v>
      </c>
      <c r="H268" s="247">
        <v>2</v>
      </c>
      <c r="I268" s="248">
        <v>468.05</v>
      </c>
      <c r="J268" s="249">
        <f>ROUND(I268*H268,2)</f>
        <v>936.1</v>
      </c>
      <c r="K268" s="245" t="s">
        <v>161</v>
      </c>
      <c r="L268" s="59"/>
      <c r="M268" s="251" t="s">
        <v>21</v>
      </c>
      <c r="N268" s="252" t="s">
        <v>41</v>
      </c>
      <c r="O268" s="40"/>
      <c r="P268" s="199">
        <f>O268*H268</f>
        <v>0</v>
      </c>
      <c r="Q268" s="199">
        <v>0.002</v>
      </c>
      <c r="R268" s="199">
        <f>Q268*H268</f>
        <v>0.004</v>
      </c>
      <c r="S268" s="199">
        <v>0</v>
      </c>
      <c r="T268" s="200">
        <f>S268*H268</f>
        <v>0</v>
      </c>
      <c r="AR268" s="23" t="s">
        <v>173</v>
      </c>
      <c r="AT268" s="23" t="s">
        <v>292</v>
      </c>
      <c r="AU268" s="23" t="s">
        <v>79</v>
      </c>
      <c r="AY268" s="23" t="s">
        <v>132</v>
      </c>
      <c r="BE268" s="201">
        <f>IF(N268="základní",J268,0)</f>
        <v>936.1</v>
      </c>
      <c r="BF268" s="201">
        <f>IF(N268="snížená",J268,0)</f>
        <v>0</v>
      </c>
      <c r="BG268" s="201">
        <f>IF(N268="zákl. přenesená",J268,0)</f>
        <v>0</v>
      </c>
      <c r="BH268" s="201">
        <f>IF(N268="sníž. přenesená",J268,0)</f>
        <v>0</v>
      </c>
      <c r="BI268" s="201">
        <f>IF(N268="nulová",J268,0)</f>
        <v>0</v>
      </c>
      <c r="BJ268" s="23" t="s">
        <v>77</v>
      </c>
      <c r="BK268" s="201">
        <f>ROUND(I268*H268,2)</f>
        <v>936.1</v>
      </c>
      <c r="BL268" s="23" t="s">
        <v>152</v>
      </c>
      <c r="BM268" s="23" t="s">
        <v>575</v>
      </c>
    </row>
    <row r="269" spans="2:65" s="1" customFormat="1" ht="25.5" customHeight="1">
      <c r="B269" s="39"/>
      <c r="C269" s="243" t="s">
        <v>576</v>
      </c>
      <c r="D269" s="243" t="s">
        <v>292</v>
      </c>
      <c r="E269" s="244" t="s">
        <v>577</v>
      </c>
      <c r="F269" s="245" t="s">
        <v>578</v>
      </c>
      <c r="G269" s="246" t="s">
        <v>579</v>
      </c>
      <c r="H269" s="247">
        <v>1</v>
      </c>
      <c r="I269" s="248">
        <v>97859.01</v>
      </c>
      <c r="J269" s="249">
        <f>ROUND(I269*H269,2)</f>
        <v>97859.01</v>
      </c>
      <c r="K269" s="245" t="s">
        <v>21</v>
      </c>
      <c r="L269" s="59"/>
      <c r="M269" s="251" t="s">
        <v>21</v>
      </c>
      <c r="N269" s="252" t="s">
        <v>41</v>
      </c>
      <c r="O269" s="40"/>
      <c r="P269" s="199">
        <f>O269*H269</f>
        <v>0</v>
      </c>
      <c r="Q269" s="199">
        <v>0</v>
      </c>
      <c r="R269" s="199">
        <f>Q269*H269</f>
        <v>0</v>
      </c>
      <c r="S269" s="199">
        <v>0</v>
      </c>
      <c r="T269" s="200">
        <f>S269*H269</f>
        <v>0</v>
      </c>
      <c r="AR269" s="23" t="s">
        <v>173</v>
      </c>
      <c r="AT269" s="23" t="s">
        <v>292</v>
      </c>
      <c r="AU269" s="23" t="s">
        <v>79</v>
      </c>
      <c r="AY269" s="23" t="s">
        <v>132</v>
      </c>
      <c r="BE269" s="201">
        <f>IF(N269="základní",J269,0)</f>
        <v>97859.01</v>
      </c>
      <c r="BF269" s="201">
        <f>IF(N269="snížená",J269,0)</f>
        <v>0</v>
      </c>
      <c r="BG269" s="201">
        <f>IF(N269="zákl. přenesená",J269,0)</f>
        <v>0</v>
      </c>
      <c r="BH269" s="201">
        <f>IF(N269="sníž. přenesená",J269,0)</f>
        <v>0</v>
      </c>
      <c r="BI269" s="201">
        <f>IF(N269="nulová",J269,0)</f>
        <v>0</v>
      </c>
      <c r="BJ269" s="23" t="s">
        <v>77</v>
      </c>
      <c r="BK269" s="201">
        <f>ROUND(I269*H269,2)</f>
        <v>97859.01</v>
      </c>
      <c r="BL269" s="23" t="s">
        <v>152</v>
      </c>
      <c r="BM269" s="23" t="s">
        <v>580</v>
      </c>
    </row>
    <row r="270" spans="2:65" s="1" customFormat="1" ht="16.5" customHeight="1">
      <c r="B270" s="39"/>
      <c r="C270" s="190" t="s">
        <v>581</v>
      </c>
      <c r="D270" s="190" t="s">
        <v>133</v>
      </c>
      <c r="E270" s="191" t="s">
        <v>582</v>
      </c>
      <c r="F270" s="192" t="s">
        <v>583</v>
      </c>
      <c r="G270" s="193" t="s">
        <v>136</v>
      </c>
      <c r="H270" s="194">
        <v>4</v>
      </c>
      <c r="I270" s="195">
        <v>813.84</v>
      </c>
      <c r="J270" s="196">
        <f>ROUND(I270*H270,2)</f>
        <v>3255.36</v>
      </c>
      <c r="K270" s="192" t="s">
        <v>161</v>
      </c>
      <c r="L270" s="59"/>
      <c r="M270" s="197" t="s">
        <v>21</v>
      </c>
      <c r="N270" s="198" t="s">
        <v>41</v>
      </c>
      <c r="O270" s="40"/>
      <c r="P270" s="199">
        <f>O270*H270</f>
        <v>0</v>
      </c>
      <c r="Q270" s="199">
        <v>0.11241</v>
      </c>
      <c r="R270" s="199">
        <f>Q270*H270</f>
        <v>0.44964</v>
      </c>
      <c r="S270" s="199">
        <v>0</v>
      </c>
      <c r="T270" s="200">
        <f>S270*H270</f>
        <v>0</v>
      </c>
      <c r="AR270" s="23" t="s">
        <v>152</v>
      </c>
      <c r="AT270" s="23" t="s">
        <v>133</v>
      </c>
      <c r="AU270" s="23" t="s">
        <v>79</v>
      </c>
      <c r="AY270" s="23" t="s">
        <v>132</v>
      </c>
      <c r="BE270" s="201">
        <f>IF(N270="základní",J270,0)</f>
        <v>3255.36</v>
      </c>
      <c r="BF270" s="201">
        <f>IF(N270="snížená",J270,0)</f>
        <v>0</v>
      </c>
      <c r="BG270" s="201">
        <f>IF(N270="zákl. přenesená",J270,0)</f>
        <v>0</v>
      </c>
      <c r="BH270" s="201">
        <f>IF(N270="sníž. přenesená",J270,0)</f>
        <v>0</v>
      </c>
      <c r="BI270" s="201">
        <f>IF(N270="nulová",J270,0)</f>
        <v>0</v>
      </c>
      <c r="BJ270" s="23" t="s">
        <v>77</v>
      </c>
      <c r="BK270" s="201">
        <f>ROUND(I270*H270,2)</f>
        <v>3255.36</v>
      </c>
      <c r="BL270" s="23" t="s">
        <v>152</v>
      </c>
      <c r="BM270" s="23" t="s">
        <v>584</v>
      </c>
    </row>
    <row r="271" spans="2:47" s="1" customFormat="1" ht="94.5">
      <c r="B271" s="39"/>
      <c r="C271" s="61"/>
      <c r="D271" s="202" t="s">
        <v>188</v>
      </c>
      <c r="E271" s="61"/>
      <c r="F271" s="203" t="s">
        <v>585</v>
      </c>
      <c r="G271" s="61"/>
      <c r="H271" s="61"/>
      <c r="I271" s="161"/>
      <c r="J271" s="61"/>
      <c r="K271" s="61"/>
      <c r="L271" s="59"/>
      <c r="M271" s="204"/>
      <c r="N271" s="40"/>
      <c r="O271" s="40"/>
      <c r="P271" s="40"/>
      <c r="Q271" s="40"/>
      <c r="R271" s="40"/>
      <c r="S271" s="40"/>
      <c r="T271" s="76"/>
      <c r="AT271" s="23" t="s">
        <v>188</v>
      </c>
      <c r="AU271" s="23" t="s">
        <v>79</v>
      </c>
    </row>
    <row r="272" spans="2:65" s="1" customFormat="1" ht="16.5" customHeight="1">
      <c r="B272" s="39"/>
      <c r="C272" s="243" t="s">
        <v>586</v>
      </c>
      <c r="D272" s="243" t="s">
        <v>292</v>
      </c>
      <c r="E272" s="244" t="s">
        <v>587</v>
      </c>
      <c r="F272" s="245" t="s">
        <v>588</v>
      </c>
      <c r="G272" s="246" t="s">
        <v>136</v>
      </c>
      <c r="H272" s="247">
        <v>4</v>
      </c>
      <c r="I272" s="248">
        <v>423.99</v>
      </c>
      <c r="J272" s="249">
        <f>ROUND(I272*H272,2)</f>
        <v>1695.96</v>
      </c>
      <c r="K272" s="245" t="s">
        <v>161</v>
      </c>
      <c r="L272" s="59"/>
      <c r="M272" s="251" t="s">
        <v>21</v>
      </c>
      <c r="N272" s="252" t="s">
        <v>41</v>
      </c>
      <c r="O272" s="40"/>
      <c r="P272" s="199">
        <f>O272*H272</f>
        <v>0</v>
      </c>
      <c r="Q272" s="199">
        <v>0.0061</v>
      </c>
      <c r="R272" s="199">
        <f>Q272*H272</f>
        <v>0.0244</v>
      </c>
      <c r="S272" s="199">
        <v>0</v>
      </c>
      <c r="T272" s="200">
        <f>S272*H272</f>
        <v>0</v>
      </c>
      <c r="AR272" s="23" t="s">
        <v>173</v>
      </c>
      <c r="AT272" s="23" t="s">
        <v>292</v>
      </c>
      <c r="AU272" s="23" t="s">
        <v>79</v>
      </c>
      <c r="AY272" s="23" t="s">
        <v>132</v>
      </c>
      <c r="BE272" s="201">
        <f>IF(N272="základní",J272,0)</f>
        <v>1695.96</v>
      </c>
      <c r="BF272" s="201">
        <f>IF(N272="snížená",J272,0)</f>
        <v>0</v>
      </c>
      <c r="BG272" s="201">
        <f>IF(N272="zákl. přenesená",J272,0)</f>
        <v>0</v>
      </c>
      <c r="BH272" s="201">
        <f>IF(N272="sníž. přenesená",J272,0)</f>
        <v>0</v>
      </c>
      <c r="BI272" s="201">
        <f>IF(N272="nulová",J272,0)</f>
        <v>0</v>
      </c>
      <c r="BJ272" s="23" t="s">
        <v>77</v>
      </c>
      <c r="BK272" s="201">
        <f>ROUND(I272*H272,2)</f>
        <v>1695.96</v>
      </c>
      <c r="BL272" s="23" t="s">
        <v>152</v>
      </c>
      <c r="BM272" s="23" t="s">
        <v>589</v>
      </c>
    </row>
    <row r="273" spans="2:65" s="1" customFormat="1" ht="25.5" customHeight="1">
      <c r="B273" s="39"/>
      <c r="C273" s="190" t="s">
        <v>590</v>
      </c>
      <c r="D273" s="190" t="s">
        <v>133</v>
      </c>
      <c r="E273" s="191" t="s">
        <v>591</v>
      </c>
      <c r="F273" s="192" t="s">
        <v>592</v>
      </c>
      <c r="G273" s="193" t="s">
        <v>235</v>
      </c>
      <c r="H273" s="194">
        <v>1708</v>
      </c>
      <c r="I273" s="195">
        <v>24.23</v>
      </c>
      <c r="J273" s="196">
        <f>ROUND(I273*H273,2)</f>
        <v>41384.84</v>
      </c>
      <c r="K273" s="192" t="s">
        <v>161</v>
      </c>
      <c r="L273" s="59"/>
      <c r="M273" s="197" t="s">
        <v>21</v>
      </c>
      <c r="N273" s="198" t="s">
        <v>41</v>
      </c>
      <c r="O273" s="40"/>
      <c r="P273" s="199">
        <f>O273*H273</f>
        <v>0</v>
      </c>
      <c r="Q273" s="199">
        <v>0.00011</v>
      </c>
      <c r="R273" s="199">
        <f>Q273*H273</f>
        <v>0.18788000000000002</v>
      </c>
      <c r="S273" s="199">
        <v>0</v>
      </c>
      <c r="T273" s="200">
        <f>S273*H273</f>
        <v>0</v>
      </c>
      <c r="AR273" s="23" t="s">
        <v>152</v>
      </c>
      <c r="AT273" s="23" t="s">
        <v>133</v>
      </c>
      <c r="AU273" s="23" t="s">
        <v>79</v>
      </c>
      <c r="AY273" s="23" t="s">
        <v>132</v>
      </c>
      <c r="BE273" s="201">
        <f>IF(N273="základní",J273,0)</f>
        <v>41384.84</v>
      </c>
      <c r="BF273" s="201">
        <f>IF(N273="snížená",J273,0)</f>
        <v>0</v>
      </c>
      <c r="BG273" s="201">
        <f>IF(N273="zákl. přenesená",J273,0)</f>
        <v>0</v>
      </c>
      <c r="BH273" s="201">
        <f>IF(N273="sníž. přenesená",J273,0)</f>
        <v>0</v>
      </c>
      <c r="BI273" s="201">
        <f>IF(N273="nulová",J273,0)</f>
        <v>0</v>
      </c>
      <c r="BJ273" s="23" t="s">
        <v>77</v>
      </c>
      <c r="BK273" s="201">
        <f>ROUND(I273*H273,2)</f>
        <v>41384.84</v>
      </c>
      <c r="BL273" s="23" t="s">
        <v>152</v>
      </c>
      <c r="BM273" s="23" t="s">
        <v>593</v>
      </c>
    </row>
    <row r="274" spans="2:47" s="1" customFormat="1" ht="108">
      <c r="B274" s="39"/>
      <c r="C274" s="61"/>
      <c r="D274" s="202" t="s">
        <v>188</v>
      </c>
      <c r="E274" s="61"/>
      <c r="F274" s="203" t="s">
        <v>594</v>
      </c>
      <c r="G274" s="61"/>
      <c r="H274" s="61"/>
      <c r="I274" s="161"/>
      <c r="J274" s="61"/>
      <c r="K274" s="61"/>
      <c r="L274" s="59"/>
      <c r="M274" s="204"/>
      <c r="N274" s="40"/>
      <c r="O274" s="40"/>
      <c r="P274" s="40"/>
      <c r="Q274" s="40"/>
      <c r="R274" s="40"/>
      <c r="S274" s="40"/>
      <c r="T274" s="76"/>
      <c r="AT274" s="23" t="s">
        <v>188</v>
      </c>
      <c r="AU274" s="23" t="s">
        <v>79</v>
      </c>
    </row>
    <row r="275" spans="2:51" s="11" customFormat="1" ht="13.5">
      <c r="B275" s="208"/>
      <c r="C275" s="209"/>
      <c r="D275" s="202" t="s">
        <v>200</v>
      </c>
      <c r="E275" s="210" t="s">
        <v>21</v>
      </c>
      <c r="F275" s="211" t="s">
        <v>595</v>
      </c>
      <c r="G275" s="209"/>
      <c r="H275" s="212">
        <v>1708</v>
      </c>
      <c r="I275" s="213"/>
      <c r="J275" s="209"/>
      <c r="K275" s="209"/>
      <c r="L275" s="59"/>
      <c r="M275" s="215"/>
      <c r="N275" s="216"/>
      <c r="O275" s="216"/>
      <c r="P275" s="216"/>
      <c r="Q275" s="216"/>
      <c r="R275" s="216"/>
      <c r="S275" s="216"/>
      <c r="T275" s="217"/>
      <c r="AT275" s="218" t="s">
        <v>200</v>
      </c>
      <c r="AU275" s="218" t="s">
        <v>79</v>
      </c>
      <c r="AV275" s="11" t="s">
        <v>79</v>
      </c>
      <c r="AW275" s="11" t="s">
        <v>33</v>
      </c>
      <c r="AX275" s="11" t="s">
        <v>77</v>
      </c>
      <c r="AY275" s="218" t="s">
        <v>132</v>
      </c>
    </row>
    <row r="276" spans="2:65" s="1" customFormat="1" ht="25.5" customHeight="1">
      <c r="B276" s="39"/>
      <c r="C276" s="190" t="s">
        <v>596</v>
      </c>
      <c r="D276" s="190" t="s">
        <v>133</v>
      </c>
      <c r="E276" s="191" t="s">
        <v>597</v>
      </c>
      <c r="F276" s="192" t="s">
        <v>598</v>
      </c>
      <c r="G276" s="193" t="s">
        <v>235</v>
      </c>
      <c r="H276" s="194">
        <v>36</v>
      </c>
      <c r="I276" s="195">
        <v>24.23</v>
      </c>
      <c r="J276" s="196">
        <f>ROUND(I276*H276,2)</f>
        <v>872.28</v>
      </c>
      <c r="K276" s="192" t="s">
        <v>161</v>
      </c>
      <c r="L276" s="59"/>
      <c r="M276" s="197" t="s">
        <v>21</v>
      </c>
      <c r="N276" s="198" t="s">
        <v>41</v>
      </c>
      <c r="O276" s="40"/>
      <c r="P276" s="199">
        <f>O276*H276</f>
        <v>0</v>
      </c>
      <c r="Q276" s="199">
        <v>4E-05</v>
      </c>
      <c r="R276" s="199">
        <f>Q276*H276</f>
        <v>0.00144</v>
      </c>
      <c r="S276" s="199">
        <v>0</v>
      </c>
      <c r="T276" s="200">
        <f>S276*H276</f>
        <v>0</v>
      </c>
      <c r="AR276" s="23" t="s">
        <v>152</v>
      </c>
      <c r="AT276" s="23" t="s">
        <v>133</v>
      </c>
      <c r="AU276" s="23" t="s">
        <v>79</v>
      </c>
      <c r="AY276" s="23" t="s">
        <v>132</v>
      </c>
      <c r="BE276" s="201">
        <f>IF(N276="základní",J276,0)</f>
        <v>872.28</v>
      </c>
      <c r="BF276" s="201">
        <f>IF(N276="snížená",J276,0)</f>
        <v>0</v>
      </c>
      <c r="BG276" s="201">
        <f>IF(N276="zákl. přenesená",J276,0)</f>
        <v>0</v>
      </c>
      <c r="BH276" s="201">
        <f>IF(N276="sníž. přenesená",J276,0)</f>
        <v>0</v>
      </c>
      <c r="BI276" s="201">
        <f>IF(N276="nulová",J276,0)</f>
        <v>0</v>
      </c>
      <c r="BJ276" s="23" t="s">
        <v>77</v>
      </c>
      <c r="BK276" s="201">
        <f>ROUND(I276*H276,2)</f>
        <v>872.28</v>
      </c>
      <c r="BL276" s="23" t="s">
        <v>152</v>
      </c>
      <c r="BM276" s="23" t="s">
        <v>599</v>
      </c>
    </row>
    <row r="277" spans="2:47" s="1" customFormat="1" ht="108">
      <c r="B277" s="39"/>
      <c r="C277" s="61"/>
      <c r="D277" s="202" t="s">
        <v>188</v>
      </c>
      <c r="E277" s="61"/>
      <c r="F277" s="203" t="s">
        <v>594</v>
      </c>
      <c r="G277" s="61"/>
      <c r="H277" s="61"/>
      <c r="I277" s="161"/>
      <c r="J277" s="61"/>
      <c r="K277" s="61"/>
      <c r="L277" s="59"/>
      <c r="M277" s="204"/>
      <c r="N277" s="40"/>
      <c r="O277" s="40"/>
      <c r="P277" s="40"/>
      <c r="Q277" s="40"/>
      <c r="R277" s="40"/>
      <c r="S277" s="40"/>
      <c r="T277" s="76"/>
      <c r="AT277" s="23" t="s">
        <v>188</v>
      </c>
      <c r="AU277" s="23" t="s">
        <v>79</v>
      </c>
    </row>
    <row r="278" spans="2:65" s="1" customFormat="1" ht="25.5" customHeight="1">
      <c r="B278" s="39"/>
      <c r="C278" s="190" t="s">
        <v>600</v>
      </c>
      <c r="D278" s="190" t="s">
        <v>133</v>
      </c>
      <c r="E278" s="191" t="s">
        <v>601</v>
      </c>
      <c r="F278" s="192" t="s">
        <v>602</v>
      </c>
      <c r="G278" s="193" t="s">
        <v>235</v>
      </c>
      <c r="H278" s="194">
        <v>132</v>
      </c>
      <c r="I278" s="195">
        <v>39.65</v>
      </c>
      <c r="J278" s="196">
        <f>ROUND(I278*H278,2)</f>
        <v>5233.8</v>
      </c>
      <c r="K278" s="192" t="s">
        <v>161</v>
      </c>
      <c r="L278" s="59"/>
      <c r="M278" s="197" t="s">
        <v>21</v>
      </c>
      <c r="N278" s="198" t="s">
        <v>41</v>
      </c>
      <c r="O278" s="40"/>
      <c r="P278" s="199">
        <f>O278*H278</f>
        <v>0</v>
      </c>
      <c r="Q278" s="199">
        <v>0.00011</v>
      </c>
      <c r="R278" s="199">
        <f>Q278*H278</f>
        <v>0.01452</v>
      </c>
      <c r="S278" s="199">
        <v>0</v>
      </c>
      <c r="T278" s="200">
        <f>S278*H278</f>
        <v>0</v>
      </c>
      <c r="AR278" s="23" t="s">
        <v>152</v>
      </c>
      <c r="AT278" s="23" t="s">
        <v>133</v>
      </c>
      <c r="AU278" s="23" t="s">
        <v>79</v>
      </c>
      <c r="AY278" s="23" t="s">
        <v>132</v>
      </c>
      <c r="BE278" s="201">
        <f>IF(N278="základní",J278,0)</f>
        <v>5233.8</v>
      </c>
      <c r="BF278" s="201">
        <f>IF(N278="snížená",J278,0)</f>
        <v>0</v>
      </c>
      <c r="BG278" s="201">
        <f>IF(N278="zákl. přenesená",J278,0)</f>
        <v>0</v>
      </c>
      <c r="BH278" s="201">
        <f>IF(N278="sníž. přenesená",J278,0)</f>
        <v>0</v>
      </c>
      <c r="BI278" s="201">
        <f>IF(N278="nulová",J278,0)</f>
        <v>0</v>
      </c>
      <c r="BJ278" s="23" t="s">
        <v>77</v>
      </c>
      <c r="BK278" s="201">
        <f>ROUND(I278*H278,2)</f>
        <v>5233.8</v>
      </c>
      <c r="BL278" s="23" t="s">
        <v>152</v>
      </c>
      <c r="BM278" s="23" t="s">
        <v>603</v>
      </c>
    </row>
    <row r="279" spans="2:47" s="1" customFormat="1" ht="108">
      <c r="B279" s="39"/>
      <c r="C279" s="61"/>
      <c r="D279" s="202" t="s">
        <v>188</v>
      </c>
      <c r="E279" s="61"/>
      <c r="F279" s="203" t="s">
        <v>594</v>
      </c>
      <c r="G279" s="61"/>
      <c r="H279" s="61"/>
      <c r="I279" s="161"/>
      <c r="J279" s="61"/>
      <c r="K279" s="61"/>
      <c r="L279" s="59"/>
      <c r="M279" s="204"/>
      <c r="N279" s="40"/>
      <c r="O279" s="40"/>
      <c r="P279" s="40"/>
      <c r="Q279" s="40"/>
      <c r="R279" s="40"/>
      <c r="S279" s="40"/>
      <c r="T279" s="76"/>
      <c r="AT279" s="23" t="s">
        <v>188</v>
      </c>
      <c r="AU279" s="23" t="s">
        <v>79</v>
      </c>
    </row>
    <row r="280" spans="2:65" s="1" customFormat="1" ht="25.5" customHeight="1">
      <c r="B280" s="39"/>
      <c r="C280" s="190" t="s">
        <v>604</v>
      </c>
      <c r="D280" s="190" t="s">
        <v>133</v>
      </c>
      <c r="E280" s="191" t="s">
        <v>605</v>
      </c>
      <c r="F280" s="192" t="s">
        <v>606</v>
      </c>
      <c r="G280" s="193" t="s">
        <v>235</v>
      </c>
      <c r="H280" s="194">
        <v>1708</v>
      </c>
      <c r="I280" s="195">
        <v>46.25</v>
      </c>
      <c r="J280" s="196">
        <f>ROUND(I280*H280,2)</f>
        <v>78995</v>
      </c>
      <c r="K280" s="192" t="s">
        <v>161</v>
      </c>
      <c r="L280" s="59"/>
      <c r="M280" s="197" t="s">
        <v>21</v>
      </c>
      <c r="N280" s="198" t="s">
        <v>41</v>
      </c>
      <c r="O280" s="40"/>
      <c r="P280" s="199">
        <f>O280*H280</f>
        <v>0</v>
      </c>
      <c r="Q280" s="199">
        <v>0.00033</v>
      </c>
      <c r="R280" s="199">
        <f>Q280*H280</f>
        <v>0.56364</v>
      </c>
      <c r="S280" s="199">
        <v>0</v>
      </c>
      <c r="T280" s="200">
        <f>S280*H280</f>
        <v>0</v>
      </c>
      <c r="AR280" s="23" t="s">
        <v>152</v>
      </c>
      <c r="AT280" s="23" t="s">
        <v>133</v>
      </c>
      <c r="AU280" s="23" t="s">
        <v>79</v>
      </c>
      <c r="AY280" s="23" t="s">
        <v>132</v>
      </c>
      <c r="BE280" s="201">
        <f>IF(N280="základní",J280,0)</f>
        <v>78995</v>
      </c>
      <c r="BF280" s="201">
        <f>IF(N280="snížená",J280,0)</f>
        <v>0</v>
      </c>
      <c r="BG280" s="201">
        <f>IF(N280="zákl. přenesená",J280,0)</f>
        <v>0</v>
      </c>
      <c r="BH280" s="201">
        <f>IF(N280="sníž. přenesená",J280,0)</f>
        <v>0</v>
      </c>
      <c r="BI280" s="201">
        <f>IF(N280="nulová",J280,0)</f>
        <v>0</v>
      </c>
      <c r="BJ280" s="23" t="s">
        <v>77</v>
      </c>
      <c r="BK280" s="201">
        <f>ROUND(I280*H280,2)</f>
        <v>78995</v>
      </c>
      <c r="BL280" s="23" t="s">
        <v>152</v>
      </c>
      <c r="BM280" s="23" t="s">
        <v>607</v>
      </c>
    </row>
    <row r="281" spans="2:47" s="1" customFormat="1" ht="108">
      <c r="B281" s="39"/>
      <c r="C281" s="61"/>
      <c r="D281" s="202" t="s">
        <v>188</v>
      </c>
      <c r="E281" s="61"/>
      <c r="F281" s="203" t="s">
        <v>608</v>
      </c>
      <c r="G281" s="61"/>
      <c r="H281" s="61"/>
      <c r="I281" s="161"/>
      <c r="J281" s="61"/>
      <c r="K281" s="61"/>
      <c r="L281" s="59"/>
      <c r="M281" s="204"/>
      <c r="N281" s="40"/>
      <c r="O281" s="40"/>
      <c r="P281" s="40"/>
      <c r="Q281" s="40"/>
      <c r="R281" s="40"/>
      <c r="S281" s="40"/>
      <c r="T281" s="76"/>
      <c r="AT281" s="23" t="s">
        <v>188</v>
      </c>
      <c r="AU281" s="23" t="s">
        <v>79</v>
      </c>
    </row>
    <row r="282" spans="2:65" s="1" customFormat="1" ht="25.5" customHeight="1">
      <c r="B282" s="39"/>
      <c r="C282" s="190" t="s">
        <v>609</v>
      </c>
      <c r="D282" s="190" t="s">
        <v>133</v>
      </c>
      <c r="E282" s="191" t="s">
        <v>610</v>
      </c>
      <c r="F282" s="192" t="s">
        <v>611</v>
      </c>
      <c r="G282" s="193" t="s">
        <v>235</v>
      </c>
      <c r="H282" s="194">
        <v>36</v>
      </c>
      <c r="I282" s="195">
        <v>46.25</v>
      </c>
      <c r="J282" s="196">
        <f>ROUND(I282*H282,2)</f>
        <v>1665</v>
      </c>
      <c r="K282" s="192" t="s">
        <v>161</v>
      </c>
      <c r="L282" s="59"/>
      <c r="M282" s="197" t="s">
        <v>21</v>
      </c>
      <c r="N282" s="198" t="s">
        <v>41</v>
      </c>
      <c r="O282" s="40"/>
      <c r="P282" s="199">
        <f>O282*H282</f>
        <v>0</v>
      </c>
      <c r="Q282" s="199">
        <v>0.00011</v>
      </c>
      <c r="R282" s="199">
        <f>Q282*H282</f>
        <v>0.00396</v>
      </c>
      <c r="S282" s="199">
        <v>0</v>
      </c>
      <c r="T282" s="200">
        <f>S282*H282</f>
        <v>0</v>
      </c>
      <c r="AR282" s="23" t="s">
        <v>152</v>
      </c>
      <c r="AT282" s="23" t="s">
        <v>133</v>
      </c>
      <c r="AU282" s="23" t="s">
        <v>79</v>
      </c>
      <c r="AY282" s="23" t="s">
        <v>132</v>
      </c>
      <c r="BE282" s="201">
        <f>IF(N282="základní",J282,0)</f>
        <v>1665</v>
      </c>
      <c r="BF282" s="201">
        <f>IF(N282="snížená",J282,0)</f>
        <v>0</v>
      </c>
      <c r="BG282" s="201">
        <f>IF(N282="zákl. přenesená",J282,0)</f>
        <v>0</v>
      </c>
      <c r="BH282" s="201">
        <f>IF(N282="sníž. přenesená",J282,0)</f>
        <v>0</v>
      </c>
      <c r="BI282" s="201">
        <f>IF(N282="nulová",J282,0)</f>
        <v>0</v>
      </c>
      <c r="BJ282" s="23" t="s">
        <v>77</v>
      </c>
      <c r="BK282" s="201">
        <f>ROUND(I282*H282,2)</f>
        <v>1665</v>
      </c>
      <c r="BL282" s="23" t="s">
        <v>152</v>
      </c>
      <c r="BM282" s="23" t="s">
        <v>612</v>
      </c>
    </row>
    <row r="283" spans="2:47" s="1" customFormat="1" ht="108">
      <c r="B283" s="39"/>
      <c r="C283" s="61"/>
      <c r="D283" s="202" t="s">
        <v>188</v>
      </c>
      <c r="E283" s="61"/>
      <c r="F283" s="203" t="s">
        <v>608</v>
      </c>
      <c r="G283" s="61"/>
      <c r="H283" s="61"/>
      <c r="I283" s="161"/>
      <c r="J283" s="61"/>
      <c r="K283" s="61"/>
      <c r="L283" s="59"/>
      <c r="M283" s="204"/>
      <c r="N283" s="40"/>
      <c r="O283" s="40"/>
      <c r="P283" s="40"/>
      <c r="Q283" s="40"/>
      <c r="R283" s="40"/>
      <c r="S283" s="40"/>
      <c r="T283" s="76"/>
      <c r="AT283" s="23" t="s">
        <v>188</v>
      </c>
      <c r="AU283" s="23" t="s">
        <v>79</v>
      </c>
    </row>
    <row r="284" spans="2:65" s="1" customFormat="1" ht="25.5" customHeight="1">
      <c r="B284" s="39"/>
      <c r="C284" s="190" t="s">
        <v>613</v>
      </c>
      <c r="D284" s="190" t="s">
        <v>133</v>
      </c>
      <c r="E284" s="191" t="s">
        <v>614</v>
      </c>
      <c r="F284" s="192" t="s">
        <v>615</v>
      </c>
      <c r="G284" s="193" t="s">
        <v>235</v>
      </c>
      <c r="H284" s="194">
        <v>132</v>
      </c>
      <c r="I284" s="195">
        <v>134.36</v>
      </c>
      <c r="J284" s="196">
        <f>ROUND(I284*H284,2)</f>
        <v>17735.52</v>
      </c>
      <c r="K284" s="192" t="s">
        <v>161</v>
      </c>
      <c r="L284" s="59"/>
      <c r="M284" s="197" t="s">
        <v>21</v>
      </c>
      <c r="N284" s="198" t="s">
        <v>41</v>
      </c>
      <c r="O284" s="40"/>
      <c r="P284" s="199">
        <f>O284*H284</f>
        <v>0</v>
      </c>
      <c r="Q284" s="199">
        <v>0.00038</v>
      </c>
      <c r="R284" s="199">
        <f>Q284*H284</f>
        <v>0.05016</v>
      </c>
      <c r="S284" s="199">
        <v>0</v>
      </c>
      <c r="T284" s="200">
        <f>S284*H284</f>
        <v>0</v>
      </c>
      <c r="AR284" s="23" t="s">
        <v>152</v>
      </c>
      <c r="AT284" s="23" t="s">
        <v>133</v>
      </c>
      <c r="AU284" s="23" t="s">
        <v>79</v>
      </c>
      <c r="AY284" s="23" t="s">
        <v>132</v>
      </c>
      <c r="BE284" s="201">
        <f>IF(N284="základní",J284,0)</f>
        <v>17735.52</v>
      </c>
      <c r="BF284" s="201">
        <f>IF(N284="snížená",J284,0)</f>
        <v>0</v>
      </c>
      <c r="BG284" s="201">
        <f>IF(N284="zákl. přenesená",J284,0)</f>
        <v>0</v>
      </c>
      <c r="BH284" s="201">
        <f>IF(N284="sníž. přenesená",J284,0)</f>
        <v>0</v>
      </c>
      <c r="BI284" s="201">
        <f>IF(N284="nulová",J284,0)</f>
        <v>0</v>
      </c>
      <c r="BJ284" s="23" t="s">
        <v>77</v>
      </c>
      <c r="BK284" s="201">
        <f>ROUND(I284*H284,2)</f>
        <v>17735.52</v>
      </c>
      <c r="BL284" s="23" t="s">
        <v>152</v>
      </c>
      <c r="BM284" s="23" t="s">
        <v>616</v>
      </c>
    </row>
    <row r="285" spans="2:47" s="1" customFormat="1" ht="108">
      <c r="B285" s="39"/>
      <c r="C285" s="61"/>
      <c r="D285" s="202" t="s">
        <v>188</v>
      </c>
      <c r="E285" s="61"/>
      <c r="F285" s="203" t="s">
        <v>608</v>
      </c>
      <c r="G285" s="61"/>
      <c r="H285" s="61"/>
      <c r="I285" s="161"/>
      <c r="J285" s="61"/>
      <c r="K285" s="61"/>
      <c r="L285" s="59"/>
      <c r="M285" s="204"/>
      <c r="N285" s="40"/>
      <c r="O285" s="40"/>
      <c r="P285" s="40"/>
      <c r="Q285" s="40"/>
      <c r="R285" s="40"/>
      <c r="S285" s="40"/>
      <c r="T285" s="76"/>
      <c r="AT285" s="23" t="s">
        <v>188</v>
      </c>
      <c r="AU285" s="23" t="s">
        <v>79</v>
      </c>
    </row>
    <row r="286" spans="2:65" s="1" customFormat="1" ht="25.5" customHeight="1">
      <c r="B286" s="39"/>
      <c r="C286" s="190" t="s">
        <v>617</v>
      </c>
      <c r="D286" s="190" t="s">
        <v>133</v>
      </c>
      <c r="E286" s="191" t="s">
        <v>618</v>
      </c>
      <c r="F286" s="192" t="s">
        <v>619</v>
      </c>
      <c r="G286" s="193" t="s">
        <v>136</v>
      </c>
      <c r="H286" s="194">
        <v>2</v>
      </c>
      <c r="I286" s="195">
        <v>451.52</v>
      </c>
      <c r="J286" s="196">
        <f>ROUND(I286*H286,2)</f>
        <v>903.04</v>
      </c>
      <c r="K286" s="192" t="s">
        <v>161</v>
      </c>
      <c r="L286" s="59"/>
      <c r="M286" s="197" t="s">
        <v>21</v>
      </c>
      <c r="N286" s="198" t="s">
        <v>41</v>
      </c>
      <c r="O286" s="40"/>
      <c r="P286" s="199">
        <f>O286*H286</f>
        <v>0</v>
      </c>
      <c r="Q286" s="199">
        <v>0.00158</v>
      </c>
      <c r="R286" s="199">
        <f>Q286*H286</f>
        <v>0.00316</v>
      </c>
      <c r="S286" s="199">
        <v>0</v>
      </c>
      <c r="T286" s="200">
        <f>S286*H286</f>
        <v>0</v>
      </c>
      <c r="AR286" s="23" t="s">
        <v>152</v>
      </c>
      <c r="AT286" s="23" t="s">
        <v>133</v>
      </c>
      <c r="AU286" s="23" t="s">
        <v>79</v>
      </c>
      <c r="AY286" s="23" t="s">
        <v>132</v>
      </c>
      <c r="BE286" s="201">
        <f>IF(N286="základní",J286,0)</f>
        <v>903.04</v>
      </c>
      <c r="BF286" s="201">
        <f>IF(N286="snížená",J286,0)</f>
        <v>0</v>
      </c>
      <c r="BG286" s="201">
        <f>IF(N286="zákl. přenesená",J286,0)</f>
        <v>0</v>
      </c>
      <c r="BH286" s="201">
        <f>IF(N286="sníž. přenesená",J286,0)</f>
        <v>0</v>
      </c>
      <c r="BI286" s="201">
        <f>IF(N286="nulová",J286,0)</f>
        <v>0</v>
      </c>
      <c r="BJ286" s="23" t="s">
        <v>77</v>
      </c>
      <c r="BK286" s="201">
        <f>ROUND(I286*H286,2)</f>
        <v>903.04</v>
      </c>
      <c r="BL286" s="23" t="s">
        <v>152</v>
      </c>
      <c r="BM286" s="23" t="s">
        <v>620</v>
      </c>
    </row>
    <row r="287" spans="2:47" s="1" customFormat="1" ht="81">
      <c r="B287" s="39"/>
      <c r="C287" s="61"/>
      <c r="D287" s="202" t="s">
        <v>188</v>
      </c>
      <c r="E287" s="61"/>
      <c r="F287" s="203" t="s">
        <v>621</v>
      </c>
      <c r="G287" s="61"/>
      <c r="H287" s="61"/>
      <c r="I287" s="161"/>
      <c r="J287" s="61"/>
      <c r="K287" s="61"/>
      <c r="L287" s="59"/>
      <c r="M287" s="204"/>
      <c r="N287" s="40"/>
      <c r="O287" s="40"/>
      <c r="P287" s="40"/>
      <c r="Q287" s="40"/>
      <c r="R287" s="40"/>
      <c r="S287" s="40"/>
      <c r="T287" s="76"/>
      <c r="AT287" s="23" t="s">
        <v>188</v>
      </c>
      <c r="AU287" s="23" t="s">
        <v>79</v>
      </c>
    </row>
    <row r="288" spans="2:65" s="1" customFormat="1" ht="51" customHeight="1">
      <c r="B288" s="39"/>
      <c r="C288" s="190" t="s">
        <v>622</v>
      </c>
      <c r="D288" s="190" t="s">
        <v>133</v>
      </c>
      <c r="E288" s="191" t="s">
        <v>623</v>
      </c>
      <c r="F288" s="192" t="s">
        <v>624</v>
      </c>
      <c r="G288" s="193" t="s">
        <v>235</v>
      </c>
      <c r="H288" s="194">
        <v>992</v>
      </c>
      <c r="I288" s="195">
        <v>218.06</v>
      </c>
      <c r="J288" s="196">
        <f>ROUND(I288*H288,2)</f>
        <v>216315.52</v>
      </c>
      <c r="K288" s="192" t="s">
        <v>161</v>
      </c>
      <c r="L288" s="59"/>
      <c r="M288" s="197" t="s">
        <v>21</v>
      </c>
      <c r="N288" s="198" t="s">
        <v>41</v>
      </c>
      <c r="O288" s="40"/>
      <c r="P288" s="199">
        <f>O288*H288</f>
        <v>0</v>
      </c>
      <c r="Q288" s="199">
        <v>0.10988</v>
      </c>
      <c r="R288" s="199">
        <f>Q288*H288</f>
        <v>109.00096</v>
      </c>
      <c r="S288" s="199">
        <v>0</v>
      </c>
      <c r="T288" s="200">
        <f>S288*H288</f>
        <v>0</v>
      </c>
      <c r="AR288" s="23" t="s">
        <v>152</v>
      </c>
      <c r="AT288" s="23" t="s">
        <v>133</v>
      </c>
      <c r="AU288" s="23" t="s">
        <v>79</v>
      </c>
      <c r="AY288" s="23" t="s">
        <v>132</v>
      </c>
      <c r="BE288" s="201">
        <f>IF(N288="základní",J288,0)</f>
        <v>216315.52</v>
      </c>
      <c r="BF288" s="201">
        <f>IF(N288="snížená",J288,0)</f>
        <v>0</v>
      </c>
      <c r="BG288" s="201">
        <f>IF(N288="zákl. přenesená",J288,0)</f>
        <v>0</v>
      </c>
      <c r="BH288" s="201">
        <f>IF(N288="sníž. přenesená",J288,0)</f>
        <v>0</v>
      </c>
      <c r="BI288" s="201">
        <f>IF(N288="nulová",J288,0)</f>
        <v>0</v>
      </c>
      <c r="BJ288" s="23" t="s">
        <v>77</v>
      </c>
      <c r="BK288" s="201">
        <f>ROUND(I288*H288,2)</f>
        <v>216315.52</v>
      </c>
      <c r="BL288" s="23" t="s">
        <v>152</v>
      </c>
      <c r="BM288" s="23" t="s">
        <v>625</v>
      </c>
    </row>
    <row r="289" spans="2:47" s="1" customFormat="1" ht="135">
      <c r="B289" s="39"/>
      <c r="C289" s="61"/>
      <c r="D289" s="202" t="s">
        <v>188</v>
      </c>
      <c r="E289" s="61"/>
      <c r="F289" s="203" t="s">
        <v>626</v>
      </c>
      <c r="G289" s="61"/>
      <c r="H289" s="61"/>
      <c r="I289" s="161"/>
      <c r="J289" s="61"/>
      <c r="K289" s="61"/>
      <c r="L289" s="59"/>
      <c r="M289" s="204"/>
      <c r="N289" s="40"/>
      <c r="O289" s="40"/>
      <c r="P289" s="40"/>
      <c r="Q289" s="40"/>
      <c r="R289" s="40"/>
      <c r="S289" s="40"/>
      <c r="T289" s="76"/>
      <c r="AT289" s="23" t="s">
        <v>188</v>
      </c>
      <c r="AU289" s="23" t="s">
        <v>79</v>
      </c>
    </row>
    <row r="290" spans="2:51" s="11" customFormat="1" ht="13.5">
      <c r="B290" s="208"/>
      <c r="C290" s="209"/>
      <c r="D290" s="202" t="s">
        <v>200</v>
      </c>
      <c r="E290" s="210" t="s">
        <v>21</v>
      </c>
      <c r="F290" s="211" t="s">
        <v>627</v>
      </c>
      <c r="G290" s="209"/>
      <c r="H290" s="212">
        <v>992</v>
      </c>
      <c r="I290" s="213"/>
      <c r="J290" s="209"/>
      <c r="K290" s="209"/>
      <c r="L290" s="59"/>
      <c r="M290" s="215"/>
      <c r="N290" s="216"/>
      <c r="O290" s="216"/>
      <c r="P290" s="216"/>
      <c r="Q290" s="216"/>
      <c r="R290" s="216"/>
      <c r="S290" s="216"/>
      <c r="T290" s="217"/>
      <c r="AT290" s="218" t="s">
        <v>200</v>
      </c>
      <c r="AU290" s="218" t="s">
        <v>79</v>
      </c>
      <c r="AV290" s="11" t="s">
        <v>79</v>
      </c>
      <c r="AW290" s="11" t="s">
        <v>33</v>
      </c>
      <c r="AX290" s="11" t="s">
        <v>77</v>
      </c>
      <c r="AY290" s="218" t="s">
        <v>132</v>
      </c>
    </row>
    <row r="291" spans="2:65" s="1" customFormat="1" ht="16.5" customHeight="1">
      <c r="B291" s="39"/>
      <c r="C291" s="243" t="s">
        <v>628</v>
      </c>
      <c r="D291" s="243" t="s">
        <v>292</v>
      </c>
      <c r="E291" s="244" t="s">
        <v>629</v>
      </c>
      <c r="F291" s="245" t="s">
        <v>630</v>
      </c>
      <c r="G291" s="246" t="s">
        <v>186</v>
      </c>
      <c r="H291" s="247">
        <v>99.2</v>
      </c>
      <c r="I291" s="248">
        <v>198.23</v>
      </c>
      <c r="J291" s="249">
        <f>ROUND(I291*H291,2)</f>
        <v>19664.42</v>
      </c>
      <c r="K291" s="245" t="s">
        <v>161</v>
      </c>
      <c r="L291" s="59"/>
      <c r="M291" s="251" t="s">
        <v>21</v>
      </c>
      <c r="N291" s="252" t="s">
        <v>41</v>
      </c>
      <c r="O291" s="40"/>
      <c r="P291" s="199">
        <f>O291*H291</f>
        <v>0</v>
      </c>
      <c r="Q291" s="199">
        <v>0.176</v>
      </c>
      <c r="R291" s="199">
        <f>Q291*H291</f>
        <v>17.4592</v>
      </c>
      <c r="S291" s="199">
        <v>0</v>
      </c>
      <c r="T291" s="200">
        <f>S291*H291</f>
        <v>0</v>
      </c>
      <c r="AR291" s="23" t="s">
        <v>173</v>
      </c>
      <c r="AT291" s="23" t="s">
        <v>292</v>
      </c>
      <c r="AU291" s="23" t="s">
        <v>79</v>
      </c>
      <c r="AY291" s="23" t="s">
        <v>132</v>
      </c>
      <c r="BE291" s="201">
        <f>IF(N291="základní",J291,0)</f>
        <v>19664.42</v>
      </c>
      <c r="BF291" s="201">
        <f>IF(N291="snížená",J291,0)</f>
        <v>0</v>
      </c>
      <c r="BG291" s="201">
        <f>IF(N291="zákl. přenesená",J291,0)</f>
        <v>0</v>
      </c>
      <c r="BH291" s="201">
        <f>IF(N291="sníž. přenesená",J291,0)</f>
        <v>0</v>
      </c>
      <c r="BI291" s="201">
        <f>IF(N291="nulová",J291,0)</f>
        <v>0</v>
      </c>
      <c r="BJ291" s="23" t="s">
        <v>77</v>
      </c>
      <c r="BK291" s="201">
        <f>ROUND(I291*H291,2)</f>
        <v>19664.42</v>
      </c>
      <c r="BL291" s="23" t="s">
        <v>152</v>
      </c>
      <c r="BM291" s="23" t="s">
        <v>631</v>
      </c>
    </row>
    <row r="292" spans="2:51" s="11" customFormat="1" ht="13.5">
      <c r="B292" s="208"/>
      <c r="C292" s="209"/>
      <c r="D292" s="202" t="s">
        <v>200</v>
      </c>
      <c r="E292" s="210" t="s">
        <v>21</v>
      </c>
      <c r="F292" s="211" t="s">
        <v>632</v>
      </c>
      <c r="G292" s="209"/>
      <c r="H292" s="212">
        <v>99.2</v>
      </c>
      <c r="I292" s="213"/>
      <c r="J292" s="209"/>
      <c r="K292" s="209"/>
      <c r="L292" s="59"/>
      <c r="M292" s="215"/>
      <c r="N292" s="216"/>
      <c r="O292" s="216"/>
      <c r="P292" s="216"/>
      <c r="Q292" s="216"/>
      <c r="R292" s="216"/>
      <c r="S292" s="216"/>
      <c r="T292" s="217"/>
      <c r="AT292" s="218" t="s">
        <v>200</v>
      </c>
      <c r="AU292" s="218" t="s">
        <v>79</v>
      </c>
      <c r="AV292" s="11" t="s">
        <v>79</v>
      </c>
      <c r="AW292" s="11" t="s">
        <v>33</v>
      </c>
      <c r="AX292" s="11" t="s">
        <v>77</v>
      </c>
      <c r="AY292" s="218" t="s">
        <v>132</v>
      </c>
    </row>
    <row r="293" spans="2:65" s="1" customFormat="1" ht="38.25" customHeight="1">
      <c r="B293" s="39"/>
      <c r="C293" s="190" t="s">
        <v>633</v>
      </c>
      <c r="D293" s="190" t="s">
        <v>133</v>
      </c>
      <c r="E293" s="191" t="s">
        <v>634</v>
      </c>
      <c r="F293" s="192" t="s">
        <v>635</v>
      </c>
      <c r="G293" s="193" t="s">
        <v>235</v>
      </c>
      <c r="H293" s="194">
        <v>923</v>
      </c>
      <c r="I293" s="195">
        <v>253.29</v>
      </c>
      <c r="J293" s="196">
        <f>ROUND(I293*H293,2)</f>
        <v>233786.67</v>
      </c>
      <c r="K293" s="192" t="s">
        <v>161</v>
      </c>
      <c r="L293" s="59"/>
      <c r="M293" s="197" t="s">
        <v>21</v>
      </c>
      <c r="N293" s="198" t="s">
        <v>41</v>
      </c>
      <c r="O293" s="40"/>
      <c r="P293" s="199">
        <f>O293*H293</f>
        <v>0</v>
      </c>
      <c r="Q293" s="199">
        <v>0.1554</v>
      </c>
      <c r="R293" s="199">
        <f>Q293*H293</f>
        <v>143.4342</v>
      </c>
      <c r="S293" s="199">
        <v>0</v>
      </c>
      <c r="T293" s="200">
        <f>S293*H293</f>
        <v>0</v>
      </c>
      <c r="AR293" s="23" t="s">
        <v>152</v>
      </c>
      <c r="AT293" s="23" t="s">
        <v>133</v>
      </c>
      <c r="AU293" s="23" t="s">
        <v>79</v>
      </c>
      <c r="AY293" s="23" t="s">
        <v>132</v>
      </c>
      <c r="BE293" s="201">
        <f>IF(N293="základní",J293,0)</f>
        <v>233786.67</v>
      </c>
      <c r="BF293" s="201">
        <f>IF(N293="snížená",J293,0)</f>
        <v>0</v>
      </c>
      <c r="BG293" s="201">
        <f>IF(N293="zákl. přenesená",J293,0)</f>
        <v>0</v>
      </c>
      <c r="BH293" s="201">
        <f>IF(N293="sníž. přenesená",J293,0)</f>
        <v>0</v>
      </c>
      <c r="BI293" s="201">
        <f>IF(N293="nulová",J293,0)</f>
        <v>0</v>
      </c>
      <c r="BJ293" s="23" t="s">
        <v>77</v>
      </c>
      <c r="BK293" s="201">
        <f>ROUND(I293*H293,2)</f>
        <v>233786.67</v>
      </c>
      <c r="BL293" s="23" t="s">
        <v>152</v>
      </c>
      <c r="BM293" s="23" t="s">
        <v>636</v>
      </c>
    </row>
    <row r="294" spans="2:47" s="1" customFormat="1" ht="94.5">
      <c r="B294" s="39"/>
      <c r="C294" s="61"/>
      <c r="D294" s="202" t="s">
        <v>188</v>
      </c>
      <c r="E294" s="61"/>
      <c r="F294" s="203" t="s">
        <v>637</v>
      </c>
      <c r="G294" s="61"/>
      <c r="H294" s="61"/>
      <c r="I294" s="161"/>
      <c r="J294" s="61"/>
      <c r="K294" s="61"/>
      <c r="L294" s="59"/>
      <c r="M294" s="204"/>
      <c r="N294" s="40"/>
      <c r="O294" s="40"/>
      <c r="P294" s="40"/>
      <c r="Q294" s="40"/>
      <c r="R294" s="40"/>
      <c r="S294" s="40"/>
      <c r="T294" s="76"/>
      <c r="AT294" s="23" t="s">
        <v>188</v>
      </c>
      <c r="AU294" s="23" t="s">
        <v>79</v>
      </c>
    </row>
    <row r="295" spans="2:51" s="11" customFormat="1" ht="13.5">
      <c r="B295" s="208"/>
      <c r="C295" s="209"/>
      <c r="D295" s="202" t="s">
        <v>200</v>
      </c>
      <c r="E295" s="210" t="s">
        <v>21</v>
      </c>
      <c r="F295" s="211" t="s">
        <v>638</v>
      </c>
      <c r="G295" s="209"/>
      <c r="H295" s="212">
        <v>923</v>
      </c>
      <c r="I295" s="213"/>
      <c r="J295" s="209"/>
      <c r="K295" s="209"/>
      <c r="L295" s="59"/>
      <c r="M295" s="215"/>
      <c r="N295" s="216"/>
      <c r="O295" s="216"/>
      <c r="P295" s="216"/>
      <c r="Q295" s="216"/>
      <c r="R295" s="216"/>
      <c r="S295" s="216"/>
      <c r="T295" s="217"/>
      <c r="AT295" s="218" t="s">
        <v>200</v>
      </c>
      <c r="AU295" s="218" t="s">
        <v>79</v>
      </c>
      <c r="AV295" s="11" t="s">
        <v>79</v>
      </c>
      <c r="AW295" s="11" t="s">
        <v>33</v>
      </c>
      <c r="AX295" s="11" t="s">
        <v>77</v>
      </c>
      <c r="AY295" s="218" t="s">
        <v>132</v>
      </c>
    </row>
    <row r="296" spans="2:65" s="1" customFormat="1" ht="16.5" customHeight="1">
      <c r="B296" s="39"/>
      <c r="C296" s="243" t="s">
        <v>639</v>
      </c>
      <c r="D296" s="243" t="s">
        <v>292</v>
      </c>
      <c r="E296" s="244" t="s">
        <v>640</v>
      </c>
      <c r="F296" s="245" t="s">
        <v>641</v>
      </c>
      <c r="G296" s="246" t="s">
        <v>235</v>
      </c>
      <c r="H296" s="247">
        <v>804</v>
      </c>
      <c r="I296" s="248">
        <v>95.81</v>
      </c>
      <c r="J296" s="249">
        <f>ROUND(I296*H296,2)</f>
        <v>77031.24</v>
      </c>
      <c r="K296" s="245" t="s">
        <v>161</v>
      </c>
      <c r="L296" s="59"/>
      <c r="M296" s="251" t="s">
        <v>21</v>
      </c>
      <c r="N296" s="252" t="s">
        <v>41</v>
      </c>
      <c r="O296" s="40"/>
      <c r="P296" s="199">
        <f>O296*H296</f>
        <v>0</v>
      </c>
      <c r="Q296" s="199">
        <v>0.081</v>
      </c>
      <c r="R296" s="199">
        <f>Q296*H296</f>
        <v>65.124</v>
      </c>
      <c r="S296" s="199">
        <v>0</v>
      </c>
      <c r="T296" s="200">
        <f>S296*H296</f>
        <v>0</v>
      </c>
      <c r="AR296" s="23" t="s">
        <v>173</v>
      </c>
      <c r="AT296" s="23" t="s">
        <v>292</v>
      </c>
      <c r="AU296" s="23" t="s">
        <v>79</v>
      </c>
      <c r="AY296" s="23" t="s">
        <v>132</v>
      </c>
      <c r="BE296" s="201">
        <f>IF(N296="základní",J296,0)</f>
        <v>77031.24</v>
      </c>
      <c r="BF296" s="201">
        <f>IF(N296="snížená",J296,0)</f>
        <v>0</v>
      </c>
      <c r="BG296" s="201">
        <f>IF(N296="zákl. přenesená",J296,0)</f>
        <v>0</v>
      </c>
      <c r="BH296" s="201">
        <f>IF(N296="sníž. přenesená",J296,0)</f>
        <v>0</v>
      </c>
      <c r="BI296" s="201">
        <f>IF(N296="nulová",J296,0)</f>
        <v>0</v>
      </c>
      <c r="BJ296" s="23" t="s">
        <v>77</v>
      </c>
      <c r="BK296" s="201">
        <f>ROUND(I296*H296,2)</f>
        <v>77031.24</v>
      </c>
      <c r="BL296" s="23" t="s">
        <v>152</v>
      </c>
      <c r="BM296" s="23" t="s">
        <v>642</v>
      </c>
    </row>
    <row r="297" spans="2:51" s="11" customFormat="1" ht="13.5">
      <c r="B297" s="208"/>
      <c r="C297" s="209"/>
      <c r="D297" s="202" t="s">
        <v>200</v>
      </c>
      <c r="E297" s="210" t="s">
        <v>21</v>
      </c>
      <c r="F297" s="211" t="s">
        <v>643</v>
      </c>
      <c r="G297" s="209"/>
      <c r="H297" s="212">
        <v>804</v>
      </c>
      <c r="I297" s="213"/>
      <c r="J297" s="209"/>
      <c r="K297" s="209"/>
      <c r="L297" s="59"/>
      <c r="M297" s="215"/>
      <c r="N297" s="216"/>
      <c r="O297" s="216"/>
      <c r="P297" s="216"/>
      <c r="Q297" s="216"/>
      <c r="R297" s="216"/>
      <c r="S297" s="216"/>
      <c r="T297" s="217"/>
      <c r="AT297" s="218" t="s">
        <v>200</v>
      </c>
      <c r="AU297" s="218" t="s">
        <v>79</v>
      </c>
      <c r="AV297" s="11" t="s">
        <v>79</v>
      </c>
      <c r="AW297" s="11" t="s">
        <v>33</v>
      </c>
      <c r="AX297" s="11" t="s">
        <v>77</v>
      </c>
      <c r="AY297" s="218" t="s">
        <v>132</v>
      </c>
    </row>
    <row r="298" spans="2:65" s="1" customFormat="1" ht="16.5" customHeight="1">
      <c r="B298" s="39"/>
      <c r="C298" s="243" t="s">
        <v>644</v>
      </c>
      <c r="D298" s="243" t="s">
        <v>292</v>
      </c>
      <c r="E298" s="244" t="s">
        <v>645</v>
      </c>
      <c r="F298" s="245" t="s">
        <v>646</v>
      </c>
      <c r="G298" s="246" t="s">
        <v>235</v>
      </c>
      <c r="H298" s="247">
        <v>40</v>
      </c>
      <c r="I298" s="248">
        <v>124.44</v>
      </c>
      <c r="J298" s="249">
        <f>ROUND(I298*H298,2)</f>
        <v>4977.6</v>
      </c>
      <c r="K298" s="245" t="s">
        <v>161</v>
      </c>
      <c r="L298" s="59"/>
      <c r="M298" s="251" t="s">
        <v>21</v>
      </c>
      <c r="N298" s="252" t="s">
        <v>41</v>
      </c>
      <c r="O298" s="40"/>
      <c r="P298" s="199">
        <f>O298*H298</f>
        <v>0</v>
      </c>
      <c r="Q298" s="199">
        <v>0.102</v>
      </c>
      <c r="R298" s="199">
        <f>Q298*H298</f>
        <v>4.08</v>
      </c>
      <c r="S298" s="199">
        <v>0</v>
      </c>
      <c r="T298" s="200">
        <f>S298*H298</f>
        <v>0</v>
      </c>
      <c r="AR298" s="23" t="s">
        <v>173</v>
      </c>
      <c r="AT298" s="23" t="s">
        <v>292</v>
      </c>
      <c r="AU298" s="23" t="s">
        <v>79</v>
      </c>
      <c r="AY298" s="23" t="s">
        <v>132</v>
      </c>
      <c r="BE298" s="201">
        <f>IF(N298="základní",J298,0)</f>
        <v>4977.6</v>
      </c>
      <c r="BF298" s="201">
        <f>IF(N298="snížená",J298,0)</f>
        <v>0</v>
      </c>
      <c r="BG298" s="201">
        <f>IF(N298="zákl. přenesená",J298,0)</f>
        <v>0</v>
      </c>
      <c r="BH298" s="201">
        <f>IF(N298="sníž. přenesená",J298,0)</f>
        <v>0</v>
      </c>
      <c r="BI298" s="201">
        <f>IF(N298="nulová",J298,0)</f>
        <v>0</v>
      </c>
      <c r="BJ298" s="23" t="s">
        <v>77</v>
      </c>
      <c r="BK298" s="201">
        <f>ROUND(I298*H298,2)</f>
        <v>4977.6</v>
      </c>
      <c r="BL298" s="23" t="s">
        <v>152</v>
      </c>
      <c r="BM298" s="23" t="s">
        <v>647</v>
      </c>
    </row>
    <row r="299" spans="2:65" s="1" customFormat="1" ht="16.5" customHeight="1">
      <c r="B299" s="39"/>
      <c r="C299" s="243" t="s">
        <v>648</v>
      </c>
      <c r="D299" s="243" t="s">
        <v>292</v>
      </c>
      <c r="E299" s="244" t="s">
        <v>649</v>
      </c>
      <c r="F299" s="245" t="s">
        <v>650</v>
      </c>
      <c r="G299" s="246" t="s">
        <v>235</v>
      </c>
      <c r="H299" s="247">
        <v>79</v>
      </c>
      <c r="I299" s="248">
        <v>46.25</v>
      </c>
      <c r="J299" s="249">
        <f>ROUND(I299*H299,2)</f>
        <v>3653.75</v>
      </c>
      <c r="K299" s="245" t="s">
        <v>161</v>
      </c>
      <c r="L299" s="59"/>
      <c r="M299" s="251" t="s">
        <v>21</v>
      </c>
      <c r="N299" s="252" t="s">
        <v>41</v>
      </c>
      <c r="O299" s="40"/>
      <c r="P299" s="199">
        <f>O299*H299</f>
        <v>0</v>
      </c>
      <c r="Q299" s="199">
        <v>0.048</v>
      </c>
      <c r="R299" s="199">
        <f>Q299*H299</f>
        <v>3.7920000000000003</v>
      </c>
      <c r="S299" s="199">
        <v>0</v>
      </c>
      <c r="T299" s="200">
        <f>S299*H299</f>
        <v>0</v>
      </c>
      <c r="AR299" s="23" t="s">
        <v>173</v>
      </c>
      <c r="AT299" s="23" t="s">
        <v>292</v>
      </c>
      <c r="AU299" s="23" t="s">
        <v>79</v>
      </c>
      <c r="AY299" s="23" t="s">
        <v>132</v>
      </c>
      <c r="BE299" s="201">
        <f>IF(N299="základní",J299,0)</f>
        <v>3653.75</v>
      </c>
      <c r="BF299" s="201">
        <f>IF(N299="snížená",J299,0)</f>
        <v>0</v>
      </c>
      <c r="BG299" s="201">
        <f>IF(N299="zákl. přenesená",J299,0)</f>
        <v>0</v>
      </c>
      <c r="BH299" s="201">
        <f>IF(N299="sníž. přenesená",J299,0)</f>
        <v>0</v>
      </c>
      <c r="BI299" s="201">
        <f>IF(N299="nulová",J299,0)</f>
        <v>0</v>
      </c>
      <c r="BJ299" s="23" t="s">
        <v>77</v>
      </c>
      <c r="BK299" s="201">
        <f>ROUND(I299*H299,2)</f>
        <v>3653.75</v>
      </c>
      <c r="BL299" s="23" t="s">
        <v>152</v>
      </c>
      <c r="BM299" s="23" t="s">
        <v>651</v>
      </c>
    </row>
    <row r="300" spans="2:51" s="11" customFormat="1" ht="13.5">
      <c r="B300" s="208"/>
      <c r="C300" s="209"/>
      <c r="D300" s="202" t="s">
        <v>200</v>
      </c>
      <c r="E300" s="210" t="s">
        <v>21</v>
      </c>
      <c r="F300" s="211" t="s">
        <v>652</v>
      </c>
      <c r="G300" s="209"/>
      <c r="H300" s="212">
        <v>79</v>
      </c>
      <c r="I300" s="213"/>
      <c r="J300" s="209"/>
      <c r="K300" s="209"/>
      <c r="L300" s="59"/>
      <c r="M300" s="215"/>
      <c r="N300" s="216"/>
      <c r="O300" s="216"/>
      <c r="P300" s="216"/>
      <c r="Q300" s="216"/>
      <c r="R300" s="216"/>
      <c r="S300" s="216"/>
      <c r="T300" s="217"/>
      <c r="AT300" s="218" t="s">
        <v>200</v>
      </c>
      <c r="AU300" s="218" t="s">
        <v>79</v>
      </c>
      <c r="AV300" s="11" t="s">
        <v>79</v>
      </c>
      <c r="AW300" s="11" t="s">
        <v>33</v>
      </c>
      <c r="AX300" s="11" t="s">
        <v>77</v>
      </c>
      <c r="AY300" s="218" t="s">
        <v>132</v>
      </c>
    </row>
    <row r="301" spans="2:65" s="1" customFormat="1" ht="25.5" customHeight="1">
      <c r="B301" s="39"/>
      <c r="C301" s="190" t="s">
        <v>653</v>
      </c>
      <c r="D301" s="190" t="s">
        <v>133</v>
      </c>
      <c r="E301" s="191" t="s">
        <v>654</v>
      </c>
      <c r="F301" s="192" t="s">
        <v>655</v>
      </c>
      <c r="G301" s="193" t="s">
        <v>235</v>
      </c>
      <c r="H301" s="194">
        <v>14</v>
      </c>
      <c r="I301" s="195">
        <v>41.24</v>
      </c>
      <c r="J301" s="196">
        <f>ROUND(I301*H301,2)</f>
        <v>577.36</v>
      </c>
      <c r="K301" s="192" t="s">
        <v>161</v>
      </c>
      <c r="L301" s="59"/>
      <c r="M301" s="197" t="s">
        <v>21</v>
      </c>
      <c r="N301" s="198" t="s">
        <v>41</v>
      </c>
      <c r="O301" s="40"/>
      <c r="P301" s="199">
        <f>O301*H301</f>
        <v>0</v>
      </c>
      <c r="Q301" s="199">
        <v>0</v>
      </c>
      <c r="R301" s="199">
        <f>Q301*H301</f>
        <v>0</v>
      </c>
      <c r="S301" s="199">
        <v>0</v>
      </c>
      <c r="T301" s="200">
        <f>S301*H301</f>
        <v>0</v>
      </c>
      <c r="AR301" s="23" t="s">
        <v>152</v>
      </c>
      <c r="AT301" s="23" t="s">
        <v>133</v>
      </c>
      <c r="AU301" s="23" t="s">
        <v>79</v>
      </c>
      <c r="AY301" s="23" t="s">
        <v>132</v>
      </c>
      <c r="BE301" s="201">
        <f>IF(N301="základní",J301,0)</f>
        <v>577.36</v>
      </c>
      <c r="BF301" s="201">
        <f>IF(N301="snížená",J301,0)</f>
        <v>0</v>
      </c>
      <c r="BG301" s="201">
        <f>IF(N301="zákl. přenesená",J301,0)</f>
        <v>0</v>
      </c>
      <c r="BH301" s="201">
        <f>IF(N301="sníž. přenesená",J301,0)</f>
        <v>0</v>
      </c>
      <c r="BI301" s="201">
        <f>IF(N301="nulová",J301,0)</f>
        <v>0</v>
      </c>
      <c r="BJ301" s="23" t="s">
        <v>77</v>
      </c>
      <c r="BK301" s="201">
        <f>ROUND(I301*H301,2)</f>
        <v>577.36</v>
      </c>
      <c r="BL301" s="23" t="s">
        <v>152</v>
      </c>
      <c r="BM301" s="23" t="s">
        <v>656</v>
      </c>
    </row>
    <row r="302" spans="2:47" s="1" customFormat="1" ht="27">
      <c r="B302" s="39"/>
      <c r="C302" s="61"/>
      <c r="D302" s="202" t="s">
        <v>188</v>
      </c>
      <c r="E302" s="61"/>
      <c r="F302" s="203" t="s">
        <v>657</v>
      </c>
      <c r="G302" s="61"/>
      <c r="H302" s="61"/>
      <c r="I302" s="161"/>
      <c r="J302" s="61"/>
      <c r="K302" s="61"/>
      <c r="L302" s="59"/>
      <c r="M302" s="204"/>
      <c r="N302" s="40"/>
      <c r="O302" s="40"/>
      <c r="P302" s="40"/>
      <c r="Q302" s="40"/>
      <c r="R302" s="40"/>
      <c r="S302" s="40"/>
      <c r="T302" s="76"/>
      <c r="AT302" s="23" t="s">
        <v>188</v>
      </c>
      <c r="AU302" s="23" t="s">
        <v>79</v>
      </c>
    </row>
    <row r="303" spans="2:65" s="1" customFormat="1" ht="38.25" customHeight="1">
      <c r="B303" s="39"/>
      <c r="C303" s="190" t="s">
        <v>658</v>
      </c>
      <c r="D303" s="190" t="s">
        <v>133</v>
      </c>
      <c r="E303" s="191" t="s">
        <v>659</v>
      </c>
      <c r="F303" s="192" t="s">
        <v>660</v>
      </c>
      <c r="G303" s="193" t="s">
        <v>235</v>
      </c>
      <c r="H303" s="194">
        <v>14</v>
      </c>
      <c r="I303" s="195">
        <v>67.7</v>
      </c>
      <c r="J303" s="196">
        <f>ROUND(I303*H303,2)</f>
        <v>947.8</v>
      </c>
      <c r="K303" s="192" t="s">
        <v>161</v>
      </c>
      <c r="L303" s="59"/>
      <c r="M303" s="197" t="s">
        <v>21</v>
      </c>
      <c r="N303" s="198" t="s">
        <v>41</v>
      </c>
      <c r="O303" s="40"/>
      <c r="P303" s="199">
        <f>O303*H303</f>
        <v>0</v>
      </c>
      <c r="Q303" s="199">
        <v>5E-05</v>
      </c>
      <c r="R303" s="199">
        <f>Q303*H303</f>
        <v>0.0007</v>
      </c>
      <c r="S303" s="199">
        <v>0</v>
      </c>
      <c r="T303" s="200">
        <f>S303*H303</f>
        <v>0</v>
      </c>
      <c r="AR303" s="23" t="s">
        <v>152</v>
      </c>
      <c r="AT303" s="23" t="s">
        <v>133</v>
      </c>
      <c r="AU303" s="23" t="s">
        <v>79</v>
      </c>
      <c r="AY303" s="23" t="s">
        <v>132</v>
      </c>
      <c r="BE303" s="201">
        <f>IF(N303="základní",J303,0)</f>
        <v>947.8</v>
      </c>
      <c r="BF303" s="201">
        <f>IF(N303="snížená",J303,0)</f>
        <v>0</v>
      </c>
      <c r="BG303" s="201">
        <f>IF(N303="zákl. přenesená",J303,0)</f>
        <v>0</v>
      </c>
      <c r="BH303" s="201">
        <f>IF(N303="sníž. přenesená",J303,0)</f>
        <v>0</v>
      </c>
      <c r="BI303" s="201">
        <f>IF(N303="nulová",J303,0)</f>
        <v>0</v>
      </c>
      <c r="BJ303" s="23" t="s">
        <v>77</v>
      </c>
      <c r="BK303" s="201">
        <f>ROUND(I303*H303,2)</f>
        <v>947.8</v>
      </c>
      <c r="BL303" s="23" t="s">
        <v>152</v>
      </c>
      <c r="BM303" s="23" t="s">
        <v>661</v>
      </c>
    </row>
    <row r="304" spans="2:47" s="1" customFormat="1" ht="40.5">
      <c r="B304" s="39"/>
      <c r="C304" s="61"/>
      <c r="D304" s="202" t="s">
        <v>188</v>
      </c>
      <c r="E304" s="61"/>
      <c r="F304" s="203" t="s">
        <v>662</v>
      </c>
      <c r="G304" s="61"/>
      <c r="H304" s="61"/>
      <c r="I304" s="161"/>
      <c r="J304" s="61"/>
      <c r="K304" s="61"/>
      <c r="L304" s="59"/>
      <c r="M304" s="204"/>
      <c r="N304" s="40"/>
      <c r="O304" s="40"/>
      <c r="P304" s="40"/>
      <c r="Q304" s="40"/>
      <c r="R304" s="40"/>
      <c r="S304" s="40"/>
      <c r="T304" s="76"/>
      <c r="AT304" s="23" t="s">
        <v>188</v>
      </c>
      <c r="AU304" s="23" t="s">
        <v>79</v>
      </c>
    </row>
    <row r="305" spans="2:65" s="1" customFormat="1" ht="16.5" customHeight="1">
      <c r="B305" s="39"/>
      <c r="C305" s="190" t="s">
        <v>663</v>
      </c>
      <c r="D305" s="190" t="s">
        <v>133</v>
      </c>
      <c r="E305" s="191" t="s">
        <v>664</v>
      </c>
      <c r="F305" s="192" t="s">
        <v>665</v>
      </c>
      <c r="G305" s="193" t="s">
        <v>186</v>
      </c>
      <c r="H305" s="194">
        <v>610</v>
      </c>
      <c r="I305" s="195">
        <v>339.45</v>
      </c>
      <c r="J305" s="196">
        <f>ROUND(I305*H305,2)</f>
        <v>207064.5</v>
      </c>
      <c r="K305" s="192" t="s">
        <v>161</v>
      </c>
      <c r="L305" s="59"/>
      <c r="M305" s="197" t="s">
        <v>21</v>
      </c>
      <c r="N305" s="198" t="s">
        <v>41</v>
      </c>
      <c r="O305" s="40"/>
      <c r="P305" s="199">
        <f>O305*H305</f>
        <v>0</v>
      </c>
      <c r="Q305" s="199">
        <v>0.01375</v>
      </c>
      <c r="R305" s="199">
        <f>Q305*H305</f>
        <v>8.3875</v>
      </c>
      <c r="S305" s="199">
        <v>0</v>
      </c>
      <c r="T305" s="200">
        <f>S305*H305</f>
        <v>0</v>
      </c>
      <c r="AR305" s="23" t="s">
        <v>152</v>
      </c>
      <c r="AT305" s="23" t="s">
        <v>133</v>
      </c>
      <c r="AU305" s="23" t="s">
        <v>79</v>
      </c>
      <c r="AY305" s="23" t="s">
        <v>132</v>
      </c>
      <c r="BE305" s="201">
        <f>IF(N305="základní",J305,0)</f>
        <v>207064.5</v>
      </c>
      <c r="BF305" s="201">
        <f>IF(N305="snížená",J305,0)</f>
        <v>0</v>
      </c>
      <c r="BG305" s="201">
        <f>IF(N305="zákl. přenesená",J305,0)</f>
        <v>0</v>
      </c>
      <c r="BH305" s="201">
        <f>IF(N305="sníž. přenesená",J305,0)</f>
        <v>0</v>
      </c>
      <c r="BI305" s="201">
        <f>IF(N305="nulová",J305,0)</f>
        <v>0</v>
      </c>
      <c r="BJ305" s="23" t="s">
        <v>77</v>
      </c>
      <c r="BK305" s="201">
        <f>ROUND(I305*H305,2)</f>
        <v>207064.5</v>
      </c>
      <c r="BL305" s="23" t="s">
        <v>152</v>
      </c>
      <c r="BM305" s="23" t="s">
        <v>666</v>
      </c>
    </row>
    <row r="306" spans="2:47" s="1" customFormat="1" ht="94.5">
      <c r="B306" s="39"/>
      <c r="C306" s="61"/>
      <c r="D306" s="202" t="s">
        <v>188</v>
      </c>
      <c r="E306" s="61"/>
      <c r="F306" s="203" t="s">
        <v>667</v>
      </c>
      <c r="G306" s="61"/>
      <c r="H306" s="61"/>
      <c r="I306" s="161"/>
      <c r="J306" s="61"/>
      <c r="K306" s="61"/>
      <c r="L306" s="59"/>
      <c r="M306" s="204"/>
      <c r="N306" s="40"/>
      <c r="O306" s="40"/>
      <c r="P306" s="40"/>
      <c r="Q306" s="40"/>
      <c r="R306" s="40"/>
      <c r="S306" s="40"/>
      <c r="T306" s="76"/>
      <c r="AT306" s="23" t="s">
        <v>188</v>
      </c>
      <c r="AU306" s="23" t="s">
        <v>79</v>
      </c>
    </row>
    <row r="307" spans="2:51" s="11" customFormat="1" ht="13.5">
      <c r="B307" s="208"/>
      <c r="C307" s="209"/>
      <c r="D307" s="202" t="s">
        <v>200</v>
      </c>
      <c r="E307" s="210" t="s">
        <v>21</v>
      </c>
      <c r="F307" s="211" t="s">
        <v>668</v>
      </c>
      <c r="G307" s="209"/>
      <c r="H307" s="212">
        <v>610</v>
      </c>
      <c r="I307" s="213"/>
      <c r="J307" s="209"/>
      <c r="K307" s="209"/>
      <c r="L307" s="59"/>
      <c r="M307" s="215"/>
      <c r="N307" s="216"/>
      <c r="O307" s="216"/>
      <c r="P307" s="216"/>
      <c r="Q307" s="216"/>
      <c r="R307" s="216"/>
      <c r="S307" s="216"/>
      <c r="T307" s="217"/>
      <c r="AT307" s="218" t="s">
        <v>200</v>
      </c>
      <c r="AU307" s="218" t="s">
        <v>79</v>
      </c>
      <c r="AV307" s="11" t="s">
        <v>79</v>
      </c>
      <c r="AW307" s="11" t="s">
        <v>33</v>
      </c>
      <c r="AX307" s="11" t="s">
        <v>77</v>
      </c>
      <c r="AY307" s="218" t="s">
        <v>132</v>
      </c>
    </row>
    <row r="308" spans="2:65" s="1" customFormat="1" ht="25.5" customHeight="1">
      <c r="B308" s="39"/>
      <c r="C308" s="190" t="s">
        <v>669</v>
      </c>
      <c r="D308" s="190" t="s">
        <v>133</v>
      </c>
      <c r="E308" s="191" t="s">
        <v>670</v>
      </c>
      <c r="F308" s="192" t="s">
        <v>671</v>
      </c>
      <c r="G308" s="193" t="s">
        <v>186</v>
      </c>
      <c r="H308" s="194">
        <v>1037</v>
      </c>
      <c r="I308" s="195">
        <v>69.14</v>
      </c>
      <c r="J308" s="196">
        <f>ROUND(I308*H308,2)</f>
        <v>71698.18</v>
      </c>
      <c r="K308" s="192" t="s">
        <v>161</v>
      </c>
      <c r="L308" s="59"/>
      <c r="M308" s="197" t="s">
        <v>21</v>
      </c>
      <c r="N308" s="198" t="s">
        <v>41</v>
      </c>
      <c r="O308" s="40"/>
      <c r="P308" s="199">
        <f>O308*H308</f>
        <v>0</v>
      </c>
      <c r="Q308" s="199">
        <v>0.00069</v>
      </c>
      <c r="R308" s="199">
        <f>Q308*H308</f>
        <v>0.71553</v>
      </c>
      <c r="S308" s="199">
        <v>0</v>
      </c>
      <c r="T308" s="200">
        <f>S308*H308</f>
        <v>0</v>
      </c>
      <c r="AR308" s="23" t="s">
        <v>152</v>
      </c>
      <c r="AT308" s="23" t="s">
        <v>133</v>
      </c>
      <c r="AU308" s="23" t="s">
        <v>79</v>
      </c>
      <c r="AY308" s="23" t="s">
        <v>132</v>
      </c>
      <c r="BE308" s="201">
        <f>IF(N308="základní",J308,0)</f>
        <v>71698.18</v>
      </c>
      <c r="BF308" s="201">
        <f>IF(N308="snížená",J308,0)</f>
        <v>0</v>
      </c>
      <c r="BG308" s="201">
        <f>IF(N308="zákl. přenesená",J308,0)</f>
        <v>0</v>
      </c>
      <c r="BH308" s="201">
        <f>IF(N308="sníž. přenesená",J308,0)</f>
        <v>0</v>
      </c>
      <c r="BI308" s="201">
        <f>IF(N308="nulová",J308,0)</f>
        <v>0</v>
      </c>
      <c r="BJ308" s="23" t="s">
        <v>77</v>
      </c>
      <c r="BK308" s="201">
        <f>ROUND(I308*H308,2)</f>
        <v>71698.18</v>
      </c>
      <c r="BL308" s="23" t="s">
        <v>152</v>
      </c>
      <c r="BM308" s="23" t="s">
        <v>672</v>
      </c>
    </row>
    <row r="309" spans="2:47" s="1" customFormat="1" ht="27">
      <c r="B309" s="39"/>
      <c r="C309" s="61"/>
      <c r="D309" s="202" t="s">
        <v>188</v>
      </c>
      <c r="E309" s="61"/>
      <c r="F309" s="203" t="s">
        <v>673</v>
      </c>
      <c r="G309" s="61"/>
      <c r="H309" s="61"/>
      <c r="I309" s="161"/>
      <c r="J309" s="61"/>
      <c r="K309" s="61"/>
      <c r="L309" s="59"/>
      <c r="M309" s="204"/>
      <c r="N309" s="40"/>
      <c r="O309" s="40"/>
      <c r="P309" s="40"/>
      <c r="Q309" s="40"/>
      <c r="R309" s="40"/>
      <c r="S309" s="40"/>
      <c r="T309" s="76"/>
      <c r="AT309" s="23" t="s">
        <v>188</v>
      </c>
      <c r="AU309" s="23" t="s">
        <v>79</v>
      </c>
    </row>
    <row r="310" spans="2:65" s="1" customFormat="1" ht="38.25" customHeight="1">
      <c r="B310" s="39"/>
      <c r="C310" s="190" t="s">
        <v>674</v>
      </c>
      <c r="D310" s="190" t="s">
        <v>133</v>
      </c>
      <c r="E310" s="191" t="s">
        <v>675</v>
      </c>
      <c r="F310" s="192" t="s">
        <v>676</v>
      </c>
      <c r="G310" s="193" t="s">
        <v>235</v>
      </c>
      <c r="H310" s="194">
        <v>43</v>
      </c>
      <c r="I310" s="195">
        <v>102.14</v>
      </c>
      <c r="J310" s="196">
        <f>ROUND(I310*H310,2)</f>
        <v>4392.02</v>
      </c>
      <c r="K310" s="192" t="s">
        <v>161</v>
      </c>
      <c r="L310" s="59"/>
      <c r="M310" s="197" t="s">
        <v>21</v>
      </c>
      <c r="N310" s="198" t="s">
        <v>41</v>
      </c>
      <c r="O310" s="40"/>
      <c r="P310" s="199">
        <f>O310*H310</f>
        <v>0</v>
      </c>
      <c r="Q310" s="199">
        <v>0</v>
      </c>
      <c r="R310" s="199">
        <f>Q310*H310</f>
        <v>0</v>
      </c>
      <c r="S310" s="199">
        <v>0.07</v>
      </c>
      <c r="T310" s="200">
        <f>S310*H310</f>
        <v>3.0100000000000002</v>
      </c>
      <c r="AR310" s="23" t="s">
        <v>152</v>
      </c>
      <c r="AT310" s="23" t="s">
        <v>133</v>
      </c>
      <c r="AU310" s="23" t="s">
        <v>79</v>
      </c>
      <c r="AY310" s="23" t="s">
        <v>132</v>
      </c>
      <c r="BE310" s="201">
        <f>IF(N310="základní",J310,0)</f>
        <v>4392.02</v>
      </c>
      <c r="BF310" s="201">
        <f>IF(N310="snížená",J310,0)</f>
        <v>0</v>
      </c>
      <c r="BG310" s="201">
        <f>IF(N310="zákl. přenesená",J310,0)</f>
        <v>0</v>
      </c>
      <c r="BH310" s="201">
        <f>IF(N310="sníž. přenesená",J310,0)</f>
        <v>0</v>
      </c>
      <c r="BI310" s="201">
        <f>IF(N310="nulová",J310,0)</f>
        <v>0</v>
      </c>
      <c r="BJ310" s="23" t="s">
        <v>77</v>
      </c>
      <c r="BK310" s="201">
        <f>ROUND(I310*H310,2)</f>
        <v>4392.02</v>
      </c>
      <c r="BL310" s="23" t="s">
        <v>152</v>
      </c>
      <c r="BM310" s="23" t="s">
        <v>677</v>
      </c>
    </row>
    <row r="311" spans="2:47" s="1" customFormat="1" ht="27">
      <c r="B311" s="39"/>
      <c r="C311" s="61"/>
      <c r="D311" s="202" t="s">
        <v>140</v>
      </c>
      <c r="E311" s="61"/>
      <c r="F311" s="203" t="s">
        <v>372</v>
      </c>
      <c r="G311" s="61"/>
      <c r="H311" s="61"/>
      <c r="I311" s="161"/>
      <c r="J311" s="61"/>
      <c r="K311" s="61"/>
      <c r="L311" s="59"/>
      <c r="M311" s="204"/>
      <c r="N311" s="40"/>
      <c r="O311" s="40"/>
      <c r="P311" s="40"/>
      <c r="Q311" s="40"/>
      <c r="R311" s="40"/>
      <c r="S311" s="40"/>
      <c r="T311" s="76"/>
      <c r="AT311" s="23" t="s">
        <v>140</v>
      </c>
      <c r="AU311" s="23" t="s">
        <v>79</v>
      </c>
    </row>
    <row r="312" spans="2:51" s="11" customFormat="1" ht="13.5">
      <c r="B312" s="208"/>
      <c r="C312" s="209"/>
      <c r="D312" s="202" t="s">
        <v>200</v>
      </c>
      <c r="E312" s="210" t="s">
        <v>21</v>
      </c>
      <c r="F312" s="211" t="s">
        <v>678</v>
      </c>
      <c r="G312" s="209"/>
      <c r="H312" s="212">
        <v>43</v>
      </c>
      <c r="I312" s="213"/>
      <c r="J312" s="209"/>
      <c r="K312" s="209"/>
      <c r="L312" s="59"/>
      <c r="M312" s="215"/>
      <c r="N312" s="216"/>
      <c r="O312" s="216"/>
      <c r="P312" s="216"/>
      <c r="Q312" s="216"/>
      <c r="R312" s="216"/>
      <c r="S312" s="216"/>
      <c r="T312" s="217"/>
      <c r="AT312" s="218" t="s">
        <v>200</v>
      </c>
      <c r="AU312" s="218" t="s">
        <v>79</v>
      </c>
      <c r="AV312" s="11" t="s">
        <v>79</v>
      </c>
      <c r="AW312" s="11" t="s">
        <v>33</v>
      </c>
      <c r="AX312" s="11" t="s">
        <v>77</v>
      </c>
      <c r="AY312" s="218" t="s">
        <v>132</v>
      </c>
    </row>
    <row r="313" spans="2:65" s="1" customFormat="1" ht="38.25" customHeight="1">
      <c r="B313" s="39"/>
      <c r="C313" s="190" t="s">
        <v>679</v>
      </c>
      <c r="D313" s="190" t="s">
        <v>133</v>
      </c>
      <c r="E313" s="191" t="s">
        <v>680</v>
      </c>
      <c r="F313" s="192" t="s">
        <v>681</v>
      </c>
      <c r="G313" s="193" t="s">
        <v>136</v>
      </c>
      <c r="H313" s="194">
        <v>2</v>
      </c>
      <c r="I313" s="195">
        <v>281.3</v>
      </c>
      <c r="J313" s="196">
        <f>ROUND(I313*H313,2)</f>
        <v>562.6</v>
      </c>
      <c r="K313" s="192" t="s">
        <v>161</v>
      </c>
      <c r="L313" s="59"/>
      <c r="M313" s="197" t="s">
        <v>21</v>
      </c>
      <c r="N313" s="198" t="s">
        <v>41</v>
      </c>
      <c r="O313" s="40"/>
      <c r="P313" s="199">
        <f>O313*H313</f>
        <v>0</v>
      </c>
      <c r="Q313" s="199">
        <v>0</v>
      </c>
      <c r="R313" s="199">
        <f>Q313*H313</f>
        <v>0</v>
      </c>
      <c r="S313" s="199">
        <v>0.082</v>
      </c>
      <c r="T313" s="200">
        <f>S313*H313</f>
        <v>0.164</v>
      </c>
      <c r="AR313" s="23" t="s">
        <v>152</v>
      </c>
      <c r="AT313" s="23" t="s">
        <v>133</v>
      </c>
      <c r="AU313" s="23" t="s">
        <v>79</v>
      </c>
      <c r="AY313" s="23" t="s">
        <v>132</v>
      </c>
      <c r="BE313" s="201">
        <f>IF(N313="základní",J313,0)</f>
        <v>562.6</v>
      </c>
      <c r="BF313" s="201">
        <f>IF(N313="snížená",J313,0)</f>
        <v>0</v>
      </c>
      <c r="BG313" s="201">
        <f>IF(N313="zákl. přenesená",J313,0)</f>
        <v>0</v>
      </c>
      <c r="BH313" s="201">
        <f>IF(N313="sníž. přenesená",J313,0)</f>
        <v>0</v>
      </c>
      <c r="BI313" s="201">
        <f>IF(N313="nulová",J313,0)</f>
        <v>0</v>
      </c>
      <c r="BJ313" s="23" t="s">
        <v>77</v>
      </c>
      <c r="BK313" s="201">
        <f>ROUND(I313*H313,2)</f>
        <v>562.6</v>
      </c>
      <c r="BL313" s="23" t="s">
        <v>152</v>
      </c>
      <c r="BM313" s="23" t="s">
        <v>682</v>
      </c>
    </row>
    <row r="314" spans="2:47" s="1" customFormat="1" ht="67.5">
      <c r="B314" s="39"/>
      <c r="C314" s="61"/>
      <c r="D314" s="202" t="s">
        <v>188</v>
      </c>
      <c r="E314" s="61"/>
      <c r="F314" s="203" t="s">
        <v>683</v>
      </c>
      <c r="G314" s="61"/>
      <c r="H314" s="61"/>
      <c r="I314" s="161"/>
      <c r="J314" s="61"/>
      <c r="K314" s="61"/>
      <c r="L314" s="59"/>
      <c r="M314" s="204"/>
      <c r="N314" s="40"/>
      <c r="O314" s="40"/>
      <c r="P314" s="40"/>
      <c r="Q314" s="40"/>
      <c r="R314" s="40"/>
      <c r="S314" s="40"/>
      <c r="T314" s="76"/>
      <c r="AT314" s="23" t="s">
        <v>188</v>
      </c>
      <c r="AU314" s="23" t="s">
        <v>79</v>
      </c>
    </row>
    <row r="315" spans="2:63" s="10" customFormat="1" ht="29.25" customHeight="1">
      <c r="B315" s="174"/>
      <c r="C315" s="175"/>
      <c r="D315" s="176" t="s">
        <v>69</v>
      </c>
      <c r="E315" s="188" t="s">
        <v>684</v>
      </c>
      <c r="F315" s="188" t="s">
        <v>685</v>
      </c>
      <c r="G315" s="175"/>
      <c r="H315" s="175"/>
      <c r="I315" s="178"/>
      <c r="J315" s="189">
        <f>BK315</f>
        <v>31354.379999999997</v>
      </c>
      <c r="K315" s="175"/>
      <c r="L315" s="59"/>
      <c r="M315" s="181"/>
      <c r="N315" s="182"/>
      <c r="O315" s="182"/>
      <c r="P315" s="183">
        <f>SUM(P316:P322)</f>
        <v>0</v>
      </c>
      <c r="Q315" s="182"/>
      <c r="R315" s="183">
        <f>SUM(R316:R322)</f>
        <v>0</v>
      </c>
      <c r="S315" s="182"/>
      <c r="T315" s="184">
        <f>SUM(T316:T322)</f>
        <v>0</v>
      </c>
      <c r="AR315" s="185" t="s">
        <v>77</v>
      </c>
      <c r="AT315" s="186" t="s">
        <v>69</v>
      </c>
      <c r="AU315" s="186" t="s">
        <v>77</v>
      </c>
      <c r="AY315" s="185" t="s">
        <v>132</v>
      </c>
      <c r="BK315" s="187">
        <f>SUM(BK316:BK322)</f>
        <v>31354.379999999997</v>
      </c>
    </row>
    <row r="316" spans="2:65" s="1" customFormat="1" ht="38.25" customHeight="1">
      <c r="B316" s="39"/>
      <c r="C316" s="190" t="s">
        <v>686</v>
      </c>
      <c r="D316" s="190" t="s">
        <v>133</v>
      </c>
      <c r="E316" s="191" t="s">
        <v>687</v>
      </c>
      <c r="F316" s="192" t="s">
        <v>688</v>
      </c>
      <c r="G316" s="193" t="s">
        <v>281</v>
      </c>
      <c r="H316" s="194">
        <v>180.769</v>
      </c>
      <c r="I316" s="195">
        <v>54.51</v>
      </c>
      <c r="J316" s="196">
        <f>ROUND(I316*H316,2)</f>
        <v>9853.72</v>
      </c>
      <c r="K316" s="192" t="s">
        <v>21</v>
      </c>
      <c r="L316" s="59"/>
      <c r="M316" s="197" t="s">
        <v>21</v>
      </c>
      <c r="N316" s="198" t="s">
        <v>41</v>
      </c>
      <c r="O316" s="40"/>
      <c r="P316" s="199">
        <f>O316*H316</f>
        <v>0</v>
      </c>
      <c r="Q316" s="199">
        <v>0</v>
      </c>
      <c r="R316" s="199">
        <f>Q316*H316</f>
        <v>0</v>
      </c>
      <c r="S316" s="199">
        <v>0</v>
      </c>
      <c r="T316" s="200">
        <f>S316*H316</f>
        <v>0</v>
      </c>
      <c r="AR316" s="23" t="s">
        <v>152</v>
      </c>
      <c r="AT316" s="23" t="s">
        <v>133</v>
      </c>
      <c r="AU316" s="23" t="s">
        <v>79</v>
      </c>
      <c r="AY316" s="23" t="s">
        <v>132</v>
      </c>
      <c r="BE316" s="201">
        <f>IF(N316="základní",J316,0)</f>
        <v>9853.72</v>
      </c>
      <c r="BF316" s="201">
        <f>IF(N316="snížená",J316,0)</f>
        <v>0</v>
      </c>
      <c r="BG316" s="201">
        <f>IF(N316="zákl. přenesená",J316,0)</f>
        <v>0</v>
      </c>
      <c r="BH316" s="201">
        <f>IF(N316="sníž. přenesená",J316,0)</f>
        <v>0</v>
      </c>
      <c r="BI316" s="201">
        <f>IF(N316="nulová",J316,0)</f>
        <v>0</v>
      </c>
      <c r="BJ316" s="23" t="s">
        <v>77</v>
      </c>
      <c r="BK316" s="201">
        <f>ROUND(I316*H316,2)</f>
        <v>9853.72</v>
      </c>
      <c r="BL316" s="23" t="s">
        <v>152</v>
      </c>
      <c r="BM316" s="23" t="s">
        <v>689</v>
      </c>
    </row>
    <row r="317" spans="2:51" s="11" customFormat="1" ht="13.5">
      <c r="B317" s="208"/>
      <c r="C317" s="209"/>
      <c r="D317" s="202" t="s">
        <v>200</v>
      </c>
      <c r="E317" s="210" t="s">
        <v>21</v>
      </c>
      <c r="F317" s="211" t="s">
        <v>690</v>
      </c>
      <c r="G317" s="209"/>
      <c r="H317" s="212">
        <v>177.759</v>
      </c>
      <c r="I317" s="213"/>
      <c r="J317" s="209"/>
      <c r="K317" s="209"/>
      <c r="L317" s="59"/>
      <c r="M317" s="215"/>
      <c r="N317" s="216"/>
      <c r="O317" s="216"/>
      <c r="P317" s="216"/>
      <c r="Q317" s="216"/>
      <c r="R317" s="216"/>
      <c r="S317" s="216"/>
      <c r="T317" s="217"/>
      <c r="AT317" s="218" t="s">
        <v>200</v>
      </c>
      <c r="AU317" s="218" t="s">
        <v>79</v>
      </c>
      <c r="AV317" s="11" t="s">
        <v>79</v>
      </c>
      <c r="AW317" s="11" t="s">
        <v>33</v>
      </c>
      <c r="AX317" s="11" t="s">
        <v>70</v>
      </c>
      <c r="AY317" s="218" t="s">
        <v>132</v>
      </c>
    </row>
    <row r="318" spans="2:51" s="12" customFormat="1" ht="13.5">
      <c r="B318" s="222"/>
      <c r="C318" s="223"/>
      <c r="D318" s="202" t="s">
        <v>200</v>
      </c>
      <c r="E318" s="224" t="s">
        <v>21</v>
      </c>
      <c r="F318" s="225" t="s">
        <v>258</v>
      </c>
      <c r="G318" s="223"/>
      <c r="H318" s="224" t="s">
        <v>21</v>
      </c>
      <c r="I318" s="226"/>
      <c r="J318" s="223"/>
      <c r="K318" s="223"/>
      <c r="L318" s="59"/>
      <c r="M318" s="228"/>
      <c r="N318" s="229"/>
      <c r="O318" s="229"/>
      <c r="P318" s="229"/>
      <c r="Q318" s="229"/>
      <c r="R318" s="229"/>
      <c r="S318" s="229"/>
      <c r="T318" s="230"/>
      <c r="AT318" s="231" t="s">
        <v>200</v>
      </c>
      <c r="AU318" s="231" t="s">
        <v>79</v>
      </c>
      <c r="AV318" s="12" t="s">
        <v>77</v>
      </c>
      <c r="AW318" s="12" t="s">
        <v>33</v>
      </c>
      <c r="AX318" s="12" t="s">
        <v>70</v>
      </c>
      <c r="AY318" s="231" t="s">
        <v>132</v>
      </c>
    </row>
    <row r="319" spans="2:51" s="11" customFormat="1" ht="13.5">
      <c r="B319" s="208"/>
      <c r="C319" s="209"/>
      <c r="D319" s="202" t="s">
        <v>200</v>
      </c>
      <c r="E319" s="210" t="s">
        <v>21</v>
      </c>
      <c r="F319" s="211" t="s">
        <v>691</v>
      </c>
      <c r="G319" s="209"/>
      <c r="H319" s="212">
        <v>3.01</v>
      </c>
      <c r="I319" s="213"/>
      <c r="J319" s="209"/>
      <c r="K319" s="209"/>
      <c r="L319" s="59"/>
      <c r="M319" s="215"/>
      <c r="N319" s="216"/>
      <c r="O319" s="216"/>
      <c r="P319" s="216"/>
      <c r="Q319" s="216"/>
      <c r="R319" s="216"/>
      <c r="S319" s="216"/>
      <c r="T319" s="217"/>
      <c r="AT319" s="218" t="s">
        <v>200</v>
      </c>
      <c r="AU319" s="218" t="s">
        <v>79</v>
      </c>
      <c r="AV319" s="11" t="s">
        <v>79</v>
      </c>
      <c r="AW319" s="11" t="s">
        <v>33</v>
      </c>
      <c r="AX319" s="11" t="s">
        <v>70</v>
      </c>
      <c r="AY319" s="218" t="s">
        <v>132</v>
      </c>
    </row>
    <row r="320" spans="2:51" s="13" customFormat="1" ht="13.5">
      <c r="B320" s="232"/>
      <c r="C320" s="233"/>
      <c r="D320" s="202" t="s">
        <v>200</v>
      </c>
      <c r="E320" s="234" t="s">
        <v>21</v>
      </c>
      <c r="F320" s="235" t="s">
        <v>247</v>
      </c>
      <c r="G320" s="233"/>
      <c r="H320" s="236">
        <v>180.769</v>
      </c>
      <c r="I320" s="237"/>
      <c r="J320" s="233"/>
      <c r="K320" s="233"/>
      <c r="L320" s="59"/>
      <c r="M320" s="239"/>
      <c r="N320" s="240"/>
      <c r="O320" s="240"/>
      <c r="P320" s="240"/>
      <c r="Q320" s="240"/>
      <c r="R320" s="240"/>
      <c r="S320" s="240"/>
      <c r="T320" s="241"/>
      <c r="AT320" s="242" t="s">
        <v>200</v>
      </c>
      <c r="AU320" s="242" t="s">
        <v>79</v>
      </c>
      <c r="AV320" s="13" t="s">
        <v>152</v>
      </c>
      <c r="AW320" s="13" t="s">
        <v>33</v>
      </c>
      <c r="AX320" s="13" t="s">
        <v>77</v>
      </c>
      <c r="AY320" s="242" t="s">
        <v>132</v>
      </c>
    </row>
    <row r="321" spans="2:65" s="1" customFormat="1" ht="25.5" customHeight="1">
      <c r="B321" s="39"/>
      <c r="C321" s="190" t="s">
        <v>692</v>
      </c>
      <c r="D321" s="190" t="s">
        <v>133</v>
      </c>
      <c r="E321" s="191" t="s">
        <v>693</v>
      </c>
      <c r="F321" s="192" t="s">
        <v>694</v>
      </c>
      <c r="G321" s="193" t="s">
        <v>281</v>
      </c>
      <c r="H321" s="194">
        <v>180.769</v>
      </c>
      <c r="I321" s="195">
        <v>118.94</v>
      </c>
      <c r="J321" s="196">
        <f>ROUND(I321*H321,2)</f>
        <v>21500.66</v>
      </c>
      <c r="K321" s="192" t="s">
        <v>161</v>
      </c>
      <c r="L321" s="59"/>
      <c r="M321" s="197" t="s">
        <v>21</v>
      </c>
      <c r="N321" s="198" t="s">
        <v>41</v>
      </c>
      <c r="O321" s="40"/>
      <c r="P321" s="199">
        <f>O321*H321</f>
        <v>0</v>
      </c>
      <c r="Q321" s="199">
        <v>0</v>
      </c>
      <c r="R321" s="199">
        <f>Q321*H321</f>
        <v>0</v>
      </c>
      <c r="S321" s="199">
        <v>0</v>
      </c>
      <c r="T321" s="200">
        <f>S321*H321</f>
        <v>0</v>
      </c>
      <c r="AR321" s="23" t="s">
        <v>152</v>
      </c>
      <c r="AT321" s="23" t="s">
        <v>133</v>
      </c>
      <c r="AU321" s="23" t="s">
        <v>79</v>
      </c>
      <c r="AY321" s="23" t="s">
        <v>132</v>
      </c>
      <c r="BE321" s="201">
        <f>IF(N321="základní",J321,0)</f>
        <v>21500.66</v>
      </c>
      <c r="BF321" s="201">
        <f>IF(N321="snížená",J321,0)</f>
        <v>0</v>
      </c>
      <c r="BG321" s="201">
        <f>IF(N321="zákl. přenesená",J321,0)</f>
        <v>0</v>
      </c>
      <c r="BH321" s="201">
        <f>IF(N321="sníž. přenesená",J321,0)</f>
        <v>0</v>
      </c>
      <c r="BI321" s="201">
        <f>IF(N321="nulová",J321,0)</f>
        <v>0</v>
      </c>
      <c r="BJ321" s="23" t="s">
        <v>77</v>
      </c>
      <c r="BK321" s="201">
        <f>ROUND(I321*H321,2)</f>
        <v>21500.66</v>
      </c>
      <c r="BL321" s="23" t="s">
        <v>152</v>
      </c>
      <c r="BM321" s="23" t="s">
        <v>695</v>
      </c>
    </row>
    <row r="322" spans="2:47" s="1" customFormat="1" ht="81">
      <c r="B322" s="39"/>
      <c r="C322" s="61"/>
      <c r="D322" s="202" t="s">
        <v>188</v>
      </c>
      <c r="E322" s="61"/>
      <c r="F322" s="203" t="s">
        <v>696</v>
      </c>
      <c r="G322" s="61"/>
      <c r="H322" s="61"/>
      <c r="I322" s="161"/>
      <c r="J322" s="61"/>
      <c r="K322" s="61"/>
      <c r="L322" s="59"/>
      <c r="M322" s="204"/>
      <c r="N322" s="40"/>
      <c r="O322" s="40"/>
      <c r="P322" s="40"/>
      <c r="Q322" s="40"/>
      <c r="R322" s="40"/>
      <c r="S322" s="40"/>
      <c r="T322" s="76"/>
      <c r="AT322" s="23" t="s">
        <v>188</v>
      </c>
      <c r="AU322" s="23" t="s">
        <v>79</v>
      </c>
    </row>
    <row r="323" spans="2:63" s="10" customFormat="1" ht="29.25" customHeight="1">
      <c r="B323" s="174"/>
      <c r="C323" s="175"/>
      <c r="D323" s="176" t="s">
        <v>69</v>
      </c>
      <c r="E323" s="188" t="s">
        <v>697</v>
      </c>
      <c r="F323" s="188" t="s">
        <v>698</v>
      </c>
      <c r="G323" s="175"/>
      <c r="H323" s="175"/>
      <c r="I323" s="178"/>
      <c r="J323" s="189">
        <f>BK323</f>
        <v>215395.86</v>
      </c>
      <c r="K323" s="175"/>
      <c r="L323" s="59"/>
      <c r="M323" s="181"/>
      <c r="N323" s="182"/>
      <c r="O323" s="182"/>
      <c r="P323" s="183">
        <f>SUM(P324:P327)</f>
        <v>0</v>
      </c>
      <c r="Q323" s="182"/>
      <c r="R323" s="183">
        <f>SUM(R324:R327)</f>
        <v>0</v>
      </c>
      <c r="S323" s="182"/>
      <c r="T323" s="184">
        <f>SUM(T324:T327)</f>
        <v>0</v>
      </c>
      <c r="AR323" s="185" t="s">
        <v>77</v>
      </c>
      <c r="AT323" s="186" t="s">
        <v>69</v>
      </c>
      <c r="AU323" s="186" t="s">
        <v>77</v>
      </c>
      <c r="AY323" s="185" t="s">
        <v>132</v>
      </c>
      <c r="BK323" s="187">
        <f>SUM(BK324:BK327)</f>
        <v>215395.86</v>
      </c>
    </row>
    <row r="324" spans="2:65" s="1" customFormat="1" ht="25.5" customHeight="1">
      <c r="B324" s="39"/>
      <c r="C324" s="190" t="s">
        <v>699</v>
      </c>
      <c r="D324" s="190" t="s">
        <v>133</v>
      </c>
      <c r="E324" s="191" t="s">
        <v>700</v>
      </c>
      <c r="F324" s="192" t="s">
        <v>701</v>
      </c>
      <c r="G324" s="193" t="s">
        <v>281</v>
      </c>
      <c r="H324" s="194">
        <v>492.041</v>
      </c>
      <c r="I324" s="195">
        <v>379.39</v>
      </c>
      <c r="J324" s="196">
        <f>ROUND(I324*H324,2)</f>
        <v>186675.43</v>
      </c>
      <c r="K324" s="192" t="s">
        <v>161</v>
      </c>
      <c r="L324" s="59"/>
      <c r="M324" s="197" t="s">
        <v>21</v>
      </c>
      <c r="N324" s="198" t="s">
        <v>41</v>
      </c>
      <c r="O324" s="40"/>
      <c r="P324" s="199">
        <f>O324*H324</f>
        <v>0</v>
      </c>
      <c r="Q324" s="199">
        <v>0</v>
      </c>
      <c r="R324" s="199">
        <f>Q324*H324</f>
        <v>0</v>
      </c>
      <c r="S324" s="199">
        <v>0</v>
      </c>
      <c r="T324" s="200">
        <f>S324*H324</f>
        <v>0</v>
      </c>
      <c r="AR324" s="23" t="s">
        <v>152</v>
      </c>
      <c r="AT324" s="23" t="s">
        <v>133</v>
      </c>
      <c r="AU324" s="23" t="s">
        <v>79</v>
      </c>
      <c r="AY324" s="23" t="s">
        <v>132</v>
      </c>
      <c r="BE324" s="201">
        <f>IF(N324="základní",J324,0)</f>
        <v>186675.43</v>
      </c>
      <c r="BF324" s="201">
        <f>IF(N324="snížená",J324,0)</f>
        <v>0</v>
      </c>
      <c r="BG324" s="201">
        <f>IF(N324="zákl. přenesená",J324,0)</f>
        <v>0</v>
      </c>
      <c r="BH324" s="201">
        <f>IF(N324="sníž. přenesená",J324,0)</f>
        <v>0</v>
      </c>
      <c r="BI324" s="201">
        <f>IF(N324="nulová",J324,0)</f>
        <v>0</v>
      </c>
      <c r="BJ324" s="23" t="s">
        <v>77</v>
      </c>
      <c r="BK324" s="201">
        <f>ROUND(I324*H324,2)</f>
        <v>186675.43</v>
      </c>
      <c r="BL324" s="23" t="s">
        <v>152</v>
      </c>
      <c r="BM324" s="23" t="s">
        <v>702</v>
      </c>
    </row>
    <row r="325" spans="2:47" s="1" customFormat="1" ht="27">
      <c r="B325" s="39"/>
      <c r="C325" s="61"/>
      <c r="D325" s="202" t="s">
        <v>188</v>
      </c>
      <c r="E325" s="61"/>
      <c r="F325" s="203" t="s">
        <v>703</v>
      </c>
      <c r="G325" s="61"/>
      <c r="H325" s="61"/>
      <c r="I325" s="161"/>
      <c r="J325" s="61"/>
      <c r="K325" s="61"/>
      <c r="L325" s="59"/>
      <c r="M325" s="204"/>
      <c r="N325" s="40"/>
      <c r="O325" s="40"/>
      <c r="P325" s="40"/>
      <c r="Q325" s="40"/>
      <c r="R325" s="40"/>
      <c r="S325" s="40"/>
      <c r="T325" s="76"/>
      <c r="AT325" s="23" t="s">
        <v>188</v>
      </c>
      <c r="AU325" s="23" t="s">
        <v>79</v>
      </c>
    </row>
    <row r="326" spans="2:65" s="1" customFormat="1" ht="38.25" customHeight="1">
      <c r="B326" s="39"/>
      <c r="C326" s="190" t="s">
        <v>704</v>
      </c>
      <c r="D326" s="190" t="s">
        <v>133</v>
      </c>
      <c r="E326" s="191" t="s">
        <v>705</v>
      </c>
      <c r="F326" s="192" t="s">
        <v>706</v>
      </c>
      <c r="G326" s="193" t="s">
        <v>281</v>
      </c>
      <c r="H326" s="194">
        <v>492.041</v>
      </c>
      <c r="I326" s="195">
        <v>58.37</v>
      </c>
      <c r="J326" s="196">
        <f>ROUND(I326*H326,2)</f>
        <v>28720.43</v>
      </c>
      <c r="K326" s="192" t="s">
        <v>161</v>
      </c>
      <c r="L326" s="59"/>
      <c r="M326" s="197" t="s">
        <v>21</v>
      </c>
      <c r="N326" s="198" t="s">
        <v>41</v>
      </c>
      <c r="O326" s="40"/>
      <c r="P326" s="199">
        <f>O326*H326</f>
        <v>0</v>
      </c>
      <c r="Q326" s="199">
        <v>0</v>
      </c>
      <c r="R326" s="199">
        <f>Q326*H326</f>
        <v>0</v>
      </c>
      <c r="S326" s="199">
        <v>0</v>
      </c>
      <c r="T326" s="200">
        <f>S326*H326</f>
        <v>0</v>
      </c>
      <c r="AR326" s="23" t="s">
        <v>152</v>
      </c>
      <c r="AT326" s="23" t="s">
        <v>133</v>
      </c>
      <c r="AU326" s="23" t="s">
        <v>79</v>
      </c>
      <c r="AY326" s="23" t="s">
        <v>132</v>
      </c>
      <c r="BE326" s="201">
        <f>IF(N326="základní",J326,0)</f>
        <v>28720.43</v>
      </c>
      <c r="BF326" s="201">
        <f>IF(N326="snížená",J326,0)</f>
        <v>0</v>
      </c>
      <c r="BG326" s="201">
        <f>IF(N326="zákl. přenesená",J326,0)</f>
        <v>0</v>
      </c>
      <c r="BH326" s="201">
        <f>IF(N326="sníž. přenesená",J326,0)</f>
        <v>0</v>
      </c>
      <c r="BI326" s="201">
        <f>IF(N326="nulová",J326,0)</f>
        <v>0</v>
      </c>
      <c r="BJ326" s="23" t="s">
        <v>77</v>
      </c>
      <c r="BK326" s="201">
        <f>ROUND(I326*H326,2)</f>
        <v>28720.43</v>
      </c>
      <c r="BL326" s="23" t="s">
        <v>152</v>
      </c>
      <c r="BM326" s="23" t="s">
        <v>707</v>
      </c>
    </row>
    <row r="327" spans="2:47" s="1" customFormat="1" ht="27">
      <c r="B327" s="39"/>
      <c r="C327" s="61"/>
      <c r="D327" s="202" t="s">
        <v>188</v>
      </c>
      <c r="E327" s="61"/>
      <c r="F327" s="203" t="s">
        <v>703</v>
      </c>
      <c r="G327" s="61"/>
      <c r="H327" s="61"/>
      <c r="I327" s="161"/>
      <c r="J327" s="61"/>
      <c r="K327" s="61"/>
      <c r="L327" s="59"/>
      <c r="M327" s="205"/>
      <c r="N327" s="206"/>
      <c r="O327" s="206"/>
      <c r="P327" s="206"/>
      <c r="Q327" s="206"/>
      <c r="R327" s="206"/>
      <c r="S327" s="206"/>
      <c r="T327" s="207"/>
      <c r="AT327" s="23" t="s">
        <v>188</v>
      </c>
      <c r="AU327" s="23" t="s">
        <v>79</v>
      </c>
    </row>
    <row r="328" spans="2:12" s="1" customFormat="1" ht="6.75" customHeight="1">
      <c r="B328" s="54"/>
      <c r="C328" s="55"/>
      <c r="D328" s="55"/>
      <c r="E328" s="55"/>
      <c r="F328" s="55"/>
      <c r="G328" s="55"/>
      <c r="H328" s="55"/>
      <c r="I328" s="137"/>
      <c r="J328" s="55"/>
      <c r="K328" s="55"/>
      <c r="L328" s="59"/>
    </row>
  </sheetData>
  <sheetProtection formatColumns="0" formatRows="0" autoFilter="0"/>
  <autoFilter ref="C85:K327"/>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53"/>
  <sheetViews>
    <sheetView showGridLines="0" zoomScalePageLayoutView="0" workbookViewId="0" topLeftCell="A1">
      <pane ySplit="1" topLeftCell="A187" activePane="bottomLeft" state="frozen"/>
      <selection pane="topLeft" activeCell="A1" sqref="A1"/>
      <selection pane="bottomLeft" activeCell="I222" sqref="I22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98</v>
      </c>
      <c r="G1" s="377" t="s">
        <v>99</v>
      </c>
      <c r="H1" s="377"/>
      <c r="I1" s="113"/>
      <c r="J1" s="112" t="s">
        <v>100</v>
      </c>
      <c r="K1" s="111" t="s">
        <v>101</v>
      </c>
      <c r="L1" s="112" t="s">
        <v>102</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70"/>
      <c r="M2" s="370"/>
      <c r="N2" s="370"/>
      <c r="O2" s="370"/>
      <c r="P2" s="370"/>
      <c r="Q2" s="370"/>
      <c r="R2" s="370"/>
      <c r="S2" s="370"/>
      <c r="T2" s="370"/>
      <c r="U2" s="370"/>
      <c r="V2" s="370"/>
      <c r="AT2" s="23" t="s">
        <v>88</v>
      </c>
    </row>
    <row r="3" spans="2:46" ht="6.75" customHeight="1">
      <c r="B3" s="24"/>
      <c r="C3" s="25"/>
      <c r="D3" s="25"/>
      <c r="E3" s="25"/>
      <c r="F3" s="25"/>
      <c r="G3" s="25"/>
      <c r="H3" s="25"/>
      <c r="I3" s="114"/>
      <c r="J3" s="25"/>
      <c r="K3" s="26"/>
      <c r="AT3" s="23" t="s">
        <v>79</v>
      </c>
    </row>
    <row r="4" spans="2:46" ht="36.75" customHeight="1">
      <c r="B4" s="27"/>
      <c r="C4" s="28"/>
      <c r="D4" s="29" t="s">
        <v>103</v>
      </c>
      <c r="E4" s="28"/>
      <c r="F4" s="28"/>
      <c r="G4" s="28"/>
      <c r="H4" s="28"/>
      <c r="I4" s="115"/>
      <c r="J4" s="28"/>
      <c r="K4" s="30"/>
      <c r="M4" s="31" t="s">
        <v>12</v>
      </c>
      <c r="AT4" s="23" t="s">
        <v>6</v>
      </c>
    </row>
    <row r="5" spans="2:11" ht="6.7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8" t="str">
        <f>'Rekapitulace stavby'!K6</f>
        <v>HOLOUBKOV – II/605 PRŮTAH – 1.etapa</v>
      </c>
      <c r="F7" s="379"/>
      <c r="G7" s="379"/>
      <c r="H7" s="379"/>
      <c r="I7" s="115"/>
      <c r="J7" s="28"/>
      <c r="K7" s="30"/>
    </row>
    <row r="8" spans="2:11" s="1" customFormat="1" ht="15">
      <c r="B8" s="39"/>
      <c r="C8" s="40"/>
      <c r="D8" s="36" t="s">
        <v>104</v>
      </c>
      <c r="E8" s="40"/>
      <c r="F8" s="40"/>
      <c r="G8" s="40"/>
      <c r="H8" s="40"/>
      <c r="I8" s="116"/>
      <c r="J8" s="40"/>
      <c r="K8" s="43"/>
    </row>
    <row r="9" spans="2:11" s="1" customFormat="1" ht="36.75" customHeight="1">
      <c r="B9" s="39"/>
      <c r="C9" s="40"/>
      <c r="D9" s="40"/>
      <c r="E9" s="380" t="s">
        <v>708</v>
      </c>
      <c r="F9" s="381"/>
      <c r="G9" s="381"/>
      <c r="H9" s="381"/>
      <c r="I9" s="116"/>
      <c r="J9" s="40"/>
      <c r="K9" s="43"/>
    </row>
    <row r="10" spans="2:11" s="1" customFormat="1" ht="13.5">
      <c r="B10" s="39"/>
      <c r="C10" s="40"/>
      <c r="D10" s="40"/>
      <c r="E10" s="40"/>
      <c r="F10" s="40"/>
      <c r="G10" s="40"/>
      <c r="H10" s="40"/>
      <c r="I10" s="116"/>
      <c r="J10" s="40"/>
      <c r="K10" s="43"/>
    </row>
    <row r="11" spans="2:11" s="1" customFormat="1" ht="14.25" customHeight="1">
      <c r="B11" s="39"/>
      <c r="C11" s="40"/>
      <c r="D11" s="36" t="s">
        <v>20</v>
      </c>
      <c r="E11" s="40"/>
      <c r="F11" s="34" t="s">
        <v>21</v>
      </c>
      <c r="G11" s="40"/>
      <c r="H11" s="40"/>
      <c r="I11" s="117" t="s">
        <v>22</v>
      </c>
      <c r="J11" s="34" t="s">
        <v>21</v>
      </c>
      <c r="K11" s="43"/>
    </row>
    <row r="12" spans="2:11" s="1" customFormat="1" ht="14.25" customHeight="1">
      <c r="B12" s="39"/>
      <c r="C12" s="40"/>
      <c r="D12" s="36" t="s">
        <v>23</v>
      </c>
      <c r="E12" s="40"/>
      <c r="F12" s="34" t="s">
        <v>24</v>
      </c>
      <c r="G12" s="40"/>
      <c r="H12" s="40"/>
      <c r="I12" s="117" t="s">
        <v>25</v>
      </c>
      <c r="J12" s="118" t="str">
        <f>'Rekapitulace stavby'!AN8</f>
        <v>20. 12. 2017</v>
      </c>
      <c r="K12" s="43"/>
    </row>
    <row r="13" spans="2:11" s="1" customFormat="1" ht="10.5" customHeight="1">
      <c r="B13" s="39"/>
      <c r="C13" s="40"/>
      <c r="D13" s="40"/>
      <c r="E13" s="40"/>
      <c r="F13" s="40"/>
      <c r="G13" s="40"/>
      <c r="H13" s="40"/>
      <c r="I13" s="116"/>
      <c r="J13" s="40"/>
      <c r="K13" s="43"/>
    </row>
    <row r="14" spans="2:11" s="1" customFormat="1" ht="14.25" customHeight="1">
      <c r="B14" s="39"/>
      <c r="C14" s="40"/>
      <c r="D14" s="36" t="s">
        <v>27</v>
      </c>
      <c r="E14" s="40"/>
      <c r="F14" s="40"/>
      <c r="G14" s="40"/>
      <c r="H14" s="40"/>
      <c r="I14" s="117" t="s">
        <v>28</v>
      </c>
      <c r="J14" s="34" t="s">
        <v>21</v>
      </c>
      <c r="K14" s="43"/>
    </row>
    <row r="15" spans="2:11" s="1" customFormat="1" ht="18" customHeight="1">
      <c r="B15" s="39"/>
      <c r="C15" s="40"/>
      <c r="D15" s="40"/>
      <c r="E15" s="34" t="s">
        <v>29</v>
      </c>
      <c r="F15" s="40"/>
      <c r="G15" s="40"/>
      <c r="H15" s="40"/>
      <c r="I15" s="117" t="s">
        <v>30</v>
      </c>
      <c r="J15" s="34"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6" t="s">
        <v>31</v>
      </c>
      <c r="E17" s="40"/>
      <c r="F17" s="40"/>
      <c r="G17" s="40"/>
      <c r="H17" s="40"/>
      <c r="I17" s="117" t="s">
        <v>28</v>
      </c>
      <c r="J17" s="34" t="str">
        <f>IF('Rekapitulace stavby'!AN13="Vyplň údaj","",IF('Rekapitulace stavby'!AN13="","",'Rekapitulace stavby'!AN13))</f>
        <v>480 35 599</v>
      </c>
      <c r="K17" s="43"/>
    </row>
    <row r="18" spans="2:11" s="1" customFormat="1" ht="18" customHeight="1">
      <c r="B18" s="39"/>
      <c r="C18" s="40"/>
      <c r="D18" s="40"/>
      <c r="E18" s="34" t="str">
        <f>IF('Rekapitulace stavby'!E14="Vyplň údaj","",IF('Rekapitulace stavby'!E14="","",'Rekapitulace stavby'!E14))</f>
        <v>Swietelsky stavební s.r.o., Odštěpný závod Dopravní stavby ZÁPAD, Zemská 259, 337 01 Ejpovice</v>
      </c>
      <c r="F18" s="40"/>
      <c r="G18" s="40"/>
      <c r="H18" s="40"/>
      <c r="I18" s="117" t="s">
        <v>30</v>
      </c>
      <c r="J18" s="34" t="str">
        <f>IF('Rekapitulace stavby'!AN14="Vyplň údaj","",IF('Rekapitulace stavby'!AN14="","",'Rekapitulace stavby'!AN14))</f>
        <v>CZ 480 35 599</v>
      </c>
      <c r="K18" s="43"/>
    </row>
    <row r="19" spans="2:11" s="1" customFormat="1" ht="6.75" customHeight="1">
      <c r="B19" s="39"/>
      <c r="C19" s="40"/>
      <c r="D19" s="40"/>
      <c r="E19" s="40"/>
      <c r="F19" s="40"/>
      <c r="G19" s="40"/>
      <c r="H19" s="40"/>
      <c r="I19" s="116"/>
      <c r="J19" s="40"/>
      <c r="K19" s="43"/>
    </row>
    <row r="20" spans="2:11" s="1" customFormat="1" ht="14.25" customHeight="1">
      <c r="B20" s="39"/>
      <c r="C20" s="40"/>
      <c r="D20" s="36" t="s">
        <v>32</v>
      </c>
      <c r="E20" s="40"/>
      <c r="F20" s="40"/>
      <c r="G20" s="40"/>
      <c r="H20" s="40"/>
      <c r="I20" s="117" t="s">
        <v>28</v>
      </c>
      <c r="J20" s="34">
        <f>IF('Rekapitulace stavby'!AN16="","",'Rekapitulace stavby'!AN16)</f>
      </c>
      <c r="K20" s="43"/>
    </row>
    <row r="21" spans="2:11" s="1" customFormat="1" ht="18" customHeight="1">
      <c r="B21" s="39"/>
      <c r="C21" s="40"/>
      <c r="D21" s="40"/>
      <c r="E21" s="34" t="str">
        <f>IF('Rekapitulace stavby'!E17="","",'Rekapitulace stavby'!E17)</f>
        <v> </v>
      </c>
      <c r="F21" s="40"/>
      <c r="G21" s="40"/>
      <c r="H21" s="40"/>
      <c r="I21" s="117" t="s">
        <v>30</v>
      </c>
      <c r="J21" s="34">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6" t="s">
        <v>34</v>
      </c>
      <c r="E23" s="40"/>
      <c r="F23" s="40"/>
      <c r="G23" s="40"/>
      <c r="H23" s="40"/>
      <c r="I23" s="116"/>
      <c r="J23" s="40"/>
      <c r="K23" s="43"/>
    </row>
    <row r="24" spans="2:11" s="6" customFormat="1" ht="16.5" customHeight="1">
      <c r="B24" s="119"/>
      <c r="C24" s="120"/>
      <c r="D24" s="120"/>
      <c r="E24" s="345" t="s">
        <v>21</v>
      </c>
      <c r="F24" s="345"/>
      <c r="G24" s="345"/>
      <c r="H24" s="345"/>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ROUND(J86,2)</f>
        <v>3444359.03</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ROUND(SUM(BE86:BE352),2)</f>
        <v>3444359.03</v>
      </c>
      <c r="G30" s="40"/>
      <c r="H30" s="40"/>
      <c r="I30" s="129">
        <v>0.21</v>
      </c>
      <c r="J30" s="128">
        <f>ROUND(ROUND((SUM(BE86:BE352)),2)*I30,2)</f>
        <v>723315.4</v>
      </c>
      <c r="K30" s="43"/>
    </row>
    <row r="31" spans="2:11" s="1" customFormat="1" ht="14.25" customHeight="1">
      <c r="B31" s="39"/>
      <c r="C31" s="40"/>
      <c r="D31" s="40"/>
      <c r="E31" s="47" t="s">
        <v>42</v>
      </c>
      <c r="F31" s="128">
        <f>ROUND(SUM(BF86:BF352),2)</f>
        <v>0</v>
      </c>
      <c r="G31" s="40"/>
      <c r="H31" s="40"/>
      <c r="I31" s="129">
        <v>0.15</v>
      </c>
      <c r="J31" s="128">
        <f>ROUND(ROUND((SUM(BF86:BF352)),2)*I31,2)</f>
        <v>0</v>
      </c>
      <c r="K31" s="43"/>
    </row>
    <row r="32" spans="2:11" s="1" customFormat="1" ht="14.25" customHeight="1" hidden="1">
      <c r="B32" s="39"/>
      <c r="C32" s="40"/>
      <c r="D32" s="40"/>
      <c r="E32" s="47" t="s">
        <v>43</v>
      </c>
      <c r="F32" s="128">
        <f>ROUND(SUM(BG86:BG352),2)</f>
        <v>0</v>
      </c>
      <c r="G32" s="40"/>
      <c r="H32" s="40"/>
      <c r="I32" s="129">
        <v>0.21</v>
      </c>
      <c r="J32" s="128">
        <v>0</v>
      </c>
      <c r="K32" s="43"/>
    </row>
    <row r="33" spans="2:11" s="1" customFormat="1" ht="14.25" customHeight="1" hidden="1">
      <c r="B33" s="39"/>
      <c r="C33" s="40"/>
      <c r="D33" s="40"/>
      <c r="E33" s="47" t="s">
        <v>44</v>
      </c>
      <c r="F33" s="128">
        <f>ROUND(SUM(BH86:BH352),2)</f>
        <v>0</v>
      </c>
      <c r="G33" s="40"/>
      <c r="H33" s="40"/>
      <c r="I33" s="129">
        <v>0.15</v>
      </c>
      <c r="J33" s="128">
        <v>0</v>
      </c>
      <c r="K33" s="43"/>
    </row>
    <row r="34" spans="2:11" s="1" customFormat="1" ht="14.25" customHeight="1" hidden="1">
      <c r="B34" s="39"/>
      <c r="C34" s="40"/>
      <c r="D34" s="40"/>
      <c r="E34" s="47" t="s">
        <v>45</v>
      </c>
      <c r="F34" s="128">
        <f>ROUND(SUM(BI86:BI352),2)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4167674.4299999997</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9" t="s">
        <v>106</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6" t="s">
        <v>18</v>
      </c>
      <c r="D44" s="40"/>
      <c r="E44" s="40"/>
      <c r="F44" s="40"/>
      <c r="G44" s="40"/>
      <c r="H44" s="40"/>
      <c r="I44" s="116"/>
      <c r="J44" s="40"/>
      <c r="K44" s="43"/>
    </row>
    <row r="45" spans="2:11" s="1" customFormat="1" ht="16.5" customHeight="1">
      <c r="B45" s="39"/>
      <c r="C45" s="40"/>
      <c r="D45" s="40"/>
      <c r="E45" s="378" t="str">
        <f>E7</f>
        <v>HOLOUBKOV – II/605 PRŮTAH – 1.etapa</v>
      </c>
      <c r="F45" s="379"/>
      <c r="G45" s="379"/>
      <c r="H45" s="379"/>
      <c r="I45" s="116"/>
      <c r="J45" s="40"/>
      <c r="K45" s="43"/>
    </row>
    <row r="46" spans="2:11" s="1" customFormat="1" ht="14.25" customHeight="1">
      <c r="B46" s="39"/>
      <c r="C46" s="36" t="s">
        <v>104</v>
      </c>
      <c r="D46" s="40"/>
      <c r="E46" s="40"/>
      <c r="F46" s="40"/>
      <c r="G46" s="40"/>
      <c r="H46" s="40"/>
      <c r="I46" s="116"/>
      <c r="J46" s="40"/>
      <c r="K46" s="43"/>
    </row>
    <row r="47" spans="2:11" s="1" customFormat="1" ht="17.25" customHeight="1">
      <c r="B47" s="39"/>
      <c r="C47" s="40"/>
      <c r="D47" s="40"/>
      <c r="E47" s="380" t="str">
        <f>E9</f>
        <v>SO 102 - Místní komunikace, chodníky</v>
      </c>
      <c r="F47" s="381"/>
      <c r="G47" s="381"/>
      <c r="H47" s="381"/>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6" t="s">
        <v>23</v>
      </c>
      <c r="D49" s="40"/>
      <c r="E49" s="40"/>
      <c r="F49" s="34" t="str">
        <f>F12</f>
        <v> </v>
      </c>
      <c r="G49" s="40"/>
      <c r="H49" s="40"/>
      <c r="I49" s="117" t="s">
        <v>25</v>
      </c>
      <c r="J49" s="118" t="str">
        <f>IF(J12="","",J12)</f>
        <v>20. 12. 2017</v>
      </c>
      <c r="K49" s="43"/>
    </row>
    <row r="50" spans="2:11" s="1" customFormat="1" ht="6.75" customHeight="1">
      <c r="B50" s="39"/>
      <c r="C50" s="40"/>
      <c r="D50" s="40"/>
      <c r="E50" s="40"/>
      <c r="F50" s="40"/>
      <c r="G50" s="40"/>
      <c r="H50" s="40"/>
      <c r="I50" s="116"/>
      <c r="J50" s="40"/>
      <c r="K50" s="43"/>
    </row>
    <row r="51" spans="2:11" s="1" customFormat="1" ht="15">
      <c r="B51" s="39"/>
      <c r="C51" s="36" t="s">
        <v>27</v>
      </c>
      <c r="D51" s="40"/>
      <c r="E51" s="40"/>
      <c r="F51" s="34" t="str">
        <f>E15</f>
        <v>SÚSPK a Obec Holoubkov</v>
      </c>
      <c r="G51" s="40"/>
      <c r="H51" s="40"/>
      <c r="I51" s="117" t="s">
        <v>32</v>
      </c>
      <c r="J51" s="345" t="str">
        <f>E21</f>
        <v> </v>
      </c>
      <c r="K51" s="43"/>
    </row>
    <row r="52" spans="2:11" s="1" customFormat="1" ht="14.25" customHeight="1">
      <c r="B52" s="39"/>
      <c r="C52" s="36" t="s">
        <v>31</v>
      </c>
      <c r="D52" s="40"/>
      <c r="E52" s="40"/>
      <c r="F52" s="34" t="str">
        <f>IF(E18="","",E18)</f>
        <v>Swietelsky stavební s.r.o., Odštěpný závod Dopravní stavby ZÁPAD, Zemská 259, 337 01 Ejpovice</v>
      </c>
      <c r="G52" s="40"/>
      <c r="H52" s="40"/>
      <c r="I52" s="116"/>
      <c r="J52" s="373"/>
      <c r="K52" s="43"/>
    </row>
    <row r="53" spans="2:11" s="1" customFormat="1" ht="9.7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9.7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J86</f>
        <v>3444359.0300000003</v>
      </c>
      <c r="K56" s="43"/>
      <c r="AU56" s="23" t="s">
        <v>110</v>
      </c>
    </row>
    <row r="57" spans="2:11" s="7" customFormat="1" ht="24.75" customHeight="1">
      <c r="B57" s="147"/>
      <c r="C57" s="148"/>
      <c r="D57" s="149" t="s">
        <v>178</v>
      </c>
      <c r="E57" s="150"/>
      <c r="F57" s="150"/>
      <c r="G57" s="150"/>
      <c r="H57" s="150"/>
      <c r="I57" s="151"/>
      <c r="J57" s="152">
        <f>J87</f>
        <v>3444359.0300000003</v>
      </c>
      <c r="K57" s="153"/>
    </row>
    <row r="58" spans="2:11" s="8" customFormat="1" ht="19.5" customHeight="1">
      <c r="B58" s="154"/>
      <c r="C58" s="155"/>
      <c r="D58" s="156" t="s">
        <v>179</v>
      </c>
      <c r="E58" s="157"/>
      <c r="F58" s="157"/>
      <c r="G58" s="157"/>
      <c r="H58" s="157"/>
      <c r="I58" s="158"/>
      <c r="J58" s="159">
        <f>J88</f>
        <v>688410.4500000002</v>
      </c>
      <c r="K58" s="160"/>
    </row>
    <row r="59" spans="2:11" s="8" customFormat="1" ht="19.5" customHeight="1">
      <c r="B59" s="154"/>
      <c r="C59" s="155"/>
      <c r="D59" s="156" t="s">
        <v>219</v>
      </c>
      <c r="E59" s="157"/>
      <c r="F59" s="157"/>
      <c r="G59" s="157"/>
      <c r="H59" s="157"/>
      <c r="I59" s="158"/>
      <c r="J59" s="159">
        <f>J166</f>
        <v>59259.53</v>
      </c>
      <c r="K59" s="160"/>
    </row>
    <row r="60" spans="2:11" s="8" customFormat="1" ht="19.5" customHeight="1">
      <c r="B60" s="154"/>
      <c r="C60" s="155"/>
      <c r="D60" s="156" t="s">
        <v>220</v>
      </c>
      <c r="E60" s="157"/>
      <c r="F60" s="157"/>
      <c r="G60" s="157"/>
      <c r="H60" s="157"/>
      <c r="I60" s="158"/>
      <c r="J60" s="159">
        <f>J175</f>
        <v>76356.92000000001</v>
      </c>
      <c r="K60" s="160"/>
    </row>
    <row r="61" spans="2:11" s="8" customFormat="1" ht="19.5" customHeight="1">
      <c r="B61" s="154"/>
      <c r="C61" s="155"/>
      <c r="D61" s="156" t="s">
        <v>221</v>
      </c>
      <c r="E61" s="157"/>
      <c r="F61" s="157"/>
      <c r="G61" s="157"/>
      <c r="H61" s="157"/>
      <c r="I61" s="158"/>
      <c r="J61" s="159">
        <f>J207</f>
        <v>2709.55</v>
      </c>
      <c r="K61" s="160"/>
    </row>
    <row r="62" spans="2:11" s="8" customFormat="1" ht="19.5" customHeight="1">
      <c r="B62" s="154"/>
      <c r="C62" s="155"/>
      <c r="D62" s="156" t="s">
        <v>180</v>
      </c>
      <c r="E62" s="157"/>
      <c r="F62" s="157"/>
      <c r="G62" s="157"/>
      <c r="H62" s="157"/>
      <c r="I62" s="158"/>
      <c r="J62" s="159">
        <f>J214</f>
        <v>1802004.5899999999</v>
      </c>
      <c r="K62" s="160"/>
    </row>
    <row r="63" spans="2:11" s="8" customFormat="1" ht="19.5" customHeight="1">
      <c r="B63" s="154"/>
      <c r="C63" s="155"/>
      <c r="D63" s="156" t="s">
        <v>222</v>
      </c>
      <c r="E63" s="157"/>
      <c r="F63" s="157"/>
      <c r="G63" s="157"/>
      <c r="H63" s="157"/>
      <c r="I63" s="158"/>
      <c r="J63" s="159">
        <f>J245</f>
        <v>143296.2</v>
      </c>
      <c r="K63" s="160"/>
    </row>
    <row r="64" spans="2:11" s="8" customFormat="1" ht="19.5" customHeight="1">
      <c r="B64" s="154"/>
      <c r="C64" s="155"/>
      <c r="D64" s="156" t="s">
        <v>223</v>
      </c>
      <c r="E64" s="157"/>
      <c r="F64" s="157"/>
      <c r="G64" s="157"/>
      <c r="H64" s="157"/>
      <c r="I64" s="158"/>
      <c r="J64" s="159">
        <f>J279</f>
        <v>616892.64</v>
      </c>
      <c r="K64" s="160"/>
    </row>
    <row r="65" spans="2:11" s="8" customFormat="1" ht="19.5" customHeight="1">
      <c r="B65" s="154"/>
      <c r="C65" s="155"/>
      <c r="D65" s="156" t="s">
        <v>224</v>
      </c>
      <c r="E65" s="157"/>
      <c r="F65" s="157"/>
      <c r="G65" s="157"/>
      <c r="H65" s="157"/>
      <c r="I65" s="158"/>
      <c r="J65" s="159">
        <f>J337</f>
        <v>37871.880000000005</v>
      </c>
      <c r="K65" s="160"/>
    </row>
    <row r="66" spans="2:11" s="8" customFormat="1" ht="19.5" customHeight="1">
      <c r="B66" s="154"/>
      <c r="C66" s="155"/>
      <c r="D66" s="156" t="s">
        <v>225</v>
      </c>
      <c r="E66" s="157"/>
      <c r="F66" s="157"/>
      <c r="G66" s="157"/>
      <c r="H66" s="157"/>
      <c r="I66" s="158"/>
      <c r="J66" s="159">
        <f>J348</f>
        <v>17557.27</v>
      </c>
      <c r="K66" s="160"/>
    </row>
    <row r="67" spans="2:11" s="1" customFormat="1" ht="21.75" customHeight="1">
      <c r="B67" s="39"/>
      <c r="C67" s="40"/>
      <c r="D67" s="40"/>
      <c r="E67" s="40"/>
      <c r="F67" s="40"/>
      <c r="G67" s="40"/>
      <c r="H67" s="40"/>
      <c r="I67" s="116"/>
      <c r="J67" s="40"/>
      <c r="K67" s="43"/>
    </row>
    <row r="68" spans="2:11" s="1" customFormat="1" ht="6.75" customHeight="1">
      <c r="B68" s="54"/>
      <c r="C68" s="55"/>
      <c r="D68" s="55"/>
      <c r="E68" s="55"/>
      <c r="F68" s="55"/>
      <c r="G68" s="55"/>
      <c r="H68" s="55"/>
      <c r="I68" s="137"/>
      <c r="J68" s="55"/>
      <c r="K68" s="56"/>
    </row>
    <row r="72" spans="2:12" s="1" customFormat="1" ht="6.75" customHeight="1">
      <c r="B72" s="57"/>
      <c r="C72" s="58"/>
      <c r="D72" s="58"/>
      <c r="E72" s="58"/>
      <c r="F72" s="58"/>
      <c r="G72" s="58"/>
      <c r="H72" s="58"/>
      <c r="I72" s="140"/>
      <c r="J72" s="58"/>
      <c r="K72" s="58"/>
      <c r="L72" s="59"/>
    </row>
    <row r="73" spans="2:12" s="1" customFormat="1" ht="36.75" customHeight="1">
      <c r="B73" s="39"/>
      <c r="C73" s="60" t="s">
        <v>115</v>
      </c>
      <c r="D73" s="61"/>
      <c r="E73" s="61"/>
      <c r="F73" s="61"/>
      <c r="G73" s="61"/>
      <c r="H73" s="61"/>
      <c r="I73" s="161"/>
      <c r="J73" s="61"/>
      <c r="K73" s="61"/>
      <c r="L73" s="59"/>
    </row>
    <row r="74" spans="2:12" s="1" customFormat="1" ht="6.75" customHeight="1">
      <c r="B74" s="39"/>
      <c r="C74" s="61"/>
      <c r="D74" s="61"/>
      <c r="E74" s="61"/>
      <c r="F74" s="61"/>
      <c r="G74" s="61"/>
      <c r="H74" s="61"/>
      <c r="I74" s="161"/>
      <c r="J74" s="61"/>
      <c r="K74" s="61"/>
      <c r="L74" s="59"/>
    </row>
    <row r="75" spans="2:12" s="1" customFormat="1" ht="14.25" customHeight="1">
      <c r="B75" s="39"/>
      <c r="C75" s="63" t="s">
        <v>18</v>
      </c>
      <c r="D75" s="61"/>
      <c r="E75" s="61"/>
      <c r="F75" s="61"/>
      <c r="G75" s="61"/>
      <c r="H75" s="61"/>
      <c r="I75" s="161"/>
      <c r="J75" s="61"/>
      <c r="K75" s="61"/>
      <c r="L75" s="59"/>
    </row>
    <row r="76" spans="2:12" s="1" customFormat="1" ht="16.5" customHeight="1">
      <c r="B76" s="39"/>
      <c r="C76" s="61"/>
      <c r="D76" s="61"/>
      <c r="E76" s="374" t="str">
        <f>E7</f>
        <v>HOLOUBKOV – II/605 PRŮTAH – 1.etapa</v>
      </c>
      <c r="F76" s="375"/>
      <c r="G76" s="375"/>
      <c r="H76" s="375"/>
      <c r="I76" s="161"/>
      <c r="J76" s="61"/>
      <c r="K76" s="61"/>
      <c r="L76" s="59"/>
    </row>
    <row r="77" spans="2:12" s="1" customFormat="1" ht="14.25" customHeight="1">
      <c r="B77" s="39"/>
      <c r="C77" s="63" t="s">
        <v>104</v>
      </c>
      <c r="D77" s="61"/>
      <c r="E77" s="61"/>
      <c r="F77" s="61"/>
      <c r="G77" s="61"/>
      <c r="H77" s="61"/>
      <c r="I77" s="161"/>
      <c r="J77" s="61"/>
      <c r="K77" s="61"/>
      <c r="L77" s="59"/>
    </row>
    <row r="78" spans="2:12" s="1" customFormat="1" ht="17.25" customHeight="1">
      <c r="B78" s="39"/>
      <c r="C78" s="61"/>
      <c r="D78" s="61"/>
      <c r="E78" s="354" t="str">
        <f>E9</f>
        <v>SO 102 - Místní komunikace, chodníky</v>
      </c>
      <c r="F78" s="376"/>
      <c r="G78" s="376"/>
      <c r="H78" s="376"/>
      <c r="I78" s="161"/>
      <c r="J78" s="61"/>
      <c r="K78" s="61"/>
      <c r="L78" s="59"/>
    </row>
    <row r="79" spans="2:12" s="1" customFormat="1" ht="6.75" customHeight="1">
      <c r="B79" s="39"/>
      <c r="C79" s="61"/>
      <c r="D79" s="61"/>
      <c r="E79" s="61"/>
      <c r="F79" s="61"/>
      <c r="G79" s="61"/>
      <c r="H79" s="61"/>
      <c r="I79" s="161"/>
      <c r="J79" s="61"/>
      <c r="K79" s="61"/>
      <c r="L79" s="59"/>
    </row>
    <row r="80" spans="2:12" s="1" customFormat="1" ht="18" customHeight="1">
      <c r="B80" s="39"/>
      <c r="C80" s="63" t="s">
        <v>23</v>
      </c>
      <c r="D80" s="61"/>
      <c r="E80" s="61"/>
      <c r="F80" s="162" t="str">
        <f>F12</f>
        <v> </v>
      </c>
      <c r="G80" s="61"/>
      <c r="H80" s="61"/>
      <c r="I80" s="163" t="s">
        <v>25</v>
      </c>
      <c r="J80" s="71" t="str">
        <f>IF(J12="","",J12)</f>
        <v>20. 12. 2017</v>
      </c>
      <c r="K80" s="61"/>
      <c r="L80" s="59"/>
    </row>
    <row r="81" spans="2:12" s="1" customFormat="1" ht="6.75" customHeight="1">
      <c r="B81" s="39"/>
      <c r="C81" s="61"/>
      <c r="D81" s="61"/>
      <c r="E81" s="61"/>
      <c r="F81" s="61"/>
      <c r="G81" s="61"/>
      <c r="H81" s="61"/>
      <c r="I81" s="161"/>
      <c r="J81" s="61"/>
      <c r="K81" s="61"/>
      <c r="L81" s="59"/>
    </row>
    <row r="82" spans="2:12" s="1" customFormat="1" ht="15">
      <c r="B82" s="39"/>
      <c r="C82" s="63" t="s">
        <v>27</v>
      </c>
      <c r="D82" s="61"/>
      <c r="E82" s="61"/>
      <c r="F82" s="162" t="str">
        <f>E15</f>
        <v>SÚSPK a Obec Holoubkov</v>
      </c>
      <c r="G82" s="61"/>
      <c r="H82" s="61"/>
      <c r="I82" s="163" t="s">
        <v>32</v>
      </c>
      <c r="J82" s="162" t="str">
        <f>E21</f>
        <v> </v>
      </c>
      <c r="K82" s="61"/>
      <c r="L82" s="59"/>
    </row>
    <row r="83" spans="2:12" s="1" customFormat="1" ht="14.25" customHeight="1">
      <c r="B83" s="39"/>
      <c r="C83" s="63" t="s">
        <v>31</v>
      </c>
      <c r="D83" s="61"/>
      <c r="E83" s="61"/>
      <c r="F83" s="162" t="str">
        <f>IF(E18="","",E18)</f>
        <v>Swietelsky stavební s.r.o., Odštěpný závod Dopravní stavby ZÁPAD, Zemská 259, 337 01 Ejpovice</v>
      </c>
      <c r="G83" s="61"/>
      <c r="H83" s="61"/>
      <c r="I83" s="161"/>
      <c r="J83" s="61"/>
      <c r="K83" s="61"/>
      <c r="L83" s="59"/>
    </row>
    <row r="84" spans="2:12" s="1" customFormat="1" ht="9.75" customHeight="1">
      <c r="B84" s="39"/>
      <c r="C84" s="61"/>
      <c r="D84" s="61"/>
      <c r="E84" s="61"/>
      <c r="F84" s="61"/>
      <c r="G84" s="61"/>
      <c r="H84" s="61"/>
      <c r="I84" s="161"/>
      <c r="J84" s="61"/>
      <c r="K84" s="61"/>
      <c r="L84" s="59"/>
    </row>
    <row r="85" spans="2:20" s="9" customFormat="1" ht="29.25" customHeight="1">
      <c r="B85" s="164"/>
      <c r="C85" s="165" t="s">
        <v>116</v>
      </c>
      <c r="D85" s="166" t="s">
        <v>55</v>
      </c>
      <c r="E85" s="166" t="s">
        <v>51</v>
      </c>
      <c r="F85" s="166" t="s">
        <v>117</v>
      </c>
      <c r="G85" s="166" t="s">
        <v>118</v>
      </c>
      <c r="H85" s="166" t="s">
        <v>119</v>
      </c>
      <c r="I85" s="167" t="s">
        <v>120</v>
      </c>
      <c r="J85" s="166" t="s">
        <v>108</v>
      </c>
      <c r="K85" s="168" t="s">
        <v>121</v>
      </c>
      <c r="L85" s="169"/>
      <c r="M85" s="79" t="s">
        <v>122</v>
      </c>
      <c r="N85" s="80" t="s">
        <v>40</v>
      </c>
      <c r="O85" s="80" t="s">
        <v>123</v>
      </c>
      <c r="P85" s="80" t="s">
        <v>124</v>
      </c>
      <c r="Q85" s="80" t="s">
        <v>125</v>
      </c>
      <c r="R85" s="80" t="s">
        <v>126</v>
      </c>
      <c r="S85" s="80" t="s">
        <v>127</v>
      </c>
      <c r="T85" s="81" t="s">
        <v>128</v>
      </c>
    </row>
    <row r="86" spans="2:63" s="1" customFormat="1" ht="29.25" customHeight="1">
      <c r="B86" s="39"/>
      <c r="C86" s="85" t="s">
        <v>109</v>
      </c>
      <c r="D86" s="61"/>
      <c r="E86" s="61"/>
      <c r="F86" s="61"/>
      <c r="G86" s="61"/>
      <c r="H86" s="61"/>
      <c r="I86" s="161"/>
      <c r="J86" s="170">
        <f>BK86</f>
        <v>3444359.0300000003</v>
      </c>
      <c r="K86" s="61"/>
      <c r="L86" s="59"/>
      <c r="M86" s="82"/>
      <c r="N86" s="83"/>
      <c r="O86" s="83"/>
      <c r="P86" s="171">
        <f>P87</f>
        <v>0</v>
      </c>
      <c r="Q86" s="83"/>
      <c r="R86" s="171">
        <f>R87</f>
        <v>819.28521774</v>
      </c>
      <c r="S86" s="83"/>
      <c r="T86" s="172">
        <f>T87</f>
        <v>347.1745</v>
      </c>
      <c r="AT86" s="23" t="s">
        <v>69</v>
      </c>
      <c r="AU86" s="23" t="s">
        <v>110</v>
      </c>
      <c r="BK86" s="173">
        <f>BK87</f>
        <v>3444359.0300000003</v>
      </c>
    </row>
    <row r="87" spans="2:63" s="10" customFormat="1" ht="36.75" customHeight="1">
      <c r="B87" s="174"/>
      <c r="C87" s="175"/>
      <c r="D87" s="176" t="s">
        <v>69</v>
      </c>
      <c r="E87" s="177" t="s">
        <v>181</v>
      </c>
      <c r="F87" s="177" t="s">
        <v>182</v>
      </c>
      <c r="G87" s="175"/>
      <c r="H87" s="175"/>
      <c r="I87" s="178"/>
      <c r="J87" s="179">
        <f>BK87</f>
        <v>3444359.0300000003</v>
      </c>
      <c r="K87" s="175"/>
      <c r="L87" s="180"/>
      <c r="M87" s="181"/>
      <c r="N87" s="182"/>
      <c r="O87" s="182"/>
      <c r="P87" s="183">
        <f>P88+P166+P175+P207+P214+P245+P279+P337+P348</f>
        <v>0</v>
      </c>
      <c r="Q87" s="182"/>
      <c r="R87" s="183">
        <f>R88+R166+R175+R207+R214+R245+R279+R337+R348</f>
        <v>819.28521774</v>
      </c>
      <c r="S87" s="182"/>
      <c r="T87" s="184">
        <f>T88+T166+T175+T207+T214+T245+T279+T337+T348</f>
        <v>347.1745</v>
      </c>
      <c r="AR87" s="185" t="s">
        <v>77</v>
      </c>
      <c r="AT87" s="186" t="s">
        <v>69</v>
      </c>
      <c r="AU87" s="186" t="s">
        <v>70</v>
      </c>
      <c r="AY87" s="185" t="s">
        <v>132</v>
      </c>
      <c r="BK87" s="187">
        <f>BK88+BK166+BK175+BK207+BK214+BK245+BK279+BK337+BK348</f>
        <v>3444359.0300000003</v>
      </c>
    </row>
    <row r="88" spans="2:63" s="10" customFormat="1" ht="19.5" customHeight="1">
      <c r="B88" s="174"/>
      <c r="C88" s="175"/>
      <c r="D88" s="176" t="s">
        <v>69</v>
      </c>
      <c r="E88" s="188" t="s">
        <v>77</v>
      </c>
      <c r="F88" s="188" t="s">
        <v>183</v>
      </c>
      <c r="G88" s="175"/>
      <c r="H88" s="175"/>
      <c r="I88" s="178"/>
      <c r="J88" s="189">
        <f>BK88</f>
        <v>688410.4500000002</v>
      </c>
      <c r="K88" s="175"/>
      <c r="L88" s="180"/>
      <c r="M88" s="181"/>
      <c r="N88" s="182"/>
      <c r="O88" s="182"/>
      <c r="P88" s="183">
        <f>SUM(P89:P165)</f>
        <v>0</v>
      </c>
      <c r="Q88" s="182"/>
      <c r="R88" s="183">
        <f>SUM(R89:R165)</f>
        <v>22.704575</v>
      </c>
      <c r="S88" s="182"/>
      <c r="T88" s="184">
        <f>SUM(T89:T165)</f>
        <v>341.4895</v>
      </c>
      <c r="AR88" s="185" t="s">
        <v>77</v>
      </c>
      <c r="AT88" s="186" t="s">
        <v>69</v>
      </c>
      <c r="AU88" s="186" t="s">
        <v>77</v>
      </c>
      <c r="AY88" s="185" t="s">
        <v>132</v>
      </c>
      <c r="BK88" s="187">
        <f>SUM(BK89:BK165)</f>
        <v>688410.4500000002</v>
      </c>
    </row>
    <row r="89" spans="2:65" s="1" customFormat="1" ht="38.25" customHeight="1">
      <c r="B89" s="39"/>
      <c r="C89" s="190" t="s">
        <v>77</v>
      </c>
      <c r="D89" s="190" t="s">
        <v>133</v>
      </c>
      <c r="E89" s="191" t="s">
        <v>709</v>
      </c>
      <c r="F89" s="192" t="s">
        <v>710</v>
      </c>
      <c r="G89" s="193" t="s">
        <v>186</v>
      </c>
      <c r="H89" s="194">
        <v>523</v>
      </c>
      <c r="I89" s="195">
        <v>64.27</v>
      </c>
      <c r="J89" s="196">
        <f>ROUND(I89*H89,2)</f>
        <v>33613.21</v>
      </c>
      <c r="K89" s="192" t="s">
        <v>161</v>
      </c>
      <c r="L89" s="59"/>
      <c r="M89" s="197" t="s">
        <v>21</v>
      </c>
      <c r="N89" s="198" t="s">
        <v>41</v>
      </c>
      <c r="O89" s="40"/>
      <c r="P89" s="199">
        <f>O89*H89</f>
        <v>0</v>
      </c>
      <c r="Q89" s="199">
        <v>0</v>
      </c>
      <c r="R89" s="199">
        <f>Q89*H89</f>
        <v>0</v>
      </c>
      <c r="S89" s="199">
        <v>0.26</v>
      </c>
      <c r="T89" s="200">
        <f>S89*H89</f>
        <v>135.98000000000002</v>
      </c>
      <c r="AR89" s="23" t="s">
        <v>152</v>
      </c>
      <c r="AT89" s="23" t="s">
        <v>133</v>
      </c>
      <c r="AU89" s="23" t="s">
        <v>79</v>
      </c>
      <c r="AY89" s="23" t="s">
        <v>132</v>
      </c>
      <c r="BE89" s="201">
        <f>IF(N89="základní",J89,0)</f>
        <v>33613.21</v>
      </c>
      <c r="BF89" s="201">
        <f>IF(N89="snížená",J89,0)</f>
        <v>0</v>
      </c>
      <c r="BG89" s="201">
        <f>IF(N89="zákl. přenesená",J89,0)</f>
        <v>0</v>
      </c>
      <c r="BH89" s="201">
        <f>IF(N89="sníž. přenesená",J89,0)</f>
        <v>0</v>
      </c>
      <c r="BI89" s="201">
        <f>IF(N89="nulová",J89,0)</f>
        <v>0</v>
      </c>
      <c r="BJ89" s="23" t="s">
        <v>77</v>
      </c>
      <c r="BK89" s="201">
        <f>ROUND(I89*H89,2)</f>
        <v>33613.21</v>
      </c>
      <c r="BL89" s="23" t="s">
        <v>152</v>
      </c>
      <c r="BM89" s="23" t="s">
        <v>711</v>
      </c>
    </row>
    <row r="90" spans="2:47" s="1" customFormat="1" ht="148.5">
      <c r="B90" s="39"/>
      <c r="C90" s="61"/>
      <c r="D90" s="202" t="s">
        <v>188</v>
      </c>
      <c r="E90" s="61"/>
      <c r="F90" s="203" t="s">
        <v>712</v>
      </c>
      <c r="G90" s="61"/>
      <c r="H90" s="61"/>
      <c r="I90" s="161"/>
      <c r="J90" s="61"/>
      <c r="K90" s="61"/>
      <c r="L90" s="59"/>
      <c r="M90" s="204"/>
      <c r="N90" s="40"/>
      <c r="O90" s="40"/>
      <c r="P90" s="40"/>
      <c r="Q90" s="40"/>
      <c r="R90" s="40"/>
      <c r="S90" s="40"/>
      <c r="T90" s="76"/>
      <c r="AT90" s="23" t="s">
        <v>188</v>
      </c>
      <c r="AU90" s="23" t="s">
        <v>79</v>
      </c>
    </row>
    <row r="91" spans="2:65" s="1" customFormat="1" ht="51" customHeight="1">
      <c r="B91" s="39"/>
      <c r="C91" s="190" t="s">
        <v>79</v>
      </c>
      <c r="D91" s="190" t="s">
        <v>133</v>
      </c>
      <c r="E91" s="191" t="s">
        <v>713</v>
      </c>
      <c r="F91" s="192" t="s">
        <v>714</v>
      </c>
      <c r="G91" s="193" t="s">
        <v>186</v>
      </c>
      <c r="H91" s="194">
        <v>352</v>
      </c>
      <c r="I91" s="195">
        <v>71.93</v>
      </c>
      <c r="J91" s="196">
        <f>ROUND(I91*H91,2)</f>
        <v>25319.36</v>
      </c>
      <c r="K91" s="192" t="s">
        <v>161</v>
      </c>
      <c r="L91" s="59"/>
      <c r="M91" s="197" t="s">
        <v>21</v>
      </c>
      <c r="N91" s="198" t="s">
        <v>41</v>
      </c>
      <c r="O91" s="40"/>
      <c r="P91" s="199">
        <f>O91*H91</f>
        <v>0</v>
      </c>
      <c r="Q91" s="199">
        <v>0</v>
      </c>
      <c r="R91" s="199">
        <f>Q91*H91</f>
        <v>0</v>
      </c>
      <c r="S91" s="199">
        <v>0.26</v>
      </c>
      <c r="T91" s="200">
        <f>S91*H91</f>
        <v>91.52000000000001</v>
      </c>
      <c r="AR91" s="23" t="s">
        <v>152</v>
      </c>
      <c r="AT91" s="23" t="s">
        <v>133</v>
      </c>
      <c r="AU91" s="23" t="s">
        <v>79</v>
      </c>
      <c r="AY91" s="23" t="s">
        <v>132</v>
      </c>
      <c r="BE91" s="201">
        <f>IF(N91="základní",J91,0)</f>
        <v>25319.36</v>
      </c>
      <c r="BF91" s="201">
        <f>IF(N91="snížená",J91,0)</f>
        <v>0</v>
      </c>
      <c r="BG91" s="201">
        <f>IF(N91="zákl. přenesená",J91,0)</f>
        <v>0</v>
      </c>
      <c r="BH91" s="201">
        <f>IF(N91="sníž. přenesená",J91,0)</f>
        <v>0</v>
      </c>
      <c r="BI91" s="201">
        <f>IF(N91="nulová",J91,0)</f>
        <v>0</v>
      </c>
      <c r="BJ91" s="23" t="s">
        <v>77</v>
      </c>
      <c r="BK91" s="201">
        <f>ROUND(I91*H91,2)</f>
        <v>25319.36</v>
      </c>
      <c r="BL91" s="23" t="s">
        <v>152</v>
      </c>
      <c r="BM91" s="23" t="s">
        <v>715</v>
      </c>
    </row>
    <row r="92" spans="2:47" s="1" customFormat="1" ht="148.5">
      <c r="B92" s="39"/>
      <c r="C92" s="61"/>
      <c r="D92" s="202" t="s">
        <v>188</v>
      </c>
      <c r="E92" s="61"/>
      <c r="F92" s="203" t="s">
        <v>712</v>
      </c>
      <c r="G92" s="61"/>
      <c r="H92" s="61"/>
      <c r="I92" s="161"/>
      <c r="J92" s="61"/>
      <c r="K92" s="61"/>
      <c r="L92" s="59"/>
      <c r="M92" s="204"/>
      <c r="N92" s="40"/>
      <c r="O92" s="40"/>
      <c r="P92" s="40"/>
      <c r="Q92" s="40"/>
      <c r="R92" s="40"/>
      <c r="S92" s="40"/>
      <c r="T92" s="76"/>
      <c r="AT92" s="23" t="s">
        <v>188</v>
      </c>
      <c r="AU92" s="23" t="s">
        <v>79</v>
      </c>
    </row>
    <row r="93" spans="2:51" s="11" customFormat="1" ht="27">
      <c r="B93" s="208"/>
      <c r="C93" s="209"/>
      <c r="D93" s="202" t="s">
        <v>200</v>
      </c>
      <c r="E93" s="210" t="s">
        <v>21</v>
      </c>
      <c r="F93" s="211" t="s">
        <v>716</v>
      </c>
      <c r="G93" s="209"/>
      <c r="H93" s="212">
        <v>352</v>
      </c>
      <c r="I93" s="213"/>
      <c r="J93" s="209"/>
      <c r="K93" s="209"/>
      <c r="L93" s="214"/>
      <c r="M93" s="215"/>
      <c r="N93" s="216"/>
      <c r="O93" s="216"/>
      <c r="P93" s="216"/>
      <c r="Q93" s="216"/>
      <c r="R93" s="216"/>
      <c r="S93" s="216"/>
      <c r="T93" s="217"/>
      <c r="AT93" s="218" t="s">
        <v>200</v>
      </c>
      <c r="AU93" s="218" t="s">
        <v>79</v>
      </c>
      <c r="AV93" s="11" t="s">
        <v>79</v>
      </c>
      <c r="AW93" s="11" t="s">
        <v>33</v>
      </c>
      <c r="AX93" s="11" t="s">
        <v>77</v>
      </c>
      <c r="AY93" s="218" t="s">
        <v>132</v>
      </c>
    </row>
    <row r="94" spans="2:65" s="1" customFormat="1" ht="51" customHeight="1">
      <c r="B94" s="39"/>
      <c r="C94" s="190" t="s">
        <v>146</v>
      </c>
      <c r="D94" s="190" t="s">
        <v>133</v>
      </c>
      <c r="E94" s="191" t="s">
        <v>717</v>
      </c>
      <c r="F94" s="192" t="s">
        <v>718</v>
      </c>
      <c r="G94" s="193" t="s">
        <v>186</v>
      </c>
      <c r="H94" s="194">
        <v>80.5</v>
      </c>
      <c r="I94" s="195">
        <v>76.52</v>
      </c>
      <c r="J94" s="196">
        <f>ROUND(I94*H94,2)</f>
        <v>6159.86</v>
      </c>
      <c r="K94" s="192" t="s">
        <v>161</v>
      </c>
      <c r="L94" s="59"/>
      <c r="M94" s="197" t="s">
        <v>21</v>
      </c>
      <c r="N94" s="198" t="s">
        <v>41</v>
      </c>
      <c r="O94" s="40"/>
      <c r="P94" s="199">
        <f>O94*H94</f>
        <v>0</v>
      </c>
      <c r="Q94" s="199">
        <v>0</v>
      </c>
      <c r="R94" s="199">
        <f>Q94*H94</f>
        <v>0</v>
      </c>
      <c r="S94" s="199">
        <v>0.295</v>
      </c>
      <c r="T94" s="200">
        <f>S94*H94</f>
        <v>23.7475</v>
      </c>
      <c r="AR94" s="23" t="s">
        <v>152</v>
      </c>
      <c r="AT94" s="23" t="s">
        <v>133</v>
      </c>
      <c r="AU94" s="23" t="s">
        <v>79</v>
      </c>
      <c r="AY94" s="23" t="s">
        <v>132</v>
      </c>
      <c r="BE94" s="201">
        <f>IF(N94="základní",J94,0)</f>
        <v>6159.86</v>
      </c>
      <c r="BF94" s="201">
        <f>IF(N94="snížená",J94,0)</f>
        <v>0</v>
      </c>
      <c r="BG94" s="201">
        <f>IF(N94="zákl. přenesená",J94,0)</f>
        <v>0</v>
      </c>
      <c r="BH94" s="201">
        <f>IF(N94="sníž. přenesená",J94,0)</f>
        <v>0</v>
      </c>
      <c r="BI94" s="201">
        <f>IF(N94="nulová",J94,0)</f>
        <v>0</v>
      </c>
      <c r="BJ94" s="23" t="s">
        <v>77</v>
      </c>
      <c r="BK94" s="201">
        <f>ROUND(I94*H94,2)</f>
        <v>6159.86</v>
      </c>
      <c r="BL94" s="23" t="s">
        <v>152</v>
      </c>
      <c r="BM94" s="23" t="s">
        <v>719</v>
      </c>
    </row>
    <row r="95" spans="2:47" s="1" customFormat="1" ht="148.5">
      <c r="B95" s="39"/>
      <c r="C95" s="61"/>
      <c r="D95" s="202" t="s">
        <v>188</v>
      </c>
      <c r="E95" s="61"/>
      <c r="F95" s="203" t="s">
        <v>720</v>
      </c>
      <c r="G95" s="61"/>
      <c r="H95" s="61"/>
      <c r="I95" s="161"/>
      <c r="J95" s="61"/>
      <c r="K95" s="61"/>
      <c r="L95" s="59"/>
      <c r="M95" s="204"/>
      <c r="N95" s="40"/>
      <c r="O95" s="40"/>
      <c r="P95" s="40"/>
      <c r="Q95" s="40"/>
      <c r="R95" s="40"/>
      <c r="S95" s="40"/>
      <c r="T95" s="76"/>
      <c r="AT95" s="23" t="s">
        <v>188</v>
      </c>
      <c r="AU95" s="23" t="s">
        <v>79</v>
      </c>
    </row>
    <row r="96" spans="2:51" s="11" customFormat="1" ht="13.5">
      <c r="B96" s="208"/>
      <c r="C96" s="209"/>
      <c r="D96" s="202" t="s">
        <v>200</v>
      </c>
      <c r="E96" s="210" t="s">
        <v>21</v>
      </c>
      <c r="F96" s="211" t="s">
        <v>721</v>
      </c>
      <c r="G96" s="209"/>
      <c r="H96" s="212">
        <v>80.5</v>
      </c>
      <c r="I96" s="213"/>
      <c r="J96" s="209"/>
      <c r="K96" s="209"/>
      <c r="L96" s="214"/>
      <c r="M96" s="215"/>
      <c r="N96" s="216"/>
      <c r="O96" s="216"/>
      <c r="P96" s="216"/>
      <c r="Q96" s="216"/>
      <c r="R96" s="216"/>
      <c r="S96" s="216"/>
      <c r="T96" s="217"/>
      <c r="AT96" s="218" t="s">
        <v>200</v>
      </c>
      <c r="AU96" s="218" t="s">
        <v>79</v>
      </c>
      <c r="AV96" s="11" t="s">
        <v>79</v>
      </c>
      <c r="AW96" s="11" t="s">
        <v>33</v>
      </c>
      <c r="AX96" s="11" t="s">
        <v>77</v>
      </c>
      <c r="AY96" s="218" t="s">
        <v>132</v>
      </c>
    </row>
    <row r="97" spans="2:65" s="1" customFormat="1" ht="38.25" customHeight="1">
      <c r="B97" s="39"/>
      <c r="C97" s="190" t="s">
        <v>152</v>
      </c>
      <c r="D97" s="190" t="s">
        <v>133</v>
      </c>
      <c r="E97" s="191" t="s">
        <v>722</v>
      </c>
      <c r="F97" s="192" t="s">
        <v>723</v>
      </c>
      <c r="G97" s="193" t="s">
        <v>186</v>
      </c>
      <c r="H97" s="194">
        <v>684</v>
      </c>
      <c r="I97" s="195">
        <v>25.06</v>
      </c>
      <c r="J97" s="196">
        <f>ROUND(I97*H97,2)</f>
        <v>17141.04</v>
      </c>
      <c r="K97" s="192" t="s">
        <v>161</v>
      </c>
      <c r="L97" s="59"/>
      <c r="M97" s="197" t="s">
        <v>21</v>
      </c>
      <c r="N97" s="198" t="s">
        <v>41</v>
      </c>
      <c r="O97" s="40"/>
      <c r="P97" s="199">
        <f>O97*H97</f>
        <v>0</v>
      </c>
      <c r="Q97" s="199">
        <v>0</v>
      </c>
      <c r="R97" s="199">
        <f>Q97*H97</f>
        <v>0</v>
      </c>
      <c r="S97" s="199">
        <v>0.098</v>
      </c>
      <c r="T97" s="200">
        <f>S97*H97</f>
        <v>67.032</v>
      </c>
      <c r="AR97" s="23" t="s">
        <v>152</v>
      </c>
      <c r="AT97" s="23" t="s">
        <v>133</v>
      </c>
      <c r="AU97" s="23" t="s">
        <v>79</v>
      </c>
      <c r="AY97" s="23" t="s">
        <v>132</v>
      </c>
      <c r="BE97" s="201">
        <f>IF(N97="základní",J97,0)</f>
        <v>17141.04</v>
      </c>
      <c r="BF97" s="201">
        <f>IF(N97="snížená",J97,0)</f>
        <v>0</v>
      </c>
      <c r="BG97" s="201">
        <f>IF(N97="zákl. přenesená",J97,0)</f>
        <v>0</v>
      </c>
      <c r="BH97" s="201">
        <f>IF(N97="sníž. přenesená",J97,0)</f>
        <v>0</v>
      </c>
      <c r="BI97" s="201">
        <f>IF(N97="nulová",J97,0)</f>
        <v>0</v>
      </c>
      <c r="BJ97" s="23" t="s">
        <v>77</v>
      </c>
      <c r="BK97" s="201">
        <f>ROUND(I97*H97,2)</f>
        <v>17141.04</v>
      </c>
      <c r="BL97" s="23" t="s">
        <v>152</v>
      </c>
      <c r="BM97" s="23" t="s">
        <v>724</v>
      </c>
    </row>
    <row r="98" spans="2:47" s="1" customFormat="1" ht="243">
      <c r="B98" s="39"/>
      <c r="C98" s="61"/>
      <c r="D98" s="202" t="s">
        <v>188</v>
      </c>
      <c r="E98" s="61"/>
      <c r="F98" s="203" t="s">
        <v>189</v>
      </c>
      <c r="G98" s="61"/>
      <c r="H98" s="61"/>
      <c r="I98" s="161"/>
      <c r="J98" s="61"/>
      <c r="K98" s="61"/>
      <c r="L98" s="59"/>
      <c r="M98" s="204"/>
      <c r="N98" s="40"/>
      <c r="O98" s="40"/>
      <c r="P98" s="40"/>
      <c r="Q98" s="40"/>
      <c r="R98" s="40"/>
      <c r="S98" s="40"/>
      <c r="T98" s="76"/>
      <c r="AT98" s="23" t="s">
        <v>188</v>
      </c>
      <c r="AU98" s="23" t="s">
        <v>79</v>
      </c>
    </row>
    <row r="99" spans="2:47" s="1" customFormat="1" ht="27">
      <c r="B99" s="39"/>
      <c r="C99" s="61"/>
      <c r="D99" s="202" t="s">
        <v>140</v>
      </c>
      <c r="E99" s="61"/>
      <c r="F99" s="203" t="s">
        <v>725</v>
      </c>
      <c r="G99" s="61"/>
      <c r="H99" s="61"/>
      <c r="I99" s="161"/>
      <c r="J99" s="61"/>
      <c r="K99" s="61"/>
      <c r="L99" s="59"/>
      <c r="M99" s="204"/>
      <c r="N99" s="40"/>
      <c r="O99" s="40"/>
      <c r="P99" s="40"/>
      <c r="Q99" s="40"/>
      <c r="R99" s="40"/>
      <c r="S99" s="40"/>
      <c r="T99" s="76"/>
      <c r="AT99" s="23" t="s">
        <v>140</v>
      </c>
      <c r="AU99" s="23" t="s">
        <v>79</v>
      </c>
    </row>
    <row r="100" spans="2:51" s="11" customFormat="1" ht="13.5">
      <c r="B100" s="208"/>
      <c r="C100" s="209"/>
      <c r="D100" s="202" t="s">
        <v>200</v>
      </c>
      <c r="E100" s="210" t="s">
        <v>21</v>
      </c>
      <c r="F100" s="211" t="s">
        <v>726</v>
      </c>
      <c r="G100" s="209"/>
      <c r="H100" s="212">
        <v>684</v>
      </c>
      <c r="I100" s="213"/>
      <c r="J100" s="209"/>
      <c r="K100" s="209"/>
      <c r="L100" s="214"/>
      <c r="M100" s="215"/>
      <c r="N100" s="216"/>
      <c r="O100" s="216"/>
      <c r="P100" s="216"/>
      <c r="Q100" s="216"/>
      <c r="R100" s="216"/>
      <c r="S100" s="216"/>
      <c r="T100" s="217"/>
      <c r="AT100" s="218" t="s">
        <v>200</v>
      </c>
      <c r="AU100" s="218" t="s">
        <v>79</v>
      </c>
      <c r="AV100" s="11" t="s">
        <v>79</v>
      </c>
      <c r="AW100" s="11" t="s">
        <v>33</v>
      </c>
      <c r="AX100" s="11" t="s">
        <v>77</v>
      </c>
      <c r="AY100" s="218" t="s">
        <v>132</v>
      </c>
    </row>
    <row r="101" spans="2:65" s="1" customFormat="1" ht="38.25" customHeight="1">
      <c r="B101" s="39"/>
      <c r="C101" s="190" t="s">
        <v>131</v>
      </c>
      <c r="D101" s="190" t="s">
        <v>133</v>
      </c>
      <c r="E101" s="191" t="s">
        <v>233</v>
      </c>
      <c r="F101" s="192" t="s">
        <v>234</v>
      </c>
      <c r="G101" s="193" t="s">
        <v>235</v>
      </c>
      <c r="H101" s="194">
        <v>66</v>
      </c>
      <c r="I101" s="195">
        <v>52.89</v>
      </c>
      <c r="J101" s="196">
        <f>ROUND(I101*H101,2)</f>
        <v>3490.74</v>
      </c>
      <c r="K101" s="192" t="s">
        <v>161</v>
      </c>
      <c r="L101" s="59"/>
      <c r="M101" s="197" t="s">
        <v>21</v>
      </c>
      <c r="N101" s="198" t="s">
        <v>41</v>
      </c>
      <c r="O101" s="40"/>
      <c r="P101" s="199">
        <f>O101*H101</f>
        <v>0</v>
      </c>
      <c r="Q101" s="199">
        <v>0</v>
      </c>
      <c r="R101" s="199">
        <f>Q101*H101</f>
        <v>0</v>
      </c>
      <c r="S101" s="199">
        <v>0.205</v>
      </c>
      <c r="T101" s="200">
        <f>S101*H101</f>
        <v>13.53</v>
      </c>
      <c r="AR101" s="23" t="s">
        <v>152</v>
      </c>
      <c r="AT101" s="23" t="s">
        <v>133</v>
      </c>
      <c r="AU101" s="23" t="s">
        <v>79</v>
      </c>
      <c r="AY101" s="23" t="s">
        <v>132</v>
      </c>
      <c r="BE101" s="201">
        <f>IF(N101="základní",J101,0)</f>
        <v>3490.74</v>
      </c>
      <c r="BF101" s="201">
        <f>IF(N101="snížená",J101,0)</f>
        <v>0</v>
      </c>
      <c r="BG101" s="201">
        <f>IF(N101="zákl. přenesená",J101,0)</f>
        <v>0</v>
      </c>
      <c r="BH101" s="201">
        <f>IF(N101="sníž. přenesená",J101,0)</f>
        <v>0</v>
      </c>
      <c r="BI101" s="201">
        <f>IF(N101="nulová",J101,0)</f>
        <v>0</v>
      </c>
      <c r="BJ101" s="23" t="s">
        <v>77</v>
      </c>
      <c r="BK101" s="201">
        <f>ROUND(I101*H101,2)</f>
        <v>3490.74</v>
      </c>
      <c r="BL101" s="23" t="s">
        <v>152</v>
      </c>
      <c r="BM101" s="23" t="s">
        <v>727</v>
      </c>
    </row>
    <row r="102" spans="2:47" s="1" customFormat="1" ht="148.5">
      <c r="B102" s="39"/>
      <c r="C102" s="61"/>
      <c r="D102" s="202" t="s">
        <v>188</v>
      </c>
      <c r="E102" s="61"/>
      <c r="F102" s="203" t="s">
        <v>237</v>
      </c>
      <c r="G102" s="61"/>
      <c r="H102" s="61"/>
      <c r="I102" s="161"/>
      <c r="J102" s="61"/>
      <c r="K102" s="61"/>
      <c r="L102" s="59"/>
      <c r="M102" s="204"/>
      <c r="N102" s="40"/>
      <c r="O102" s="40"/>
      <c r="P102" s="40"/>
      <c r="Q102" s="40"/>
      <c r="R102" s="40"/>
      <c r="S102" s="40"/>
      <c r="T102" s="76"/>
      <c r="AT102" s="23" t="s">
        <v>188</v>
      </c>
      <c r="AU102" s="23" t="s">
        <v>79</v>
      </c>
    </row>
    <row r="103" spans="2:65" s="1" customFormat="1" ht="25.5" customHeight="1">
      <c r="B103" s="39"/>
      <c r="C103" s="190" t="s">
        <v>163</v>
      </c>
      <c r="D103" s="190" t="s">
        <v>133</v>
      </c>
      <c r="E103" s="191" t="s">
        <v>728</v>
      </c>
      <c r="F103" s="192" t="s">
        <v>729</v>
      </c>
      <c r="G103" s="193" t="s">
        <v>235</v>
      </c>
      <c r="H103" s="194">
        <v>242</v>
      </c>
      <c r="I103" s="195">
        <v>37.7</v>
      </c>
      <c r="J103" s="196">
        <f>ROUND(I103*H103,2)</f>
        <v>9123.4</v>
      </c>
      <c r="K103" s="192" t="s">
        <v>161</v>
      </c>
      <c r="L103" s="59"/>
      <c r="M103" s="197" t="s">
        <v>21</v>
      </c>
      <c r="N103" s="198" t="s">
        <v>41</v>
      </c>
      <c r="O103" s="40"/>
      <c r="P103" s="199">
        <f>O103*H103</f>
        <v>0</v>
      </c>
      <c r="Q103" s="199">
        <v>0</v>
      </c>
      <c r="R103" s="199">
        <f>Q103*H103</f>
        <v>0</v>
      </c>
      <c r="S103" s="199">
        <v>0.04</v>
      </c>
      <c r="T103" s="200">
        <f>S103*H103</f>
        <v>9.68</v>
      </c>
      <c r="AR103" s="23" t="s">
        <v>152</v>
      </c>
      <c r="AT103" s="23" t="s">
        <v>133</v>
      </c>
      <c r="AU103" s="23" t="s">
        <v>79</v>
      </c>
      <c r="AY103" s="23" t="s">
        <v>132</v>
      </c>
      <c r="BE103" s="201">
        <f>IF(N103="základní",J103,0)</f>
        <v>9123.4</v>
      </c>
      <c r="BF103" s="201">
        <f>IF(N103="snížená",J103,0)</f>
        <v>0</v>
      </c>
      <c r="BG103" s="201">
        <f>IF(N103="zákl. přenesená",J103,0)</f>
        <v>0</v>
      </c>
      <c r="BH103" s="201">
        <f>IF(N103="sníž. přenesená",J103,0)</f>
        <v>0</v>
      </c>
      <c r="BI103" s="201">
        <f>IF(N103="nulová",J103,0)</f>
        <v>0</v>
      </c>
      <c r="BJ103" s="23" t="s">
        <v>77</v>
      </c>
      <c r="BK103" s="201">
        <f>ROUND(I103*H103,2)</f>
        <v>9123.4</v>
      </c>
      <c r="BL103" s="23" t="s">
        <v>152</v>
      </c>
      <c r="BM103" s="23" t="s">
        <v>730</v>
      </c>
    </row>
    <row r="104" spans="2:47" s="1" customFormat="1" ht="148.5">
      <c r="B104" s="39"/>
      <c r="C104" s="61"/>
      <c r="D104" s="202" t="s">
        <v>188</v>
      </c>
      <c r="E104" s="61"/>
      <c r="F104" s="203" t="s">
        <v>237</v>
      </c>
      <c r="G104" s="61"/>
      <c r="H104" s="61"/>
      <c r="I104" s="161"/>
      <c r="J104" s="61"/>
      <c r="K104" s="61"/>
      <c r="L104" s="59"/>
      <c r="M104" s="204"/>
      <c r="N104" s="40"/>
      <c r="O104" s="40"/>
      <c r="P104" s="40"/>
      <c r="Q104" s="40"/>
      <c r="R104" s="40"/>
      <c r="S104" s="40"/>
      <c r="T104" s="76"/>
      <c r="AT104" s="23" t="s">
        <v>188</v>
      </c>
      <c r="AU104" s="23" t="s">
        <v>79</v>
      </c>
    </row>
    <row r="105" spans="2:65" s="1" customFormat="1" ht="38.25" customHeight="1">
      <c r="B105" s="39"/>
      <c r="C105" s="190" t="s">
        <v>167</v>
      </c>
      <c r="D105" s="190" t="s">
        <v>133</v>
      </c>
      <c r="E105" s="191" t="s">
        <v>239</v>
      </c>
      <c r="F105" s="192" t="s">
        <v>240</v>
      </c>
      <c r="G105" s="193" t="s">
        <v>196</v>
      </c>
      <c r="H105" s="194">
        <v>767.09</v>
      </c>
      <c r="I105" s="195">
        <v>111.95</v>
      </c>
      <c r="J105" s="196">
        <f>ROUND(I105*H105,2)</f>
        <v>85875.73</v>
      </c>
      <c r="K105" s="192" t="s">
        <v>161</v>
      </c>
      <c r="L105" s="59"/>
      <c r="M105" s="197" t="s">
        <v>21</v>
      </c>
      <c r="N105" s="198" t="s">
        <v>41</v>
      </c>
      <c r="O105" s="40"/>
      <c r="P105" s="199">
        <f>O105*H105</f>
        <v>0</v>
      </c>
      <c r="Q105" s="199">
        <v>0</v>
      </c>
      <c r="R105" s="199">
        <f>Q105*H105</f>
        <v>0</v>
      </c>
      <c r="S105" s="199">
        <v>0</v>
      </c>
      <c r="T105" s="200">
        <f>S105*H105</f>
        <v>0</v>
      </c>
      <c r="AR105" s="23" t="s">
        <v>152</v>
      </c>
      <c r="AT105" s="23" t="s">
        <v>133</v>
      </c>
      <c r="AU105" s="23" t="s">
        <v>79</v>
      </c>
      <c r="AY105" s="23" t="s">
        <v>132</v>
      </c>
      <c r="BE105" s="201">
        <f>IF(N105="základní",J105,0)</f>
        <v>85875.73</v>
      </c>
      <c r="BF105" s="201">
        <f>IF(N105="snížená",J105,0)</f>
        <v>0</v>
      </c>
      <c r="BG105" s="201">
        <f>IF(N105="zákl. přenesená",J105,0)</f>
        <v>0</v>
      </c>
      <c r="BH105" s="201">
        <f>IF(N105="sníž. přenesená",J105,0)</f>
        <v>0</v>
      </c>
      <c r="BI105" s="201">
        <f>IF(N105="nulová",J105,0)</f>
        <v>0</v>
      </c>
      <c r="BJ105" s="23" t="s">
        <v>77</v>
      </c>
      <c r="BK105" s="201">
        <f>ROUND(I105*H105,2)</f>
        <v>85875.73</v>
      </c>
      <c r="BL105" s="23" t="s">
        <v>152</v>
      </c>
      <c r="BM105" s="23" t="s">
        <v>731</v>
      </c>
    </row>
    <row r="106" spans="2:47" s="1" customFormat="1" ht="270">
      <c r="B106" s="39"/>
      <c r="C106" s="61"/>
      <c r="D106" s="202" t="s">
        <v>188</v>
      </c>
      <c r="E106" s="61"/>
      <c r="F106" s="203" t="s">
        <v>242</v>
      </c>
      <c r="G106" s="61"/>
      <c r="H106" s="61"/>
      <c r="I106" s="161"/>
      <c r="J106" s="61"/>
      <c r="K106" s="61"/>
      <c r="L106" s="59"/>
      <c r="M106" s="204"/>
      <c r="N106" s="40"/>
      <c r="O106" s="40"/>
      <c r="P106" s="40"/>
      <c r="Q106" s="40"/>
      <c r="R106" s="40"/>
      <c r="S106" s="40"/>
      <c r="T106" s="76"/>
      <c r="AT106" s="23" t="s">
        <v>188</v>
      </c>
      <c r="AU106" s="23" t="s">
        <v>79</v>
      </c>
    </row>
    <row r="107" spans="2:51" s="12" customFormat="1" ht="13.5">
      <c r="B107" s="222"/>
      <c r="C107" s="223"/>
      <c r="D107" s="202" t="s">
        <v>200</v>
      </c>
      <c r="E107" s="224" t="s">
        <v>21</v>
      </c>
      <c r="F107" s="225" t="s">
        <v>732</v>
      </c>
      <c r="G107" s="223"/>
      <c r="H107" s="224" t="s">
        <v>21</v>
      </c>
      <c r="I107" s="226"/>
      <c r="J107" s="223"/>
      <c r="K107" s="223"/>
      <c r="L107" s="227"/>
      <c r="M107" s="228"/>
      <c r="N107" s="229"/>
      <c r="O107" s="229"/>
      <c r="P107" s="229"/>
      <c r="Q107" s="229"/>
      <c r="R107" s="229"/>
      <c r="S107" s="229"/>
      <c r="T107" s="230"/>
      <c r="AT107" s="231" t="s">
        <v>200</v>
      </c>
      <c r="AU107" s="231" t="s">
        <v>79</v>
      </c>
      <c r="AV107" s="12" t="s">
        <v>77</v>
      </c>
      <c r="AW107" s="12" t="s">
        <v>33</v>
      </c>
      <c r="AX107" s="12" t="s">
        <v>70</v>
      </c>
      <c r="AY107" s="231" t="s">
        <v>132</v>
      </c>
    </row>
    <row r="108" spans="2:51" s="11" customFormat="1" ht="13.5">
      <c r="B108" s="208"/>
      <c r="C108" s="209"/>
      <c r="D108" s="202" t="s">
        <v>200</v>
      </c>
      <c r="E108" s="210" t="s">
        <v>21</v>
      </c>
      <c r="F108" s="211" t="s">
        <v>733</v>
      </c>
      <c r="G108" s="209"/>
      <c r="H108" s="212">
        <v>184.2</v>
      </c>
      <c r="I108" s="213"/>
      <c r="J108" s="209"/>
      <c r="K108" s="209"/>
      <c r="L108" s="214"/>
      <c r="M108" s="215"/>
      <c r="N108" s="216"/>
      <c r="O108" s="216"/>
      <c r="P108" s="216"/>
      <c r="Q108" s="216"/>
      <c r="R108" s="216"/>
      <c r="S108" s="216"/>
      <c r="T108" s="217"/>
      <c r="AT108" s="218" t="s">
        <v>200</v>
      </c>
      <c r="AU108" s="218" t="s">
        <v>79</v>
      </c>
      <c r="AV108" s="11" t="s">
        <v>79</v>
      </c>
      <c r="AW108" s="11" t="s">
        <v>33</v>
      </c>
      <c r="AX108" s="11" t="s">
        <v>70</v>
      </c>
      <c r="AY108" s="218" t="s">
        <v>132</v>
      </c>
    </row>
    <row r="109" spans="2:51" s="12" customFormat="1" ht="13.5">
      <c r="B109" s="222"/>
      <c r="C109" s="223"/>
      <c r="D109" s="202" t="s">
        <v>200</v>
      </c>
      <c r="E109" s="224" t="s">
        <v>21</v>
      </c>
      <c r="F109" s="225" t="s">
        <v>734</v>
      </c>
      <c r="G109" s="223"/>
      <c r="H109" s="224" t="s">
        <v>21</v>
      </c>
      <c r="I109" s="226"/>
      <c r="J109" s="223"/>
      <c r="K109" s="223"/>
      <c r="L109" s="227"/>
      <c r="M109" s="228"/>
      <c r="N109" s="229"/>
      <c r="O109" s="229"/>
      <c r="P109" s="229"/>
      <c r="Q109" s="229"/>
      <c r="R109" s="229"/>
      <c r="S109" s="229"/>
      <c r="T109" s="230"/>
      <c r="AT109" s="231" t="s">
        <v>200</v>
      </c>
      <c r="AU109" s="231" t="s">
        <v>79</v>
      </c>
      <c r="AV109" s="12" t="s">
        <v>77</v>
      </c>
      <c r="AW109" s="12" t="s">
        <v>33</v>
      </c>
      <c r="AX109" s="12" t="s">
        <v>70</v>
      </c>
      <c r="AY109" s="231" t="s">
        <v>132</v>
      </c>
    </row>
    <row r="110" spans="2:51" s="11" customFormat="1" ht="13.5">
      <c r="B110" s="208"/>
      <c r="C110" s="209"/>
      <c r="D110" s="202" t="s">
        <v>200</v>
      </c>
      <c r="E110" s="210" t="s">
        <v>21</v>
      </c>
      <c r="F110" s="211" t="s">
        <v>735</v>
      </c>
      <c r="G110" s="209"/>
      <c r="H110" s="212">
        <v>157.68</v>
      </c>
      <c r="I110" s="213"/>
      <c r="J110" s="209"/>
      <c r="K110" s="209"/>
      <c r="L110" s="214"/>
      <c r="M110" s="215"/>
      <c r="N110" s="216"/>
      <c r="O110" s="216"/>
      <c r="P110" s="216"/>
      <c r="Q110" s="216"/>
      <c r="R110" s="216"/>
      <c r="S110" s="216"/>
      <c r="T110" s="217"/>
      <c r="AT110" s="218" t="s">
        <v>200</v>
      </c>
      <c r="AU110" s="218" t="s">
        <v>79</v>
      </c>
      <c r="AV110" s="11" t="s">
        <v>79</v>
      </c>
      <c r="AW110" s="11" t="s">
        <v>33</v>
      </c>
      <c r="AX110" s="11" t="s">
        <v>70</v>
      </c>
      <c r="AY110" s="218" t="s">
        <v>132</v>
      </c>
    </row>
    <row r="111" spans="2:51" s="12" customFormat="1" ht="13.5">
      <c r="B111" s="222"/>
      <c r="C111" s="223"/>
      <c r="D111" s="202" t="s">
        <v>200</v>
      </c>
      <c r="E111" s="224" t="s">
        <v>21</v>
      </c>
      <c r="F111" s="225" t="s">
        <v>736</v>
      </c>
      <c r="G111" s="223"/>
      <c r="H111" s="224" t="s">
        <v>21</v>
      </c>
      <c r="I111" s="226"/>
      <c r="J111" s="223"/>
      <c r="K111" s="223"/>
      <c r="L111" s="227"/>
      <c r="M111" s="228"/>
      <c r="N111" s="229"/>
      <c r="O111" s="229"/>
      <c r="P111" s="229"/>
      <c r="Q111" s="229"/>
      <c r="R111" s="229"/>
      <c r="S111" s="229"/>
      <c r="T111" s="230"/>
      <c r="AT111" s="231" t="s">
        <v>200</v>
      </c>
      <c r="AU111" s="231" t="s">
        <v>79</v>
      </c>
      <c r="AV111" s="12" t="s">
        <v>77</v>
      </c>
      <c r="AW111" s="12" t="s">
        <v>33</v>
      </c>
      <c r="AX111" s="12" t="s">
        <v>70</v>
      </c>
      <c r="AY111" s="231" t="s">
        <v>132</v>
      </c>
    </row>
    <row r="112" spans="2:51" s="11" customFormat="1" ht="13.5">
      <c r="B112" s="208"/>
      <c r="C112" s="209"/>
      <c r="D112" s="202" t="s">
        <v>200</v>
      </c>
      <c r="E112" s="210" t="s">
        <v>21</v>
      </c>
      <c r="F112" s="211" t="s">
        <v>737</v>
      </c>
      <c r="G112" s="209"/>
      <c r="H112" s="212">
        <v>425.21</v>
      </c>
      <c r="I112" s="213"/>
      <c r="J112" s="209"/>
      <c r="K112" s="209"/>
      <c r="L112" s="214"/>
      <c r="M112" s="215"/>
      <c r="N112" s="216"/>
      <c r="O112" s="216"/>
      <c r="P112" s="216"/>
      <c r="Q112" s="216"/>
      <c r="R112" s="216"/>
      <c r="S112" s="216"/>
      <c r="T112" s="217"/>
      <c r="AT112" s="218" t="s">
        <v>200</v>
      </c>
      <c r="AU112" s="218" t="s">
        <v>79</v>
      </c>
      <c r="AV112" s="11" t="s">
        <v>79</v>
      </c>
      <c r="AW112" s="11" t="s">
        <v>33</v>
      </c>
      <c r="AX112" s="11" t="s">
        <v>70</v>
      </c>
      <c r="AY112" s="218" t="s">
        <v>132</v>
      </c>
    </row>
    <row r="113" spans="2:51" s="13" customFormat="1" ht="13.5">
      <c r="B113" s="232"/>
      <c r="C113" s="233"/>
      <c r="D113" s="202" t="s">
        <v>200</v>
      </c>
      <c r="E113" s="234" t="s">
        <v>21</v>
      </c>
      <c r="F113" s="235" t="s">
        <v>247</v>
      </c>
      <c r="G113" s="233"/>
      <c r="H113" s="236">
        <v>767.09</v>
      </c>
      <c r="I113" s="237"/>
      <c r="J113" s="233"/>
      <c r="K113" s="233"/>
      <c r="L113" s="238"/>
      <c r="M113" s="239"/>
      <c r="N113" s="240"/>
      <c r="O113" s="240"/>
      <c r="P113" s="240"/>
      <c r="Q113" s="240"/>
      <c r="R113" s="240"/>
      <c r="S113" s="240"/>
      <c r="T113" s="241"/>
      <c r="AT113" s="242" t="s">
        <v>200</v>
      </c>
      <c r="AU113" s="242" t="s">
        <v>79</v>
      </c>
      <c r="AV113" s="13" t="s">
        <v>152</v>
      </c>
      <c r="AW113" s="13" t="s">
        <v>33</v>
      </c>
      <c r="AX113" s="13" t="s">
        <v>77</v>
      </c>
      <c r="AY113" s="242" t="s">
        <v>132</v>
      </c>
    </row>
    <row r="114" spans="2:65" s="1" customFormat="1" ht="25.5" customHeight="1">
      <c r="B114" s="39"/>
      <c r="C114" s="190" t="s">
        <v>173</v>
      </c>
      <c r="D114" s="190" t="s">
        <v>133</v>
      </c>
      <c r="E114" s="191" t="s">
        <v>253</v>
      </c>
      <c r="F114" s="192" t="s">
        <v>254</v>
      </c>
      <c r="G114" s="193" t="s">
        <v>196</v>
      </c>
      <c r="H114" s="194">
        <v>12.14</v>
      </c>
      <c r="I114" s="195">
        <v>291.05</v>
      </c>
      <c r="J114" s="196">
        <f>ROUND(I114*H114,2)</f>
        <v>3533.35</v>
      </c>
      <c r="K114" s="192" t="s">
        <v>161</v>
      </c>
      <c r="L114" s="59"/>
      <c r="M114" s="197" t="s">
        <v>21</v>
      </c>
      <c r="N114" s="198" t="s">
        <v>41</v>
      </c>
      <c r="O114" s="40"/>
      <c r="P114" s="199">
        <f>O114*H114</f>
        <v>0</v>
      </c>
      <c r="Q114" s="199">
        <v>0</v>
      </c>
      <c r="R114" s="199">
        <f>Q114*H114</f>
        <v>0</v>
      </c>
      <c r="S114" s="199">
        <v>0</v>
      </c>
      <c r="T114" s="200">
        <f>S114*H114</f>
        <v>0</v>
      </c>
      <c r="AR114" s="23" t="s">
        <v>152</v>
      </c>
      <c r="AT114" s="23" t="s">
        <v>133</v>
      </c>
      <c r="AU114" s="23" t="s">
        <v>79</v>
      </c>
      <c r="AY114" s="23" t="s">
        <v>132</v>
      </c>
      <c r="BE114" s="201">
        <f>IF(N114="základní",J114,0)</f>
        <v>3533.35</v>
      </c>
      <c r="BF114" s="201">
        <f>IF(N114="snížená",J114,0)</f>
        <v>0</v>
      </c>
      <c r="BG114" s="201">
        <f>IF(N114="zákl. přenesená",J114,0)</f>
        <v>0</v>
      </c>
      <c r="BH114" s="201">
        <f>IF(N114="sníž. přenesená",J114,0)</f>
        <v>0</v>
      </c>
      <c r="BI114" s="201">
        <f>IF(N114="nulová",J114,0)</f>
        <v>0</v>
      </c>
      <c r="BJ114" s="23" t="s">
        <v>77</v>
      </c>
      <c r="BK114" s="201">
        <f>ROUND(I114*H114,2)</f>
        <v>3533.35</v>
      </c>
      <c r="BL114" s="23" t="s">
        <v>152</v>
      </c>
      <c r="BM114" s="23" t="s">
        <v>738</v>
      </c>
    </row>
    <row r="115" spans="2:47" s="1" customFormat="1" ht="94.5">
      <c r="B115" s="39"/>
      <c r="C115" s="61"/>
      <c r="D115" s="202" t="s">
        <v>188</v>
      </c>
      <c r="E115" s="61"/>
      <c r="F115" s="203" t="s">
        <v>256</v>
      </c>
      <c r="G115" s="61"/>
      <c r="H115" s="61"/>
      <c r="I115" s="161"/>
      <c r="J115" s="61"/>
      <c r="K115" s="61"/>
      <c r="L115" s="59"/>
      <c r="M115" s="204"/>
      <c r="N115" s="40"/>
      <c r="O115" s="40"/>
      <c r="P115" s="40"/>
      <c r="Q115" s="40"/>
      <c r="R115" s="40"/>
      <c r="S115" s="40"/>
      <c r="T115" s="76"/>
      <c r="AT115" s="23" t="s">
        <v>188</v>
      </c>
      <c r="AU115" s="23" t="s">
        <v>79</v>
      </c>
    </row>
    <row r="116" spans="2:47" s="1" customFormat="1" ht="27">
      <c r="B116" s="39"/>
      <c r="C116" s="61"/>
      <c r="D116" s="202" t="s">
        <v>140</v>
      </c>
      <c r="E116" s="61"/>
      <c r="F116" s="203" t="s">
        <v>372</v>
      </c>
      <c r="G116" s="61"/>
      <c r="H116" s="61"/>
      <c r="I116" s="161"/>
      <c r="J116" s="61"/>
      <c r="K116" s="61"/>
      <c r="L116" s="59"/>
      <c r="M116" s="204"/>
      <c r="N116" s="40"/>
      <c r="O116" s="40"/>
      <c r="P116" s="40"/>
      <c r="Q116" s="40"/>
      <c r="R116" s="40"/>
      <c r="S116" s="40"/>
      <c r="T116" s="76"/>
      <c r="AT116" s="23" t="s">
        <v>140</v>
      </c>
      <c r="AU116" s="23" t="s">
        <v>79</v>
      </c>
    </row>
    <row r="117" spans="2:51" s="11" customFormat="1" ht="27">
      <c r="B117" s="208"/>
      <c r="C117" s="209"/>
      <c r="D117" s="202" t="s">
        <v>200</v>
      </c>
      <c r="E117" s="210" t="s">
        <v>21</v>
      </c>
      <c r="F117" s="211" t="s">
        <v>739</v>
      </c>
      <c r="G117" s="209"/>
      <c r="H117" s="212">
        <v>12.14</v>
      </c>
      <c r="I117" s="213"/>
      <c r="J117" s="209"/>
      <c r="K117" s="209"/>
      <c r="L117" s="214"/>
      <c r="M117" s="215"/>
      <c r="N117" s="216"/>
      <c r="O117" s="216"/>
      <c r="P117" s="216"/>
      <c r="Q117" s="216"/>
      <c r="R117" s="216"/>
      <c r="S117" s="216"/>
      <c r="T117" s="217"/>
      <c r="AT117" s="218" t="s">
        <v>200</v>
      </c>
      <c r="AU117" s="218" t="s">
        <v>79</v>
      </c>
      <c r="AV117" s="11" t="s">
        <v>79</v>
      </c>
      <c r="AW117" s="11" t="s">
        <v>33</v>
      </c>
      <c r="AX117" s="11" t="s">
        <v>77</v>
      </c>
      <c r="AY117" s="218" t="s">
        <v>132</v>
      </c>
    </row>
    <row r="118" spans="2:65" s="1" customFormat="1" ht="25.5" customHeight="1">
      <c r="B118" s="39"/>
      <c r="C118" s="190" t="s">
        <v>80</v>
      </c>
      <c r="D118" s="190" t="s">
        <v>133</v>
      </c>
      <c r="E118" s="191" t="s">
        <v>260</v>
      </c>
      <c r="F118" s="192" t="s">
        <v>261</v>
      </c>
      <c r="G118" s="193" t="s">
        <v>196</v>
      </c>
      <c r="H118" s="194">
        <v>30</v>
      </c>
      <c r="I118" s="195">
        <v>227.39</v>
      </c>
      <c r="J118" s="196">
        <f>ROUND(I118*H118,2)</f>
        <v>6821.7</v>
      </c>
      <c r="K118" s="192" t="s">
        <v>161</v>
      </c>
      <c r="L118" s="59"/>
      <c r="M118" s="197" t="s">
        <v>21</v>
      </c>
      <c r="N118" s="198" t="s">
        <v>41</v>
      </c>
      <c r="O118" s="40"/>
      <c r="P118" s="199">
        <f>O118*H118</f>
        <v>0</v>
      </c>
      <c r="Q118" s="199">
        <v>0</v>
      </c>
      <c r="R118" s="199">
        <f>Q118*H118</f>
        <v>0</v>
      </c>
      <c r="S118" s="199">
        <v>0</v>
      </c>
      <c r="T118" s="200">
        <f>S118*H118</f>
        <v>0</v>
      </c>
      <c r="AR118" s="23" t="s">
        <v>152</v>
      </c>
      <c r="AT118" s="23" t="s">
        <v>133</v>
      </c>
      <c r="AU118" s="23" t="s">
        <v>79</v>
      </c>
      <c r="AY118" s="23" t="s">
        <v>132</v>
      </c>
      <c r="BE118" s="201">
        <f>IF(N118="základní",J118,0)</f>
        <v>6821.7</v>
      </c>
      <c r="BF118" s="201">
        <f>IF(N118="snížená",J118,0)</f>
        <v>0</v>
      </c>
      <c r="BG118" s="201">
        <f>IF(N118="zákl. přenesená",J118,0)</f>
        <v>0</v>
      </c>
      <c r="BH118" s="201">
        <f>IF(N118="sníž. přenesená",J118,0)</f>
        <v>0</v>
      </c>
      <c r="BI118" s="201">
        <f>IF(N118="nulová",J118,0)</f>
        <v>0</v>
      </c>
      <c r="BJ118" s="23" t="s">
        <v>77</v>
      </c>
      <c r="BK118" s="201">
        <f>ROUND(I118*H118,2)</f>
        <v>6821.7</v>
      </c>
      <c r="BL118" s="23" t="s">
        <v>152</v>
      </c>
      <c r="BM118" s="23" t="s">
        <v>740</v>
      </c>
    </row>
    <row r="119" spans="2:47" s="1" customFormat="1" ht="202.5">
      <c r="B119" s="39"/>
      <c r="C119" s="61"/>
      <c r="D119" s="202" t="s">
        <v>188</v>
      </c>
      <c r="E119" s="61"/>
      <c r="F119" s="203" t="s">
        <v>263</v>
      </c>
      <c r="G119" s="61"/>
      <c r="H119" s="61"/>
      <c r="I119" s="161"/>
      <c r="J119" s="61"/>
      <c r="K119" s="61"/>
      <c r="L119" s="59"/>
      <c r="M119" s="204"/>
      <c r="N119" s="40"/>
      <c r="O119" s="40"/>
      <c r="P119" s="40"/>
      <c r="Q119" s="40"/>
      <c r="R119" s="40"/>
      <c r="S119" s="40"/>
      <c r="T119" s="76"/>
      <c r="AT119" s="23" t="s">
        <v>188</v>
      </c>
      <c r="AU119" s="23" t="s">
        <v>79</v>
      </c>
    </row>
    <row r="120" spans="2:51" s="11" customFormat="1" ht="13.5">
      <c r="B120" s="208"/>
      <c r="C120" s="209"/>
      <c r="D120" s="202" t="s">
        <v>200</v>
      </c>
      <c r="E120" s="210" t="s">
        <v>21</v>
      </c>
      <c r="F120" s="211" t="s">
        <v>741</v>
      </c>
      <c r="G120" s="209"/>
      <c r="H120" s="212">
        <v>30</v>
      </c>
      <c r="I120" s="213"/>
      <c r="J120" s="209"/>
      <c r="K120" s="209"/>
      <c r="L120" s="214"/>
      <c r="M120" s="215"/>
      <c r="N120" s="216"/>
      <c r="O120" s="216"/>
      <c r="P120" s="216"/>
      <c r="Q120" s="216"/>
      <c r="R120" s="216"/>
      <c r="S120" s="216"/>
      <c r="T120" s="217"/>
      <c r="AT120" s="218" t="s">
        <v>200</v>
      </c>
      <c r="AU120" s="218" t="s">
        <v>79</v>
      </c>
      <c r="AV120" s="11" t="s">
        <v>79</v>
      </c>
      <c r="AW120" s="11" t="s">
        <v>33</v>
      </c>
      <c r="AX120" s="11" t="s">
        <v>77</v>
      </c>
      <c r="AY120" s="218" t="s">
        <v>132</v>
      </c>
    </row>
    <row r="121" spans="2:65" s="1" customFormat="1" ht="38.25" customHeight="1">
      <c r="B121" s="39"/>
      <c r="C121" s="190" t="s">
        <v>270</v>
      </c>
      <c r="D121" s="190" t="s">
        <v>133</v>
      </c>
      <c r="E121" s="191" t="s">
        <v>194</v>
      </c>
      <c r="F121" s="192" t="s">
        <v>195</v>
      </c>
      <c r="G121" s="193" t="s">
        <v>196</v>
      </c>
      <c r="H121" s="194">
        <v>113.45</v>
      </c>
      <c r="I121" s="195">
        <v>52.74</v>
      </c>
      <c r="J121" s="196">
        <f>ROUND(I121*H121,2)</f>
        <v>5983.35</v>
      </c>
      <c r="K121" s="192" t="s">
        <v>161</v>
      </c>
      <c r="L121" s="59"/>
      <c r="M121" s="197" t="s">
        <v>21</v>
      </c>
      <c r="N121" s="198" t="s">
        <v>41</v>
      </c>
      <c r="O121" s="40"/>
      <c r="P121" s="199">
        <f>O121*H121</f>
        <v>0</v>
      </c>
      <c r="Q121" s="199">
        <v>0</v>
      </c>
      <c r="R121" s="199">
        <f>Q121*H121</f>
        <v>0</v>
      </c>
      <c r="S121" s="199">
        <v>0</v>
      </c>
      <c r="T121" s="200">
        <f>S121*H121</f>
        <v>0</v>
      </c>
      <c r="AR121" s="23" t="s">
        <v>152</v>
      </c>
      <c r="AT121" s="23" t="s">
        <v>133</v>
      </c>
      <c r="AU121" s="23" t="s">
        <v>79</v>
      </c>
      <c r="AY121" s="23" t="s">
        <v>132</v>
      </c>
      <c r="BE121" s="201">
        <f>IF(N121="základní",J121,0)</f>
        <v>5983.35</v>
      </c>
      <c r="BF121" s="201">
        <f>IF(N121="snížená",J121,0)</f>
        <v>0</v>
      </c>
      <c r="BG121" s="201">
        <f>IF(N121="zákl. přenesená",J121,0)</f>
        <v>0</v>
      </c>
      <c r="BH121" s="201">
        <f>IF(N121="sníž. přenesená",J121,0)</f>
        <v>0</v>
      </c>
      <c r="BI121" s="201">
        <f>IF(N121="nulová",J121,0)</f>
        <v>0</v>
      </c>
      <c r="BJ121" s="23" t="s">
        <v>77</v>
      </c>
      <c r="BK121" s="201">
        <f>ROUND(I121*H121,2)</f>
        <v>5983.35</v>
      </c>
      <c r="BL121" s="23" t="s">
        <v>152</v>
      </c>
      <c r="BM121" s="23" t="s">
        <v>742</v>
      </c>
    </row>
    <row r="122" spans="2:47" s="1" customFormat="1" ht="189">
      <c r="B122" s="39"/>
      <c r="C122" s="61"/>
      <c r="D122" s="202" t="s">
        <v>188</v>
      </c>
      <c r="E122" s="61"/>
      <c r="F122" s="203" t="s">
        <v>198</v>
      </c>
      <c r="G122" s="61"/>
      <c r="H122" s="61"/>
      <c r="I122" s="161"/>
      <c r="J122" s="61"/>
      <c r="K122" s="61"/>
      <c r="L122" s="59"/>
      <c r="M122" s="204"/>
      <c r="N122" s="40"/>
      <c r="O122" s="40"/>
      <c r="P122" s="40"/>
      <c r="Q122" s="40"/>
      <c r="R122" s="40"/>
      <c r="S122" s="40"/>
      <c r="T122" s="76"/>
      <c r="AT122" s="23" t="s">
        <v>188</v>
      </c>
      <c r="AU122" s="23" t="s">
        <v>79</v>
      </c>
    </row>
    <row r="123" spans="2:65" s="1" customFormat="1" ht="38.25" customHeight="1">
      <c r="B123" s="39"/>
      <c r="C123" s="190" t="s">
        <v>272</v>
      </c>
      <c r="D123" s="190" t="s">
        <v>133</v>
      </c>
      <c r="E123" s="191" t="s">
        <v>266</v>
      </c>
      <c r="F123" s="192" t="s">
        <v>267</v>
      </c>
      <c r="G123" s="193" t="s">
        <v>196</v>
      </c>
      <c r="H123" s="194">
        <v>666.64</v>
      </c>
      <c r="I123" s="195">
        <v>111.49</v>
      </c>
      <c r="J123" s="196">
        <f>ROUND(I123*H123,2)</f>
        <v>74323.69</v>
      </c>
      <c r="K123" s="192" t="s">
        <v>21</v>
      </c>
      <c r="L123" s="59"/>
      <c r="M123" s="197" t="s">
        <v>21</v>
      </c>
      <c r="N123" s="198" t="s">
        <v>41</v>
      </c>
      <c r="O123" s="40"/>
      <c r="P123" s="199">
        <f>O123*H123</f>
        <v>0</v>
      </c>
      <c r="Q123" s="199">
        <v>0</v>
      </c>
      <c r="R123" s="199">
        <f>Q123*H123</f>
        <v>0</v>
      </c>
      <c r="S123" s="199">
        <v>0</v>
      </c>
      <c r="T123" s="200">
        <f>S123*H123</f>
        <v>0</v>
      </c>
      <c r="AR123" s="23" t="s">
        <v>152</v>
      </c>
      <c r="AT123" s="23" t="s">
        <v>133</v>
      </c>
      <c r="AU123" s="23" t="s">
        <v>79</v>
      </c>
      <c r="AY123" s="23" t="s">
        <v>132</v>
      </c>
      <c r="BE123" s="201">
        <f>IF(N123="základní",J123,0)</f>
        <v>74323.69</v>
      </c>
      <c r="BF123" s="201">
        <f>IF(N123="snížená",J123,0)</f>
        <v>0</v>
      </c>
      <c r="BG123" s="201">
        <f>IF(N123="zákl. přenesená",J123,0)</f>
        <v>0</v>
      </c>
      <c r="BH123" s="201">
        <f>IF(N123="sníž. přenesená",J123,0)</f>
        <v>0</v>
      </c>
      <c r="BI123" s="201">
        <f>IF(N123="nulová",J123,0)</f>
        <v>0</v>
      </c>
      <c r="BJ123" s="23" t="s">
        <v>77</v>
      </c>
      <c r="BK123" s="201">
        <f>ROUND(I123*H123,2)</f>
        <v>74323.69</v>
      </c>
      <c r="BL123" s="23" t="s">
        <v>152</v>
      </c>
      <c r="BM123" s="23" t="s">
        <v>743</v>
      </c>
    </row>
    <row r="124" spans="2:51" s="11" customFormat="1" ht="13.5">
      <c r="B124" s="208"/>
      <c r="C124" s="209"/>
      <c r="D124" s="202" t="s">
        <v>200</v>
      </c>
      <c r="E124" s="210" t="s">
        <v>21</v>
      </c>
      <c r="F124" s="211" t="s">
        <v>744</v>
      </c>
      <c r="G124" s="209"/>
      <c r="H124" s="212">
        <v>666.64</v>
      </c>
      <c r="I124" s="213"/>
      <c r="J124" s="209"/>
      <c r="K124" s="209"/>
      <c r="L124" s="214"/>
      <c r="M124" s="215"/>
      <c r="N124" s="216"/>
      <c r="O124" s="216"/>
      <c r="P124" s="216"/>
      <c r="Q124" s="216"/>
      <c r="R124" s="216"/>
      <c r="S124" s="216"/>
      <c r="T124" s="217"/>
      <c r="AT124" s="218" t="s">
        <v>200</v>
      </c>
      <c r="AU124" s="218" t="s">
        <v>79</v>
      </c>
      <c r="AV124" s="11" t="s">
        <v>79</v>
      </c>
      <c r="AW124" s="11" t="s">
        <v>33</v>
      </c>
      <c r="AX124" s="11" t="s">
        <v>77</v>
      </c>
      <c r="AY124" s="218" t="s">
        <v>132</v>
      </c>
    </row>
    <row r="125" spans="2:65" s="1" customFormat="1" ht="25.5" customHeight="1">
      <c r="B125" s="39"/>
      <c r="C125" s="190" t="s">
        <v>278</v>
      </c>
      <c r="D125" s="190" t="s">
        <v>133</v>
      </c>
      <c r="E125" s="191" t="s">
        <v>202</v>
      </c>
      <c r="F125" s="192" t="s">
        <v>203</v>
      </c>
      <c r="G125" s="193" t="s">
        <v>196</v>
      </c>
      <c r="H125" s="194">
        <v>113.45</v>
      </c>
      <c r="I125" s="195">
        <v>214.25</v>
      </c>
      <c r="J125" s="196">
        <f>ROUND(I125*H125,2)</f>
        <v>24306.66</v>
      </c>
      <c r="K125" s="192" t="s">
        <v>161</v>
      </c>
      <c r="L125" s="59"/>
      <c r="M125" s="197" t="s">
        <v>21</v>
      </c>
      <c r="N125" s="198" t="s">
        <v>41</v>
      </c>
      <c r="O125" s="40"/>
      <c r="P125" s="199">
        <f>O125*H125</f>
        <v>0</v>
      </c>
      <c r="Q125" s="199">
        <v>0</v>
      </c>
      <c r="R125" s="199">
        <f>Q125*H125</f>
        <v>0</v>
      </c>
      <c r="S125" s="199">
        <v>0</v>
      </c>
      <c r="T125" s="200">
        <f>S125*H125</f>
        <v>0</v>
      </c>
      <c r="AR125" s="23" t="s">
        <v>152</v>
      </c>
      <c r="AT125" s="23" t="s">
        <v>133</v>
      </c>
      <c r="AU125" s="23" t="s">
        <v>79</v>
      </c>
      <c r="AY125" s="23" t="s">
        <v>132</v>
      </c>
      <c r="BE125" s="201">
        <f>IF(N125="základní",J125,0)</f>
        <v>24306.66</v>
      </c>
      <c r="BF125" s="201">
        <f>IF(N125="snížená",J125,0)</f>
        <v>0</v>
      </c>
      <c r="BG125" s="201">
        <f>IF(N125="zákl. přenesená",J125,0)</f>
        <v>0</v>
      </c>
      <c r="BH125" s="201">
        <f>IF(N125="sníž. přenesená",J125,0)</f>
        <v>0</v>
      </c>
      <c r="BI125" s="201">
        <f>IF(N125="nulová",J125,0)</f>
        <v>0</v>
      </c>
      <c r="BJ125" s="23" t="s">
        <v>77</v>
      </c>
      <c r="BK125" s="201">
        <f>ROUND(I125*H125,2)</f>
        <v>24306.66</v>
      </c>
      <c r="BL125" s="23" t="s">
        <v>152</v>
      </c>
      <c r="BM125" s="23" t="s">
        <v>745</v>
      </c>
    </row>
    <row r="126" spans="2:47" s="1" customFormat="1" ht="148.5">
      <c r="B126" s="39"/>
      <c r="C126" s="61"/>
      <c r="D126" s="202" t="s">
        <v>188</v>
      </c>
      <c r="E126" s="61"/>
      <c r="F126" s="203" t="s">
        <v>205</v>
      </c>
      <c r="G126" s="61"/>
      <c r="H126" s="61"/>
      <c r="I126" s="161"/>
      <c r="J126" s="61"/>
      <c r="K126" s="61"/>
      <c r="L126" s="59"/>
      <c r="M126" s="204"/>
      <c r="N126" s="40"/>
      <c r="O126" s="40"/>
      <c r="P126" s="40"/>
      <c r="Q126" s="40"/>
      <c r="R126" s="40"/>
      <c r="S126" s="40"/>
      <c r="T126" s="76"/>
      <c r="AT126" s="23" t="s">
        <v>188</v>
      </c>
      <c r="AU126" s="23" t="s">
        <v>79</v>
      </c>
    </row>
    <row r="127" spans="2:65" s="1" customFormat="1" ht="51" customHeight="1">
      <c r="B127" s="39"/>
      <c r="C127" s="190" t="s">
        <v>285</v>
      </c>
      <c r="D127" s="190" t="s">
        <v>133</v>
      </c>
      <c r="E127" s="191" t="s">
        <v>273</v>
      </c>
      <c r="F127" s="192" t="s">
        <v>274</v>
      </c>
      <c r="G127" s="193" t="s">
        <v>196</v>
      </c>
      <c r="H127" s="194">
        <v>125.59</v>
      </c>
      <c r="I127" s="195">
        <v>47.09</v>
      </c>
      <c r="J127" s="196">
        <f>ROUND(I127*H127,2)</f>
        <v>5914.03</v>
      </c>
      <c r="K127" s="192" t="s">
        <v>161</v>
      </c>
      <c r="L127" s="59"/>
      <c r="M127" s="197" t="s">
        <v>21</v>
      </c>
      <c r="N127" s="198" t="s">
        <v>41</v>
      </c>
      <c r="O127" s="40"/>
      <c r="P127" s="199">
        <f>O127*H127</f>
        <v>0</v>
      </c>
      <c r="Q127" s="199">
        <v>0</v>
      </c>
      <c r="R127" s="199">
        <f>Q127*H127</f>
        <v>0</v>
      </c>
      <c r="S127" s="199">
        <v>0</v>
      </c>
      <c r="T127" s="200">
        <f>S127*H127</f>
        <v>0</v>
      </c>
      <c r="AR127" s="23" t="s">
        <v>152</v>
      </c>
      <c r="AT127" s="23" t="s">
        <v>133</v>
      </c>
      <c r="AU127" s="23" t="s">
        <v>79</v>
      </c>
      <c r="AY127" s="23" t="s">
        <v>132</v>
      </c>
      <c r="BE127" s="201">
        <f>IF(N127="základní",J127,0)</f>
        <v>5914.03</v>
      </c>
      <c r="BF127" s="201">
        <f>IF(N127="snížená",J127,0)</f>
        <v>0</v>
      </c>
      <c r="BG127" s="201">
        <f>IF(N127="zákl. přenesená",J127,0)</f>
        <v>0</v>
      </c>
      <c r="BH127" s="201">
        <f>IF(N127="sníž. přenesená",J127,0)</f>
        <v>0</v>
      </c>
      <c r="BI127" s="201">
        <f>IF(N127="nulová",J127,0)</f>
        <v>0</v>
      </c>
      <c r="BJ127" s="23" t="s">
        <v>77</v>
      </c>
      <c r="BK127" s="201">
        <f>ROUND(I127*H127,2)</f>
        <v>5914.03</v>
      </c>
      <c r="BL127" s="23" t="s">
        <v>152</v>
      </c>
      <c r="BM127" s="23" t="s">
        <v>746</v>
      </c>
    </row>
    <row r="128" spans="2:47" s="1" customFormat="1" ht="409.5">
      <c r="B128" s="39"/>
      <c r="C128" s="61"/>
      <c r="D128" s="202" t="s">
        <v>188</v>
      </c>
      <c r="E128" s="61"/>
      <c r="F128" s="203" t="s">
        <v>276</v>
      </c>
      <c r="G128" s="61"/>
      <c r="H128" s="61"/>
      <c r="I128" s="161"/>
      <c r="J128" s="61"/>
      <c r="K128" s="61"/>
      <c r="L128" s="59"/>
      <c r="M128" s="204"/>
      <c r="N128" s="40"/>
      <c r="O128" s="40"/>
      <c r="P128" s="40"/>
      <c r="Q128" s="40"/>
      <c r="R128" s="40"/>
      <c r="S128" s="40"/>
      <c r="T128" s="76"/>
      <c r="AT128" s="23" t="s">
        <v>188</v>
      </c>
      <c r="AU128" s="23" t="s">
        <v>79</v>
      </c>
    </row>
    <row r="129" spans="2:47" s="1" customFormat="1" ht="27">
      <c r="B129" s="39"/>
      <c r="C129" s="61"/>
      <c r="D129" s="202" t="s">
        <v>140</v>
      </c>
      <c r="E129" s="61"/>
      <c r="F129" s="203" t="s">
        <v>747</v>
      </c>
      <c r="G129" s="61"/>
      <c r="H129" s="61"/>
      <c r="I129" s="161"/>
      <c r="J129" s="61"/>
      <c r="K129" s="61"/>
      <c r="L129" s="59"/>
      <c r="M129" s="204"/>
      <c r="N129" s="40"/>
      <c r="O129" s="40"/>
      <c r="P129" s="40"/>
      <c r="Q129" s="40"/>
      <c r="R129" s="40"/>
      <c r="S129" s="40"/>
      <c r="T129" s="76"/>
      <c r="AT129" s="23" t="s">
        <v>140</v>
      </c>
      <c r="AU129" s="23" t="s">
        <v>79</v>
      </c>
    </row>
    <row r="130" spans="2:51" s="11" customFormat="1" ht="13.5">
      <c r="B130" s="208"/>
      <c r="C130" s="209"/>
      <c r="D130" s="202" t="s">
        <v>200</v>
      </c>
      <c r="E130" s="210" t="s">
        <v>21</v>
      </c>
      <c r="F130" s="211" t="s">
        <v>748</v>
      </c>
      <c r="G130" s="209"/>
      <c r="H130" s="212">
        <v>113.45</v>
      </c>
      <c r="I130" s="213"/>
      <c r="J130" s="209"/>
      <c r="K130" s="209"/>
      <c r="L130" s="214"/>
      <c r="M130" s="215"/>
      <c r="N130" s="216"/>
      <c r="O130" s="216"/>
      <c r="P130" s="216"/>
      <c r="Q130" s="216"/>
      <c r="R130" s="216"/>
      <c r="S130" s="216"/>
      <c r="T130" s="217"/>
      <c r="AT130" s="218" t="s">
        <v>200</v>
      </c>
      <c r="AU130" s="218" t="s">
        <v>79</v>
      </c>
      <c r="AV130" s="11" t="s">
        <v>79</v>
      </c>
      <c r="AW130" s="11" t="s">
        <v>33</v>
      </c>
      <c r="AX130" s="11" t="s">
        <v>70</v>
      </c>
      <c r="AY130" s="218" t="s">
        <v>132</v>
      </c>
    </row>
    <row r="131" spans="2:51" s="12" customFormat="1" ht="13.5">
      <c r="B131" s="222"/>
      <c r="C131" s="223"/>
      <c r="D131" s="202" t="s">
        <v>200</v>
      </c>
      <c r="E131" s="224" t="s">
        <v>21</v>
      </c>
      <c r="F131" s="225" t="s">
        <v>749</v>
      </c>
      <c r="G131" s="223"/>
      <c r="H131" s="224" t="s">
        <v>21</v>
      </c>
      <c r="I131" s="226"/>
      <c r="J131" s="223"/>
      <c r="K131" s="223"/>
      <c r="L131" s="227"/>
      <c r="M131" s="228"/>
      <c r="N131" s="229"/>
      <c r="O131" s="229"/>
      <c r="P131" s="229"/>
      <c r="Q131" s="229"/>
      <c r="R131" s="229"/>
      <c r="S131" s="229"/>
      <c r="T131" s="230"/>
      <c r="AT131" s="231" t="s">
        <v>200</v>
      </c>
      <c r="AU131" s="231" t="s">
        <v>79</v>
      </c>
      <c r="AV131" s="12" t="s">
        <v>77</v>
      </c>
      <c r="AW131" s="12" t="s">
        <v>33</v>
      </c>
      <c r="AX131" s="12" t="s">
        <v>70</v>
      </c>
      <c r="AY131" s="231" t="s">
        <v>132</v>
      </c>
    </row>
    <row r="132" spans="2:51" s="11" customFormat="1" ht="13.5">
      <c r="B132" s="208"/>
      <c r="C132" s="209"/>
      <c r="D132" s="202" t="s">
        <v>200</v>
      </c>
      <c r="E132" s="210" t="s">
        <v>21</v>
      </c>
      <c r="F132" s="211" t="s">
        <v>259</v>
      </c>
      <c r="G132" s="209"/>
      <c r="H132" s="212">
        <v>12.14</v>
      </c>
      <c r="I132" s="213"/>
      <c r="J132" s="209"/>
      <c r="K132" s="209"/>
      <c r="L132" s="214"/>
      <c r="M132" s="215"/>
      <c r="N132" s="216"/>
      <c r="O132" s="216"/>
      <c r="P132" s="216"/>
      <c r="Q132" s="216"/>
      <c r="R132" s="216"/>
      <c r="S132" s="216"/>
      <c r="T132" s="217"/>
      <c r="AT132" s="218" t="s">
        <v>200</v>
      </c>
      <c r="AU132" s="218" t="s">
        <v>79</v>
      </c>
      <c r="AV132" s="11" t="s">
        <v>79</v>
      </c>
      <c r="AW132" s="11" t="s">
        <v>33</v>
      </c>
      <c r="AX132" s="11" t="s">
        <v>70</v>
      </c>
      <c r="AY132" s="218" t="s">
        <v>132</v>
      </c>
    </row>
    <row r="133" spans="2:51" s="13" customFormat="1" ht="13.5">
      <c r="B133" s="232"/>
      <c r="C133" s="233"/>
      <c r="D133" s="202" t="s">
        <v>200</v>
      </c>
      <c r="E133" s="234" t="s">
        <v>21</v>
      </c>
      <c r="F133" s="235" t="s">
        <v>247</v>
      </c>
      <c r="G133" s="233"/>
      <c r="H133" s="236">
        <v>125.59</v>
      </c>
      <c r="I133" s="237"/>
      <c r="J133" s="233"/>
      <c r="K133" s="233"/>
      <c r="L133" s="238"/>
      <c r="M133" s="239"/>
      <c r="N133" s="240"/>
      <c r="O133" s="240"/>
      <c r="P133" s="240"/>
      <c r="Q133" s="240"/>
      <c r="R133" s="240"/>
      <c r="S133" s="240"/>
      <c r="T133" s="241"/>
      <c r="AT133" s="242" t="s">
        <v>200</v>
      </c>
      <c r="AU133" s="242" t="s">
        <v>79</v>
      </c>
      <c r="AV133" s="13" t="s">
        <v>152</v>
      </c>
      <c r="AW133" s="13" t="s">
        <v>33</v>
      </c>
      <c r="AX133" s="13" t="s">
        <v>77</v>
      </c>
      <c r="AY133" s="242" t="s">
        <v>132</v>
      </c>
    </row>
    <row r="134" spans="2:65" s="1" customFormat="1" ht="25.5" customHeight="1">
      <c r="B134" s="39"/>
      <c r="C134" s="190" t="s">
        <v>291</v>
      </c>
      <c r="D134" s="190" t="s">
        <v>133</v>
      </c>
      <c r="E134" s="191" t="s">
        <v>279</v>
      </c>
      <c r="F134" s="192" t="s">
        <v>280</v>
      </c>
      <c r="G134" s="193" t="s">
        <v>281</v>
      </c>
      <c r="H134" s="194">
        <v>1199.952</v>
      </c>
      <c r="I134" s="195">
        <v>109.72</v>
      </c>
      <c r="J134" s="196">
        <f>ROUND(I134*H134,2)</f>
        <v>131658.73</v>
      </c>
      <c r="K134" s="192" t="s">
        <v>161</v>
      </c>
      <c r="L134" s="59"/>
      <c r="M134" s="197" t="s">
        <v>21</v>
      </c>
      <c r="N134" s="198" t="s">
        <v>41</v>
      </c>
      <c r="O134" s="40"/>
      <c r="P134" s="199">
        <f>O134*H134</f>
        <v>0</v>
      </c>
      <c r="Q134" s="199">
        <v>0</v>
      </c>
      <c r="R134" s="199">
        <f>Q134*H134</f>
        <v>0</v>
      </c>
      <c r="S134" s="199">
        <v>0</v>
      </c>
      <c r="T134" s="200">
        <f>S134*H134</f>
        <v>0</v>
      </c>
      <c r="AR134" s="23" t="s">
        <v>152</v>
      </c>
      <c r="AT134" s="23" t="s">
        <v>133</v>
      </c>
      <c r="AU134" s="23" t="s">
        <v>79</v>
      </c>
      <c r="AY134" s="23" t="s">
        <v>132</v>
      </c>
      <c r="BE134" s="201">
        <f>IF(N134="základní",J134,0)</f>
        <v>131658.73</v>
      </c>
      <c r="BF134" s="201">
        <f>IF(N134="snížená",J134,0)</f>
        <v>0</v>
      </c>
      <c r="BG134" s="201">
        <f>IF(N134="zákl. přenesená",J134,0)</f>
        <v>0</v>
      </c>
      <c r="BH134" s="201">
        <f>IF(N134="sníž. přenesená",J134,0)</f>
        <v>0</v>
      </c>
      <c r="BI134" s="201">
        <f>IF(N134="nulová",J134,0)</f>
        <v>0</v>
      </c>
      <c r="BJ134" s="23" t="s">
        <v>77</v>
      </c>
      <c r="BK134" s="201">
        <f>ROUND(I134*H134,2)</f>
        <v>131658.73</v>
      </c>
      <c r="BL134" s="23" t="s">
        <v>152</v>
      </c>
      <c r="BM134" s="23" t="s">
        <v>750</v>
      </c>
    </row>
    <row r="135" spans="2:47" s="1" customFormat="1" ht="27">
      <c r="B135" s="39"/>
      <c r="C135" s="61"/>
      <c r="D135" s="202" t="s">
        <v>188</v>
      </c>
      <c r="E135" s="61"/>
      <c r="F135" s="203" t="s">
        <v>283</v>
      </c>
      <c r="G135" s="61"/>
      <c r="H135" s="61"/>
      <c r="I135" s="161"/>
      <c r="J135" s="61"/>
      <c r="K135" s="61"/>
      <c r="L135" s="59"/>
      <c r="M135" s="204"/>
      <c r="N135" s="40"/>
      <c r="O135" s="40"/>
      <c r="P135" s="40"/>
      <c r="Q135" s="40"/>
      <c r="R135" s="40"/>
      <c r="S135" s="40"/>
      <c r="T135" s="76"/>
      <c r="AT135" s="23" t="s">
        <v>188</v>
      </c>
      <c r="AU135" s="23" t="s">
        <v>79</v>
      </c>
    </row>
    <row r="136" spans="2:51" s="11" customFormat="1" ht="13.5">
      <c r="B136" s="208"/>
      <c r="C136" s="209"/>
      <c r="D136" s="202" t="s">
        <v>200</v>
      </c>
      <c r="E136" s="210" t="s">
        <v>21</v>
      </c>
      <c r="F136" s="211" t="s">
        <v>751</v>
      </c>
      <c r="G136" s="209"/>
      <c r="H136" s="212">
        <v>1199.952</v>
      </c>
      <c r="I136" s="213"/>
      <c r="J136" s="209"/>
      <c r="K136" s="209"/>
      <c r="L136" s="214"/>
      <c r="M136" s="215"/>
      <c r="N136" s="216"/>
      <c r="O136" s="216"/>
      <c r="P136" s="216"/>
      <c r="Q136" s="216"/>
      <c r="R136" s="216"/>
      <c r="S136" s="216"/>
      <c r="T136" s="217"/>
      <c r="AT136" s="218" t="s">
        <v>200</v>
      </c>
      <c r="AU136" s="218" t="s">
        <v>79</v>
      </c>
      <c r="AV136" s="11" t="s">
        <v>79</v>
      </c>
      <c r="AW136" s="11" t="s">
        <v>33</v>
      </c>
      <c r="AX136" s="11" t="s">
        <v>77</v>
      </c>
      <c r="AY136" s="218" t="s">
        <v>132</v>
      </c>
    </row>
    <row r="137" spans="2:65" s="1" customFormat="1" ht="25.5" customHeight="1">
      <c r="B137" s="39"/>
      <c r="C137" s="190" t="s">
        <v>10</v>
      </c>
      <c r="D137" s="190" t="s">
        <v>133</v>
      </c>
      <c r="E137" s="191" t="s">
        <v>286</v>
      </c>
      <c r="F137" s="192" t="s">
        <v>287</v>
      </c>
      <c r="G137" s="193" t="s">
        <v>196</v>
      </c>
      <c r="H137" s="194">
        <v>17</v>
      </c>
      <c r="I137" s="195">
        <v>105.14</v>
      </c>
      <c r="J137" s="196">
        <f>ROUND(I137*H137,2)</f>
        <v>1787.38</v>
      </c>
      <c r="K137" s="192" t="s">
        <v>161</v>
      </c>
      <c r="L137" s="59"/>
      <c r="M137" s="197" t="s">
        <v>21</v>
      </c>
      <c r="N137" s="198" t="s">
        <v>41</v>
      </c>
      <c r="O137" s="40"/>
      <c r="P137" s="199">
        <f>O137*H137</f>
        <v>0</v>
      </c>
      <c r="Q137" s="199">
        <v>0</v>
      </c>
      <c r="R137" s="199">
        <f>Q137*H137</f>
        <v>0</v>
      </c>
      <c r="S137" s="199">
        <v>0</v>
      </c>
      <c r="T137" s="200">
        <f>S137*H137</f>
        <v>0</v>
      </c>
      <c r="AR137" s="23" t="s">
        <v>152</v>
      </c>
      <c r="AT137" s="23" t="s">
        <v>133</v>
      </c>
      <c r="AU137" s="23" t="s">
        <v>79</v>
      </c>
      <c r="AY137" s="23" t="s">
        <v>132</v>
      </c>
      <c r="BE137" s="201">
        <f>IF(N137="základní",J137,0)</f>
        <v>1787.38</v>
      </c>
      <c r="BF137" s="201">
        <f>IF(N137="snížená",J137,0)</f>
        <v>0</v>
      </c>
      <c r="BG137" s="201">
        <f>IF(N137="zákl. přenesená",J137,0)</f>
        <v>0</v>
      </c>
      <c r="BH137" s="201">
        <f>IF(N137="sníž. přenesená",J137,0)</f>
        <v>0</v>
      </c>
      <c r="BI137" s="201">
        <f>IF(N137="nulová",J137,0)</f>
        <v>0</v>
      </c>
      <c r="BJ137" s="23" t="s">
        <v>77</v>
      </c>
      <c r="BK137" s="201">
        <f>ROUND(I137*H137,2)</f>
        <v>1787.38</v>
      </c>
      <c r="BL137" s="23" t="s">
        <v>152</v>
      </c>
      <c r="BM137" s="23" t="s">
        <v>752</v>
      </c>
    </row>
    <row r="138" spans="2:47" s="1" customFormat="1" ht="409.5">
      <c r="B138" s="39"/>
      <c r="C138" s="61"/>
      <c r="D138" s="202" t="s">
        <v>188</v>
      </c>
      <c r="E138" s="61"/>
      <c r="F138" s="203" t="s">
        <v>289</v>
      </c>
      <c r="G138" s="61"/>
      <c r="H138" s="61"/>
      <c r="I138" s="161"/>
      <c r="J138" s="61"/>
      <c r="K138" s="61"/>
      <c r="L138" s="59"/>
      <c r="M138" s="204"/>
      <c r="N138" s="40"/>
      <c r="O138" s="40"/>
      <c r="P138" s="40"/>
      <c r="Q138" s="40"/>
      <c r="R138" s="40"/>
      <c r="S138" s="40"/>
      <c r="T138" s="76"/>
      <c r="AT138" s="23" t="s">
        <v>188</v>
      </c>
      <c r="AU138" s="23" t="s">
        <v>79</v>
      </c>
    </row>
    <row r="139" spans="2:51" s="11" customFormat="1" ht="13.5">
      <c r="B139" s="208"/>
      <c r="C139" s="209"/>
      <c r="D139" s="202" t="s">
        <v>200</v>
      </c>
      <c r="E139" s="210" t="s">
        <v>21</v>
      </c>
      <c r="F139" s="211" t="s">
        <v>753</v>
      </c>
      <c r="G139" s="209"/>
      <c r="H139" s="212">
        <v>17</v>
      </c>
      <c r="I139" s="213"/>
      <c r="J139" s="209"/>
      <c r="K139" s="209"/>
      <c r="L139" s="214"/>
      <c r="M139" s="215"/>
      <c r="N139" s="216"/>
      <c r="O139" s="216"/>
      <c r="P139" s="216"/>
      <c r="Q139" s="216"/>
      <c r="R139" s="216"/>
      <c r="S139" s="216"/>
      <c r="T139" s="217"/>
      <c r="AT139" s="218" t="s">
        <v>200</v>
      </c>
      <c r="AU139" s="218" t="s">
        <v>79</v>
      </c>
      <c r="AV139" s="11" t="s">
        <v>79</v>
      </c>
      <c r="AW139" s="11" t="s">
        <v>33</v>
      </c>
      <c r="AX139" s="11" t="s">
        <v>77</v>
      </c>
      <c r="AY139" s="218" t="s">
        <v>132</v>
      </c>
    </row>
    <row r="140" spans="2:65" s="1" customFormat="1" ht="38.25" customHeight="1">
      <c r="B140" s="39"/>
      <c r="C140" s="190" t="s">
        <v>303</v>
      </c>
      <c r="D140" s="190" t="s">
        <v>133</v>
      </c>
      <c r="E140" s="191" t="s">
        <v>298</v>
      </c>
      <c r="F140" s="192" t="s">
        <v>299</v>
      </c>
      <c r="G140" s="193" t="s">
        <v>196</v>
      </c>
      <c r="H140" s="194">
        <v>12.6</v>
      </c>
      <c r="I140" s="195">
        <v>204.05</v>
      </c>
      <c r="J140" s="196">
        <f>ROUND(I140*H140,2)</f>
        <v>2571.03</v>
      </c>
      <c r="K140" s="192" t="s">
        <v>161</v>
      </c>
      <c r="L140" s="59"/>
      <c r="M140" s="197" t="s">
        <v>21</v>
      </c>
      <c r="N140" s="198" t="s">
        <v>41</v>
      </c>
      <c r="O140" s="40"/>
      <c r="P140" s="199">
        <f>O140*H140</f>
        <v>0</v>
      </c>
      <c r="Q140" s="199">
        <v>0</v>
      </c>
      <c r="R140" s="199">
        <f>Q140*H140</f>
        <v>0</v>
      </c>
      <c r="S140" s="199">
        <v>0</v>
      </c>
      <c r="T140" s="200">
        <f>S140*H140</f>
        <v>0</v>
      </c>
      <c r="AR140" s="23" t="s">
        <v>152</v>
      </c>
      <c r="AT140" s="23" t="s">
        <v>133</v>
      </c>
      <c r="AU140" s="23" t="s">
        <v>79</v>
      </c>
      <c r="AY140" s="23" t="s">
        <v>132</v>
      </c>
      <c r="BE140" s="201">
        <f>IF(N140="základní",J140,0)</f>
        <v>2571.03</v>
      </c>
      <c r="BF140" s="201">
        <f>IF(N140="snížená",J140,0)</f>
        <v>0</v>
      </c>
      <c r="BG140" s="201">
        <f>IF(N140="zákl. přenesená",J140,0)</f>
        <v>0</v>
      </c>
      <c r="BH140" s="201">
        <f>IF(N140="sníž. přenesená",J140,0)</f>
        <v>0</v>
      </c>
      <c r="BI140" s="201">
        <f>IF(N140="nulová",J140,0)</f>
        <v>0</v>
      </c>
      <c r="BJ140" s="23" t="s">
        <v>77</v>
      </c>
      <c r="BK140" s="201">
        <f>ROUND(I140*H140,2)</f>
        <v>2571.03</v>
      </c>
      <c r="BL140" s="23" t="s">
        <v>152</v>
      </c>
      <c r="BM140" s="23" t="s">
        <v>754</v>
      </c>
    </row>
    <row r="141" spans="2:47" s="1" customFormat="1" ht="108">
      <c r="B141" s="39"/>
      <c r="C141" s="61"/>
      <c r="D141" s="202" t="s">
        <v>188</v>
      </c>
      <c r="E141" s="61"/>
      <c r="F141" s="203" t="s">
        <v>301</v>
      </c>
      <c r="G141" s="61"/>
      <c r="H141" s="61"/>
      <c r="I141" s="161"/>
      <c r="J141" s="61"/>
      <c r="K141" s="61"/>
      <c r="L141" s="59"/>
      <c r="M141" s="204"/>
      <c r="N141" s="40"/>
      <c r="O141" s="40"/>
      <c r="P141" s="40"/>
      <c r="Q141" s="40"/>
      <c r="R141" s="40"/>
      <c r="S141" s="40"/>
      <c r="T141" s="76"/>
      <c r="AT141" s="23" t="s">
        <v>188</v>
      </c>
      <c r="AU141" s="23" t="s">
        <v>79</v>
      </c>
    </row>
    <row r="142" spans="2:51" s="11" customFormat="1" ht="13.5">
      <c r="B142" s="208"/>
      <c r="C142" s="209"/>
      <c r="D142" s="202" t="s">
        <v>200</v>
      </c>
      <c r="E142" s="210" t="s">
        <v>21</v>
      </c>
      <c r="F142" s="211" t="s">
        <v>755</v>
      </c>
      <c r="G142" s="209"/>
      <c r="H142" s="212">
        <v>12.6</v>
      </c>
      <c r="I142" s="213"/>
      <c r="J142" s="209"/>
      <c r="K142" s="209"/>
      <c r="L142" s="214"/>
      <c r="M142" s="215"/>
      <c r="N142" s="216"/>
      <c r="O142" s="216"/>
      <c r="P142" s="216"/>
      <c r="Q142" s="216"/>
      <c r="R142" s="216"/>
      <c r="S142" s="216"/>
      <c r="T142" s="217"/>
      <c r="AT142" s="218" t="s">
        <v>200</v>
      </c>
      <c r="AU142" s="218" t="s">
        <v>79</v>
      </c>
      <c r="AV142" s="11" t="s">
        <v>79</v>
      </c>
      <c r="AW142" s="11" t="s">
        <v>33</v>
      </c>
      <c r="AX142" s="11" t="s">
        <v>77</v>
      </c>
      <c r="AY142" s="218" t="s">
        <v>132</v>
      </c>
    </row>
    <row r="143" spans="2:65" s="1" customFormat="1" ht="16.5" customHeight="1">
      <c r="B143" s="39"/>
      <c r="C143" s="243" t="s">
        <v>308</v>
      </c>
      <c r="D143" s="243" t="s">
        <v>292</v>
      </c>
      <c r="E143" s="244" t="s">
        <v>304</v>
      </c>
      <c r="F143" s="245" t="s">
        <v>305</v>
      </c>
      <c r="G143" s="246" t="s">
        <v>281</v>
      </c>
      <c r="H143" s="247">
        <v>22.68</v>
      </c>
      <c r="I143" s="248">
        <v>221.76</v>
      </c>
      <c r="J143" s="249">
        <f>ROUND(I143*H143,2)</f>
        <v>5029.52</v>
      </c>
      <c r="K143" s="245" t="s">
        <v>161</v>
      </c>
      <c r="L143" s="250"/>
      <c r="M143" s="251" t="s">
        <v>21</v>
      </c>
      <c r="N143" s="252" t="s">
        <v>41</v>
      </c>
      <c r="O143" s="40"/>
      <c r="P143" s="199">
        <f>O143*H143</f>
        <v>0</v>
      </c>
      <c r="Q143" s="199">
        <v>1</v>
      </c>
      <c r="R143" s="199">
        <f>Q143*H143</f>
        <v>22.68</v>
      </c>
      <c r="S143" s="199">
        <v>0</v>
      </c>
      <c r="T143" s="200">
        <f>S143*H143</f>
        <v>0</v>
      </c>
      <c r="AR143" s="23" t="s">
        <v>173</v>
      </c>
      <c r="AT143" s="23" t="s">
        <v>292</v>
      </c>
      <c r="AU143" s="23" t="s">
        <v>79</v>
      </c>
      <c r="AY143" s="23" t="s">
        <v>132</v>
      </c>
      <c r="BE143" s="201">
        <f>IF(N143="základní",J143,0)</f>
        <v>5029.52</v>
      </c>
      <c r="BF143" s="201">
        <f>IF(N143="snížená",J143,0)</f>
        <v>0</v>
      </c>
      <c r="BG143" s="201">
        <f>IF(N143="zákl. přenesená",J143,0)</f>
        <v>0</v>
      </c>
      <c r="BH143" s="201">
        <f>IF(N143="sníž. přenesená",J143,0)</f>
        <v>0</v>
      </c>
      <c r="BI143" s="201">
        <f>IF(N143="nulová",J143,0)</f>
        <v>0</v>
      </c>
      <c r="BJ143" s="23" t="s">
        <v>77</v>
      </c>
      <c r="BK143" s="201">
        <f>ROUND(I143*H143,2)</f>
        <v>5029.52</v>
      </c>
      <c r="BL143" s="23" t="s">
        <v>152</v>
      </c>
      <c r="BM143" s="23" t="s">
        <v>756</v>
      </c>
    </row>
    <row r="144" spans="2:51" s="11" customFormat="1" ht="13.5">
      <c r="B144" s="208"/>
      <c r="C144" s="209"/>
      <c r="D144" s="202" t="s">
        <v>200</v>
      </c>
      <c r="E144" s="210" t="s">
        <v>21</v>
      </c>
      <c r="F144" s="211" t="s">
        <v>757</v>
      </c>
      <c r="G144" s="209"/>
      <c r="H144" s="212">
        <v>22.68</v>
      </c>
      <c r="I144" s="213"/>
      <c r="J144" s="209"/>
      <c r="K144" s="209"/>
      <c r="L144" s="214"/>
      <c r="M144" s="215"/>
      <c r="N144" s="216"/>
      <c r="O144" s="216"/>
      <c r="P144" s="216"/>
      <c r="Q144" s="216"/>
      <c r="R144" s="216"/>
      <c r="S144" s="216"/>
      <c r="T144" s="217"/>
      <c r="AT144" s="218" t="s">
        <v>200</v>
      </c>
      <c r="AU144" s="218" t="s">
        <v>79</v>
      </c>
      <c r="AV144" s="11" t="s">
        <v>79</v>
      </c>
      <c r="AW144" s="11" t="s">
        <v>33</v>
      </c>
      <c r="AX144" s="11" t="s">
        <v>77</v>
      </c>
      <c r="AY144" s="218" t="s">
        <v>132</v>
      </c>
    </row>
    <row r="145" spans="2:65" s="1" customFormat="1" ht="25.5" customHeight="1">
      <c r="B145" s="39"/>
      <c r="C145" s="190" t="s">
        <v>313</v>
      </c>
      <c r="D145" s="190" t="s">
        <v>133</v>
      </c>
      <c r="E145" s="191" t="s">
        <v>758</v>
      </c>
      <c r="F145" s="192" t="s">
        <v>759</v>
      </c>
      <c r="G145" s="193" t="s">
        <v>186</v>
      </c>
      <c r="H145" s="194">
        <v>983</v>
      </c>
      <c r="I145" s="195">
        <v>18.84</v>
      </c>
      <c r="J145" s="196">
        <f>ROUND(I145*H145,2)</f>
        <v>18519.72</v>
      </c>
      <c r="K145" s="192" t="s">
        <v>161</v>
      </c>
      <c r="L145" s="59"/>
      <c r="M145" s="197" t="s">
        <v>21</v>
      </c>
      <c r="N145" s="198" t="s">
        <v>41</v>
      </c>
      <c r="O145" s="40"/>
      <c r="P145" s="199">
        <f>O145*H145</f>
        <v>0</v>
      </c>
      <c r="Q145" s="199">
        <v>0</v>
      </c>
      <c r="R145" s="199">
        <f>Q145*H145</f>
        <v>0</v>
      </c>
      <c r="S145" s="199">
        <v>0</v>
      </c>
      <c r="T145" s="200">
        <f>S145*H145</f>
        <v>0</v>
      </c>
      <c r="AR145" s="23" t="s">
        <v>152</v>
      </c>
      <c r="AT145" s="23" t="s">
        <v>133</v>
      </c>
      <c r="AU145" s="23" t="s">
        <v>79</v>
      </c>
      <c r="AY145" s="23" t="s">
        <v>132</v>
      </c>
      <c r="BE145" s="201">
        <f>IF(N145="základní",J145,0)</f>
        <v>18519.72</v>
      </c>
      <c r="BF145" s="201">
        <f>IF(N145="snížená",J145,0)</f>
        <v>0</v>
      </c>
      <c r="BG145" s="201">
        <f>IF(N145="zákl. přenesená",J145,0)</f>
        <v>0</v>
      </c>
      <c r="BH145" s="201">
        <f>IF(N145="sníž. přenesená",J145,0)</f>
        <v>0</v>
      </c>
      <c r="BI145" s="201">
        <f>IF(N145="nulová",J145,0)</f>
        <v>0</v>
      </c>
      <c r="BJ145" s="23" t="s">
        <v>77</v>
      </c>
      <c r="BK145" s="201">
        <f>ROUND(I145*H145,2)</f>
        <v>18519.72</v>
      </c>
      <c r="BL145" s="23" t="s">
        <v>152</v>
      </c>
      <c r="BM145" s="23" t="s">
        <v>760</v>
      </c>
    </row>
    <row r="146" spans="2:47" s="1" customFormat="1" ht="121.5">
      <c r="B146" s="39"/>
      <c r="C146" s="61"/>
      <c r="D146" s="202" t="s">
        <v>188</v>
      </c>
      <c r="E146" s="61"/>
      <c r="F146" s="203" t="s">
        <v>312</v>
      </c>
      <c r="G146" s="61"/>
      <c r="H146" s="61"/>
      <c r="I146" s="161"/>
      <c r="J146" s="61"/>
      <c r="K146" s="61"/>
      <c r="L146" s="59"/>
      <c r="M146" s="204"/>
      <c r="N146" s="40"/>
      <c r="O146" s="40"/>
      <c r="P146" s="40"/>
      <c r="Q146" s="40"/>
      <c r="R146" s="40"/>
      <c r="S146" s="40"/>
      <c r="T146" s="76"/>
      <c r="AT146" s="23" t="s">
        <v>188</v>
      </c>
      <c r="AU146" s="23" t="s">
        <v>79</v>
      </c>
    </row>
    <row r="147" spans="2:65" s="1" customFormat="1" ht="16.5" customHeight="1">
      <c r="B147" s="39"/>
      <c r="C147" s="243" t="s">
        <v>319</v>
      </c>
      <c r="D147" s="243" t="s">
        <v>292</v>
      </c>
      <c r="E147" s="244" t="s">
        <v>314</v>
      </c>
      <c r="F147" s="245" t="s">
        <v>315</v>
      </c>
      <c r="G147" s="246" t="s">
        <v>316</v>
      </c>
      <c r="H147" s="247">
        <v>24.575</v>
      </c>
      <c r="I147" s="248">
        <v>144.37</v>
      </c>
      <c r="J147" s="249">
        <f>ROUND(I147*H147,2)</f>
        <v>3547.89</v>
      </c>
      <c r="K147" s="245" t="s">
        <v>161</v>
      </c>
      <c r="L147" s="250"/>
      <c r="M147" s="251" t="s">
        <v>21</v>
      </c>
      <c r="N147" s="252" t="s">
        <v>41</v>
      </c>
      <c r="O147" s="40"/>
      <c r="P147" s="199">
        <f>O147*H147</f>
        <v>0</v>
      </c>
      <c r="Q147" s="199">
        <v>0.001</v>
      </c>
      <c r="R147" s="199">
        <f>Q147*H147</f>
        <v>0.024575</v>
      </c>
      <c r="S147" s="199">
        <v>0</v>
      </c>
      <c r="T147" s="200">
        <f>S147*H147</f>
        <v>0</v>
      </c>
      <c r="AR147" s="23" t="s">
        <v>173</v>
      </c>
      <c r="AT147" s="23" t="s">
        <v>292</v>
      </c>
      <c r="AU147" s="23" t="s">
        <v>79</v>
      </c>
      <c r="AY147" s="23" t="s">
        <v>132</v>
      </c>
      <c r="BE147" s="201">
        <f>IF(N147="základní",J147,0)</f>
        <v>3547.89</v>
      </c>
      <c r="BF147" s="201">
        <f>IF(N147="snížená",J147,0)</f>
        <v>0</v>
      </c>
      <c r="BG147" s="201">
        <f>IF(N147="zákl. přenesená",J147,0)</f>
        <v>0</v>
      </c>
      <c r="BH147" s="201">
        <f>IF(N147="sníž. přenesená",J147,0)</f>
        <v>0</v>
      </c>
      <c r="BI147" s="201">
        <f>IF(N147="nulová",J147,0)</f>
        <v>0</v>
      </c>
      <c r="BJ147" s="23" t="s">
        <v>77</v>
      </c>
      <c r="BK147" s="201">
        <f>ROUND(I147*H147,2)</f>
        <v>3547.89</v>
      </c>
      <c r="BL147" s="23" t="s">
        <v>152</v>
      </c>
      <c r="BM147" s="23" t="s">
        <v>761</v>
      </c>
    </row>
    <row r="148" spans="2:51" s="11" customFormat="1" ht="13.5">
      <c r="B148" s="208"/>
      <c r="C148" s="209"/>
      <c r="D148" s="202" t="s">
        <v>200</v>
      </c>
      <c r="E148" s="209"/>
      <c r="F148" s="211" t="s">
        <v>762</v>
      </c>
      <c r="G148" s="209"/>
      <c r="H148" s="212">
        <v>24.575</v>
      </c>
      <c r="I148" s="213"/>
      <c r="J148" s="209"/>
      <c r="K148" s="209"/>
      <c r="L148" s="214"/>
      <c r="M148" s="215"/>
      <c r="N148" s="216"/>
      <c r="O148" s="216"/>
      <c r="P148" s="216"/>
      <c r="Q148" s="216"/>
      <c r="R148" s="216"/>
      <c r="S148" s="216"/>
      <c r="T148" s="217"/>
      <c r="AT148" s="218" t="s">
        <v>200</v>
      </c>
      <c r="AU148" s="218" t="s">
        <v>79</v>
      </c>
      <c r="AV148" s="11" t="s">
        <v>79</v>
      </c>
      <c r="AW148" s="11" t="s">
        <v>6</v>
      </c>
      <c r="AX148" s="11" t="s">
        <v>77</v>
      </c>
      <c r="AY148" s="218" t="s">
        <v>132</v>
      </c>
    </row>
    <row r="149" spans="2:65" s="1" customFormat="1" ht="25.5" customHeight="1">
      <c r="B149" s="39"/>
      <c r="C149" s="190" t="s">
        <v>329</v>
      </c>
      <c r="D149" s="190" t="s">
        <v>133</v>
      </c>
      <c r="E149" s="191" t="s">
        <v>320</v>
      </c>
      <c r="F149" s="192" t="s">
        <v>321</v>
      </c>
      <c r="G149" s="193" t="s">
        <v>186</v>
      </c>
      <c r="H149" s="194">
        <v>3008</v>
      </c>
      <c r="I149" s="195">
        <v>17.32</v>
      </c>
      <c r="J149" s="196">
        <f>ROUND(I149*H149,2)</f>
        <v>52098.56</v>
      </c>
      <c r="K149" s="192" t="s">
        <v>161</v>
      </c>
      <c r="L149" s="59"/>
      <c r="M149" s="197" t="s">
        <v>21</v>
      </c>
      <c r="N149" s="198" t="s">
        <v>41</v>
      </c>
      <c r="O149" s="40"/>
      <c r="P149" s="199">
        <f>O149*H149</f>
        <v>0</v>
      </c>
      <c r="Q149" s="199">
        <v>0</v>
      </c>
      <c r="R149" s="199">
        <f>Q149*H149</f>
        <v>0</v>
      </c>
      <c r="S149" s="199">
        <v>0</v>
      </c>
      <c r="T149" s="200">
        <f>S149*H149</f>
        <v>0</v>
      </c>
      <c r="AR149" s="23" t="s">
        <v>152</v>
      </c>
      <c r="AT149" s="23" t="s">
        <v>133</v>
      </c>
      <c r="AU149" s="23" t="s">
        <v>79</v>
      </c>
      <c r="AY149" s="23" t="s">
        <v>132</v>
      </c>
      <c r="BE149" s="201">
        <f>IF(N149="základní",J149,0)</f>
        <v>52098.56</v>
      </c>
      <c r="BF149" s="201">
        <f>IF(N149="snížená",J149,0)</f>
        <v>0</v>
      </c>
      <c r="BG149" s="201">
        <f>IF(N149="zákl. přenesená",J149,0)</f>
        <v>0</v>
      </c>
      <c r="BH149" s="201">
        <f>IF(N149="sníž. přenesená",J149,0)</f>
        <v>0</v>
      </c>
      <c r="BI149" s="201">
        <f>IF(N149="nulová",J149,0)</f>
        <v>0</v>
      </c>
      <c r="BJ149" s="23" t="s">
        <v>77</v>
      </c>
      <c r="BK149" s="201">
        <f>ROUND(I149*H149,2)</f>
        <v>52098.56</v>
      </c>
      <c r="BL149" s="23" t="s">
        <v>152</v>
      </c>
      <c r="BM149" s="23" t="s">
        <v>763</v>
      </c>
    </row>
    <row r="150" spans="2:47" s="1" customFormat="1" ht="162">
      <c r="B150" s="39"/>
      <c r="C150" s="61"/>
      <c r="D150" s="202" t="s">
        <v>188</v>
      </c>
      <c r="E150" s="61"/>
      <c r="F150" s="203" t="s">
        <v>323</v>
      </c>
      <c r="G150" s="61"/>
      <c r="H150" s="61"/>
      <c r="I150" s="161"/>
      <c r="J150" s="61"/>
      <c r="K150" s="61"/>
      <c r="L150" s="59"/>
      <c r="M150" s="204"/>
      <c r="N150" s="40"/>
      <c r="O150" s="40"/>
      <c r="P150" s="40"/>
      <c r="Q150" s="40"/>
      <c r="R150" s="40"/>
      <c r="S150" s="40"/>
      <c r="T150" s="76"/>
      <c r="AT150" s="23" t="s">
        <v>188</v>
      </c>
      <c r="AU150" s="23" t="s">
        <v>79</v>
      </c>
    </row>
    <row r="151" spans="2:51" s="12" customFormat="1" ht="13.5">
      <c r="B151" s="222"/>
      <c r="C151" s="223"/>
      <c r="D151" s="202" t="s">
        <v>200</v>
      </c>
      <c r="E151" s="224" t="s">
        <v>21</v>
      </c>
      <c r="F151" s="225" t="s">
        <v>732</v>
      </c>
      <c r="G151" s="223"/>
      <c r="H151" s="224" t="s">
        <v>21</v>
      </c>
      <c r="I151" s="226"/>
      <c r="J151" s="223"/>
      <c r="K151" s="223"/>
      <c r="L151" s="227"/>
      <c r="M151" s="228"/>
      <c r="N151" s="229"/>
      <c r="O151" s="229"/>
      <c r="P151" s="229"/>
      <c r="Q151" s="229"/>
      <c r="R151" s="229"/>
      <c r="S151" s="229"/>
      <c r="T151" s="230"/>
      <c r="AT151" s="231" t="s">
        <v>200</v>
      </c>
      <c r="AU151" s="231" t="s">
        <v>79</v>
      </c>
      <c r="AV151" s="12" t="s">
        <v>77</v>
      </c>
      <c r="AW151" s="12" t="s">
        <v>33</v>
      </c>
      <c r="AX151" s="12" t="s">
        <v>70</v>
      </c>
      <c r="AY151" s="231" t="s">
        <v>132</v>
      </c>
    </row>
    <row r="152" spans="2:51" s="11" customFormat="1" ht="13.5">
      <c r="B152" s="208"/>
      <c r="C152" s="209"/>
      <c r="D152" s="202" t="s">
        <v>200</v>
      </c>
      <c r="E152" s="210" t="s">
        <v>21</v>
      </c>
      <c r="F152" s="211" t="s">
        <v>764</v>
      </c>
      <c r="G152" s="209"/>
      <c r="H152" s="212">
        <v>921</v>
      </c>
      <c r="I152" s="213"/>
      <c r="J152" s="209"/>
      <c r="K152" s="209"/>
      <c r="L152" s="214"/>
      <c r="M152" s="215"/>
      <c r="N152" s="216"/>
      <c r="O152" s="216"/>
      <c r="P152" s="216"/>
      <c r="Q152" s="216"/>
      <c r="R152" s="216"/>
      <c r="S152" s="216"/>
      <c r="T152" s="217"/>
      <c r="AT152" s="218" t="s">
        <v>200</v>
      </c>
      <c r="AU152" s="218" t="s">
        <v>79</v>
      </c>
      <c r="AV152" s="11" t="s">
        <v>79</v>
      </c>
      <c r="AW152" s="11" t="s">
        <v>33</v>
      </c>
      <c r="AX152" s="11" t="s">
        <v>70</v>
      </c>
      <c r="AY152" s="218" t="s">
        <v>132</v>
      </c>
    </row>
    <row r="153" spans="2:51" s="12" customFormat="1" ht="13.5">
      <c r="B153" s="222"/>
      <c r="C153" s="223"/>
      <c r="D153" s="202" t="s">
        <v>200</v>
      </c>
      <c r="E153" s="224" t="s">
        <v>21</v>
      </c>
      <c r="F153" s="225" t="s">
        <v>765</v>
      </c>
      <c r="G153" s="223"/>
      <c r="H153" s="224" t="s">
        <v>21</v>
      </c>
      <c r="I153" s="226"/>
      <c r="J153" s="223"/>
      <c r="K153" s="223"/>
      <c r="L153" s="227"/>
      <c r="M153" s="228"/>
      <c r="N153" s="229"/>
      <c r="O153" s="229"/>
      <c r="P153" s="229"/>
      <c r="Q153" s="229"/>
      <c r="R153" s="229"/>
      <c r="S153" s="229"/>
      <c r="T153" s="230"/>
      <c r="AT153" s="231" t="s">
        <v>200</v>
      </c>
      <c r="AU153" s="231" t="s">
        <v>79</v>
      </c>
      <c r="AV153" s="12" t="s">
        <v>77</v>
      </c>
      <c r="AW153" s="12" t="s">
        <v>33</v>
      </c>
      <c r="AX153" s="12" t="s">
        <v>70</v>
      </c>
      <c r="AY153" s="231" t="s">
        <v>132</v>
      </c>
    </row>
    <row r="154" spans="2:51" s="11" customFormat="1" ht="13.5">
      <c r="B154" s="208"/>
      <c r="C154" s="209"/>
      <c r="D154" s="202" t="s">
        <v>200</v>
      </c>
      <c r="E154" s="210" t="s">
        <v>21</v>
      </c>
      <c r="F154" s="211" t="s">
        <v>766</v>
      </c>
      <c r="G154" s="209"/>
      <c r="H154" s="212">
        <v>523</v>
      </c>
      <c r="I154" s="213"/>
      <c r="J154" s="209"/>
      <c r="K154" s="209"/>
      <c r="L154" s="214"/>
      <c r="M154" s="215"/>
      <c r="N154" s="216"/>
      <c r="O154" s="216"/>
      <c r="P154" s="216"/>
      <c r="Q154" s="216"/>
      <c r="R154" s="216"/>
      <c r="S154" s="216"/>
      <c r="T154" s="217"/>
      <c r="AT154" s="218" t="s">
        <v>200</v>
      </c>
      <c r="AU154" s="218" t="s">
        <v>79</v>
      </c>
      <c r="AV154" s="11" t="s">
        <v>79</v>
      </c>
      <c r="AW154" s="11" t="s">
        <v>33</v>
      </c>
      <c r="AX154" s="11" t="s">
        <v>70</v>
      </c>
      <c r="AY154" s="218" t="s">
        <v>132</v>
      </c>
    </row>
    <row r="155" spans="2:51" s="12" customFormat="1" ht="13.5">
      <c r="B155" s="222"/>
      <c r="C155" s="223"/>
      <c r="D155" s="202" t="s">
        <v>200</v>
      </c>
      <c r="E155" s="224" t="s">
        <v>21</v>
      </c>
      <c r="F155" s="225" t="s">
        <v>734</v>
      </c>
      <c r="G155" s="223"/>
      <c r="H155" s="224" t="s">
        <v>21</v>
      </c>
      <c r="I155" s="226"/>
      <c r="J155" s="223"/>
      <c r="K155" s="223"/>
      <c r="L155" s="227"/>
      <c r="M155" s="228"/>
      <c r="N155" s="229"/>
      <c r="O155" s="229"/>
      <c r="P155" s="229"/>
      <c r="Q155" s="229"/>
      <c r="R155" s="229"/>
      <c r="S155" s="229"/>
      <c r="T155" s="230"/>
      <c r="AT155" s="231" t="s">
        <v>200</v>
      </c>
      <c r="AU155" s="231" t="s">
        <v>79</v>
      </c>
      <c r="AV155" s="12" t="s">
        <v>77</v>
      </c>
      <c r="AW155" s="12" t="s">
        <v>33</v>
      </c>
      <c r="AX155" s="12" t="s">
        <v>70</v>
      </c>
      <c r="AY155" s="231" t="s">
        <v>132</v>
      </c>
    </row>
    <row r="156" spans="2:51" s="11" customFormat="1" ht="13.5">
      <c r="B156" s="208"/>
      <c r="C156" s="209"/>
      <c r="D156" s="202" t="s">
        <v>200</v>
      </c>
      <c r="E156" s="210" t="s">
        <v>21</v>
      </c>
      <c r="F156" s="211" t="s">
        <v>767</v>
      </c>
      <c r="G156" s="209"/>
      <c r="H156" s="212">
        <v>584</v>
      </c>
      <c r="I156" s="213"/>
      <c r="J156" s="209"/>
      <c r="K156" s="209"/>
      <c r="L156" s="214"/>
      <c r="M156" s="215"/>
      <c r="N156" s="216"/>
      <c r="O156" s="216"/>
      <c r="P156" s="216"/>
      <c r="Q156" s="216"/>
      <c r="R156" s="216"/>
      <c r="S156" s="216"/>
      <c r="T156" s="217"/>
      <c r="AT156" s="218" t="s">
        <v>200</v>
      </c>
      <c r="AU156" s="218" t="s">
        <v>79</v>
      </c>
      <c r="AV156" s="11" t="s">
        <v>79</v>
      </c>
      <c r="AW156" s="11" t="s">
        <v>33</v>
      </c>
      <c r="AX156" s="11" t="s">
        <v>70</v>
      </c>
      <c r="AY156" s="218" t="s">
        <v>132</v>
      </c>
    </row>
    <row r="157" spans="2:51" s="12" customFormat="1" ht="13.5">
      <c r="B157" s="222"/>
      <c r="C157" s="223"/>
      <c r="D157" s="202" t="s">
        <v>200</v>
      </c>
      <c r="E157" s="224" t="s">
        <v>21</v>
      </c>
      <c r="F157" s="225" t="s">
        <v>768</v>
      </c>
      <c r="G157" s="223"/>
      <c r="H157" s="224" t="s">
        <v>21</v>
      </c>
      <c r="I157" s="226"/>
      <c r="J157" s="223"/>
      <c r="K157" s="223"/>
      <c r="L157" s="227"/>
      <c r="M157" s="228"/>
      <c r="N157" s="229"/>
      <c r="O157" s="229"/>
      <c r="P157" s="229"/>
      <c r="Q157" s="229"/>
      <c r="R157" s="229"/>
      <c r="S157" s="229"/>
      <c r="T157" s="230"/>
      <c r="AT157" s="231" t="s">
        <v>200</v>
      </c>
      <c r="AU157" s="231" t="s">
        <v>79</v>
      </c>
      <c r="AV157" s="12" t="s">
        <v>77</v>
      </c>
      <c r="AW157" s="12" t="s">
        <v>33</v>
      </c>
      <c r="AX157" s="12" t="s">
        <v>70</v>
      </c>
      <c r="AY157" s="231" t="s">
        <v>132</v>
      </c>
    </row>
    <row r="158" spans="2:51" s="11" customFormat="1" ht="13.5">
      <c r="B158" s="208"/>
      <c r="C158" s="209"/>
      <c r="D158" s="202" t="s">
        <v>200</v>
      </c>
      <c r="E158" s="210" t="s">
        <v>21</v>
      </c>
      <c r="F158" s="211" t="s">
        <v>769</v>
      </c>
      <c r="G158" s="209"/>
      <c r="H158" s="212">
        <v>463</v>
      </c>
      <c r="I158" s="213"/>
      <c r="J158" s="209"/>
      <c r="K158" s="209"/>
      <c r="L158" s="214"/>
      <c r="M158" s="215"/>
      <c r="N158" s="216"/>
      <c r="O158" s="216"/>
      <c r="P158" s="216"/>
      <c r="Q158" s="216"/>
      <c r="R158" s="216"/>
      <c r="S158" s="216"/>
      <c r="T158" s="217"/>
      <c r="AT158" s="218" t="s">
        <v>200</v>
      </c>
      <c r="AU158" s="218" t="s">
        <v>79</v>
      </c>
      <c r="AV158" s="11" t="s">
        <v>79</v>
      </c>
      <c r="AW158" s="11" t="s">
        <v>33</v>
      </c>
      <c r="AX158" s="11" t="s">
        <v>70</v>
      </c>
      <c r="AY158" s="218" t="s">
        <v>132</v>
      </c>
    </row>
    <row r="159" spans="2:51" s="12" customFormat="1" ht="13.5">
      <c r="B159" s="222"/>
      <c r="C159" s="223"/>
      <c r="D159" s="202" t="s">
        <v>200</v>
      </c>
      <c r="E159" s="224" t="s">
        <v>21</v>
      </c>
      <c r="F159" s="225" t="s">
        <v>770</v>
      </c>
      <c r="G159" s="223"/>
      <c r="H159" s="224" t="s">
        <v>21</v>
      </c>
      <c r="I159" s="226"/>
      <c r="J159" s="223"/>
      <c r="K159" s="223"/>
      <c r="L159" s="227"/>
      <c r="M159" s="228"/>
      <c r="N159" s="229"/>
      <c r="O159" s="229"/>
      <c r="P159" s="229"/>
      <c r="Q159" s="229"/>
      <c r="R159" s="229"/>
      <c r="S159" s="229"/>
      <c r="T159" s="230"/>
      <c r="AT159" s="231" t="s">
        <v>200</v>
      </c>
      <c r="AU159" s="231" t="s">
        <v>79</v>
      </c>
      <c r="AV159" s="12" t="s">
        <v>77</v>
      </c>
      <c r="AW159" s="12" t="s">
        <v>33</v>
      </c>
      <c r="AX159" s="12" t="s">
        <v>70</v>
      </c>
      <c r="AY159" s="231" t="s">
        <v>132</v>
      </c>
    </row>
    <row r="160" spans="2:51" s="11" customFormat="1" ht="13.5">
      <c r="B160" s="208"/>
      <c r="C160" s="209"/>
      <c r="D160" s="202" t="s">
        <v>200</v>
      </c>
      <c r="E160" s="210" t="s">
        <v>21</v>
      </c>
      <c r="F160" s="211" t="s">
        <v>771</v>
      </c>
      <c r="G160" s="209"/>
      <c r="H160" s="212">
        <v>484</v>
      </c>
      <c r="I160" s="213"/>
      <c r="J160" s="209"/>
      <c r="K160" s="209"/>
      <c r="L160" s="214"/>
      <c r="M160" s="215"/>
      <c r="N160" s="216"/>
      <c r="O160" s="216"/>
      <c r="P160" s="216"/>
      <c r="Q160" s="216"/>
      <c r="R160" s="216"/>
      <c r="S160" s="216"/>
      <c r="T160" s="217"/>
      <c r="AT160" s="218" t="s">
        <v>200</v>
      </c>
      <c r="AU160" s="218" t="s">
        <v>79</v>
      </c>
      <c r="AV160" s="11" t="s">
        <v>79</v>
      </c>
      <c r="AW160" s="11" t="s">
        <v>33</v>
      </c>
      <c r="AX160" s="11" t="s">
        <v>70</v>
      </c>
      <c r="AY160" s="218" t="s">
        <v>132</v>
      </c>
    </row>
    <row r="161" spans="2:51" s="12" customFormat="1" ht="13.5">
      <c r="B161" s="222"/>
      <c r="C161" s="223"/>
      <c r="D161" s="202" t="s">
        <v>200</v>
      </c>
      <c r="E161" s="224" t="s">
        <v>21</v>
      </c>
      <c r="F161" s="225" t="s">
        <v>772</v>
      </c>
      <c r="G161" s="223"/>
      <c r="H161" s="224" t="s">
        <v>21</v>
      </c>
      <c r="I161" s="226"/>
      <c r="J161" s="223"/>
      <c r="K161" s="223"/>
      <c r="L161" s="227"/>
      <c r="M161" s="228"/>
      <c r="N161" s="229"/>
      <c r="O161" s="229"/>
      <c r="P161" s="229"/>
      <c r="Q161" s="229"/>
      <c r="R161" s="229"/>
      <c r="S161" s="229"/>
      <c r="T161" s="230"/>
      <c r="AT161" s="231" t="s">
        <v>200</v>
      </c>
      <c r="AU161" s="231" t="s">
        <v>79</v>
      </c>
      <c r="AV161" s="12" t="s">
        <v>77</v>
      </c>
      <c r="AW161" s="12" t="s">
        <v>33</v>
      </c>
      <c r="AX161" s="12" t="s">
        <v>70</v>
      </c>
      <c r="AY161" s="231" t="s">
        <v>132</v>
      </c>
    </row>
    <row r="162" spans="2:51" s="11" customFormat="1" ht="13.5">
      <c r="B162" s="208"/>
      <c r="C162" s="209"/>
      <c r="D162" s="202" t="s">
        <v>200</v>
      </c>
      <c r="E162" s="210" t="s">
        <v>21</v>
      </c>
      <c r="F162" s="211" t="s">
        <v>402</v>
      </c>
      <c r="G162" s="209"/>
      <c r="H162" s="212">
        <v>33</v>
      </c>
      <c r="I162" s="213"/>
      <c r="J162" s="209"/>
      <c r="K162" s="209"/>
      <c r="L162" s="214"/>
      <c r="M162" s="215"/>
      <c r="N162" s="216"/>
      <c r="O162" s="216"/>
      <c r="P162" s="216"/>
      <c r="Q162" s="216"/>
      <c r="R162" s="216"/>
      <c r="S162" s="216"/>
      <c r="T162" s="217"/>
      <c r="AT162" s="218" t="s">
        <v>200</v>
      </c>
      <c r="AU162" s="218" t="s">
        <v>79</v>
      </c>
      <c r="AV162" s="11" t="s">
        <v>79</v>
      </c>
      <c r="AW162" s="11" t="s">
        <v>33</v>
      </c>
      <c r="AX162" s="11" t="s">
        <v>70</v>
      </c>
      <c r="AY162" s="218" t="s">
        <v>132</v>
      </c>
    </row>
    <row r="163" spans="2:51" s="13" customFormat="1" ht="13.5">
      <c r="B163" s="232"/>
      <c r="C163" s="233"/>
      <c r="D163" s="202" t="s">
        <v>200</v>
      </c>
      <c r="E163" s="234" t="s">
        <v>21</v>
      </c>
      <c r="F163" s="235" t="s">
        <v>247</v>
      </c>
      <c r="G163" s="233"/>
      <c r="H163" s="236">
        <v>3008</v>
      </c>
      <c r="I163" s="237"/>
      <c r="J163" s="233"/>
      <c r="K163" s="233"/>
      <c r="L163" s="238"/>
      <c r="M163" s="239"/>
      <c r="N163" s="240"/>
      <c r="O163" s="240"/>
      <c r="P163" s="240"/>
      <c r="Q163" s="240"/>
      <c r="R163" s="240"/>
      <c r="S163" s="240"/>
      <c r="T163" s="241"/>
      <c r="AT163" s="242" t="s">
        <v>200</v>
      </c>
      <c r="AU163" s="242" t="s">
        <v>79</v>
      </c>
      <c r="AV163" s="13" t="s">
        <v>152</v>
      </c>
      <c r="AW163" s="13" t="s">
        <v>33</v>
      </c>
      <c r="AX163" s="13" t="s">
        <v>77</v>
      </c>
      <c r="AY163" s="242" t="s">
        <v>132</v>
      </c>
    </row>
    <row r="164" spans="2:65" s="1" customFormat="1" ht="25.5" customHeight="1">
      <c r="B164" s="39"/>
      <c r="C164" s="243" t="s">
        <v>9</v>
      </c>
      <c r="D164" s="243" t="s">
        <v>292</v>
      </c>
      <c r="E164" s="244" t="s">
        <v>330</v>
      </c>
      <c r="F164" s="245" t="s">
        <v>331</v>
      </c>
      <c r="G164" s="246" t="s">
        <v>196</v>
      </c>
      <c r="H164" s="247">
        <v>277.8</v>
      </c>
      <c r="I164" s="248">
        <v>617.68</v>
      </c>
      <c r="J164" s="249">
        <f>ROUND(I164*H164,2)</f>
        <v>171591.5</v>
      </c>
      <c r="K164" s="245" t="s">
        <v>21</v>
      </c>
      <c r="L164" s="250"/>
      <c r="M164" s="251" t="s">
        <v>21</v>
      </c>
      <c r="N164" s="252" t="s">
        <v>41</v>
      </c>
      <c r="O164" s="40"/>
      <c r="P164" s="199">
        <f>O164*H164</f>
        <v>0</v>
      </c>
      <c r="Q164" s="199">
        <v>0</v>
      </c>
      <c r="R164" s="199">
        <f>Q164*H164</f>
        <v>0</v>
      </c>
      <c r="S164" s="199">
        <v>0</v>
      </c>
      <c r="T164" s="200">
        <f>S164*H164</f>
        <v>0</v>
      </c>
      <c r="AR164" s="23" t="s">
        <v>173</v>
      </c>
      <c r="AT164" s="23" t="s">
        <v>292</v>
      </c>
      <c r="AU164" s="23" t="s">
        <v>79</v>
      </c>
      <c r="AY164" s="23" t="s">
        <v>132</v>
      </c>
      <c r="BE164" s="201">
        <f>IF(N164="základní",J164,0)</f>
        <v>171591.5</v>
      </c>
      <c r="BF164" s="201">
        <f>IF(N164="snížená",J164,0)</f>
        <v>0</v>
      </c>
      <c r="BG164" s="201">
        <f>IF(N164="zákl. přenesená",J164,0)</f>
        <v>0</v>
      </c>
      <c r="BH164" s="201">
        <f>IF(N164="sníž. přenesená",J164,0)</f>
        <v>0</v>
      </c>
      <c r="BI164" s="201">
        <f>IF(N164="nulová",J164,0)</f>
        <v>0</v>
      </c>
      <c r="BJ164" s="23" t="s">
        <v>77</v>
      </c>
      <c r="BK164" s="201">
        <f>ROUND(I164*H164,2)</f>
        <v>171591.5</v>
      </c>
      <c r="BL164" s="23" t="s">
        <v>152</v>
      </c>
      <c r="BM164" s="23" t="s">
        <v>773</v>
      </c>
    </row>
    <row r="165" spans="2:51" s="11" customFormat="1" ht="13.5">
      <c r="B165" s="208"/>
      <c r="C165" s="209"/>
      <c r="D165" s="202" t="s">
        <v>200</v>
      </c>
      <c r="E165" s="210" t="s">
        <v>21</v>
      </c>
      <c r="F165" s="211" t="s">
        <v>774</v>
      </c>
      <c r="G165" s="209"/>
      <c r="H165" s="212">
        <v>277.8</v>
      </c>
      <c r="I165" s="213"/>
      <c r="J165" s="209"/>
      <c r="K165" s="209"/>
      <c r="L165" s="214"/>
      <c r="M165" s="215"/>
      <c r="N165" s="216"/>
      <c r="O165" s="216"/>
      <c r="P165" s="216"/>
      <c r="Q165" s="216"/>
      <c r="R165" s="216"/>
      <c r="S165" s="216"/>
      <c r="T165" s="217"/>
      <c r="AT165" s="218" t="s">
        <v>200</v>
      </c>
      <c r="AU165" s="218" t="s">
        <v>79</v>
      </c>
      <c r="AV165" s="11" t="s">
        <v>79</v>
      </c>
      <c r="AW165" s="11" t="s">
        <v>33</v>
      </c>
      <c r="AX165" s="11" t="s">
        <v>77</v>
      </c>
      <c r="AY165" s="218" t="s">
        <v>132</v>
      </c>
    </row>
    <row r="166" spans="2:63" s="10" customFormat="1" ht="29.25" customHeight="1">
      <c r="B166" s="174"/>
      <c r="C166" s="175"/>
      <c r="D166" s="176" t="s">
        <v>69</v>
      </c>
      <c r="E166" s="188" t="s">
        <v>79</v>
      </c>
      <c r="F166" s="188" t="s">
        <v>349</v>
      </c>
      <c r="G166" s="175"/>
      <c r="H166" s="175"/>
      <c r="I166" s="178"/>
      <c r="J166" s="189">
        <f>BK166</f>
        <v>59259.53</v>
      </c>
      <c r="K166" s="175"/>
      <c r="L166" s="180"/>
      <c r="M166" s="181"/>
      <c r="N166" s="182"/>
      <c r="O166" s="182"/>
      <c r="P166" s="183">
        <f>SUM(P167:P174)</f>
        <v>0</v>
      </c>
      <c r="Q166" s="182"/>
      <c r="R166" s="183">
        <f>SUM(R167:R174)</f>
        <v>0.27720474</v>
      </c>
      <c r="S166" s="182"/>
      <c r="T166" s="184">
        <f>SUM(T167:T174)</f>
        <v>0</v>
      </c>
      <c r="AR166" s="185" t="s">
        <v>77</v>
      </c>
      <c r="AT166" s="186" t="s">
        <v>69</v>
      </c>
      <c r="AU166" s="186" t="s">
        <v>77</v>
      </c>
      <c r="AY166" s="185" t="s">
        <v>132</v>
      </c>
      <c r="BK166" s="187">
        <f>SUM(BK167:BK174)</f>
        <v>59259.53</v>
      </c>
    </row>
    <row r="167" spans="2:65" s="1" customFormat="1" ht="25.5" customHeight="1">
      <c r="B167" s="39"/>
      <c r="C167" s="190" t="s">
        <v>339</v>
      </c>
      <c r="D167" s="190" t="s">
        <v>133</v>
      </c>
      <c r="E167" s="191" t="s">
        <v>368</v>
      </c>
      <c r="F167" s="192" t="s">
        <v>369</v>
      </c>
      <c r="G167" s="193" t="s">
        <v>281</v>
      </c>
      <c r="H167" s="194">
        <v>0.267</v>
      </c>
      <c r="I167" s="195">
        <v>35638.95</v>
      </c>
      <c r="J167" s="196">
        <f>ROUND(I167*H167,2)</f>
        <v>9515.6</v>
      </c>
      <c r="K167" s="192" t="s">
        <v>161</v>
      </c>
      <c r="L167" s="59"/>
      <c r="M167" s="197" t="s">
        <v>21</v>
      </c>
      <c r="N167" s="198" t="s">
        <v>41</v>
      </c>
      <c r="O167" s="40"/>
      <c r="P167" s="199">
        <f>O167*H167</f>
        <v>0</v>
      </c>
      <c r="Q167" s="199">
        <v>1.03822</v>
      </c>
      <c r="R167" s="199">
        <f>Q167*H167</f>
        <v>0.27720474</v>
      </c>
      <c r="S167" s="199">
        <v>0</v>
      </c>
      <c r="T167" s="200">
        <f>S167*H167</f>
        <v>0</v>
      </c>
      <c r="AR167" s="23" t="s">
        <v>152</v>
      </c>
      <c r="AT167" s="23" t="s">
        <v>133</v>
      </c>
      <c r="AU167" s="23" t="s">
        <v>79</v>
      </c>
      <c r="AY167" s="23" t="s">
        <v>132</v>
      </c>
      <c r="BE167" s="201">
        <f>IF(N167="základní",J167,0)</f>
        <v>9515.6</v>
      </c>
      <c r="BF167" s="201">
        <f>IF(N167="snížená",J167,0)</f>
        <v>0</v>
      </c>
      <c r="BG167" s="201">
        <f>IF(N167="zákl. přenesená",J167,0)</f>
        <v>0</v>
      </c>
      <c r="BH167" s="201">
        <f>IF(N167="sníž. přenesená",J167,0)</f>
        <v>0</v>
      </c>
      <c r="BI167" s="201">
        <f>IF(N167="nulová",J167,0)</f>
        <v>0</v>
      </c>
      <c r="BJ167" s="23" t="s">
        <v>77</v>
      </c>
      <c r="BK167" s="201">
        <f>ROUND(I167*H167,2)</f>
        <v>9515.6</v>
      </c>
      <c r="BL167" s="23" t="s">
        <v>152</v>
      </c>
      <c r="BM167" s="23" t="s">
        <v>775</v>
      </c>
    </row>
    <row r="168" spans="2:47" s="1" customFormat="1" ht="94.5">
      <c r="B168" s="39"/>
      <c r="C168" s="61"/>
      <c r="D168" s="202" t="s">
        <v>188</v>
      </c>
      <c r="E168" s="61"/>
      <c r="F168" s="203" t="s">
        <v>371</v>
      </c>
      <c r="G168" s="61"/>
      <c r="H168" s="61"/>
      <c r="I168" s="161"/>
      <c r="J168" s="61"/>
      <c r="K168" s="61"/>
      <c r="L168" s="59"/>
      <c r="M168" s="204"/>
      <c r="N168" s="40"/>
      <c r="O168" s="40"/>
      <c r="P168" s="40"/>
      <c r="Q168" s="40"/>
      <c r="R168" s="40"/>
      <c r="S168" s="40"/>
      <c r="T168" s="76"/>
      <c r="AT168" s="23" t="s">
        <v>188</v>
      </c>
      <c r="AU168" s="23" t="s">
        <v>79</v>
      </c>
    </row>
    <row r="169" spans="2:47" s="1" customFormat="1" ht="27">
      <c r="B169" s="39"/>
      <c r="C169" s="61"/>
      <c r="D169" s="202" t="s">
        <v>140</v>
      </c>
      <c r="E169" s="61"/>
      <c r="F169" s="203" t="s">
        <v>372</v>
      </c>
      <c r="G169" s="61"/>
      <c r="H169" s="61"/>
      <c r="I169" s="161"/>
      <c r="J169" s="61"/>
      <c r="K169" s="61"/>
      <c r="L169" s="59"/>
      <c r="M169" s="204"/>
      <c r="N169" s="40"/>
      <c r="O169" s="40"/>
      <c r="P169" s="40"/>
      <c r="Q169" s="40"/>
      <c r="R169" s="40"/>
      <c r="S169" s="40"/>
      <c r="T169" s="76"/>
      <c r="AT169" s="23" t="s">
        <v>140</v>
      </c>
      <c r="AU169" s="23" t="s">
        <v>79</v>
      </c>
    </row>
    <row r="170" spans="2:51" s="11" customFormat="1" ht="13.5">
      <c r="B170" s="208"/>
      <c r="C170" s="209"/>
      <c r="D170" s="202" t="s">
        <v>200</v>
      </c>
      <c r="E170" s="210" t="s">
        <v>21</v>
      </c>
      <c r="F170" s="211" t="s">
        <v>373</v>
      </c>
      <c r="G170" s="209"/>
      <c r="H170" s="212">
        <v>0.267</v>
      </c>
      <c r="I170" s="213"/>
      <c r="J170" s="209"/>
      <c r="K170" s="209"/>
      <c r="L170" s="214"/>
      <c r="M170" s="215"/>
      <c r="N170" s="216"/>
      <c r="O170" s="216"/>
      <c r="P170" s="216"/>
      <c r="Q170" s="216"/>
      <c r="R170" s="216"/>
      <c r="S170" s="216"/>
      <c r="T170" s="217"/>
      <c r="AT170" s="218" t="s">
        <v>200</v>
      </c>
      <c r="AU170" s="218" t="s">
        <v>79</v>
      </c>
      <c r="AV170" s="11" t="s">
        <v>79</v>
      </c>
      <c r="AW170" s="11" t="s">
        <v>33</v>
      </c>
      <c r="AX170" s="11" t="s">
        <v>77</v>
      </c>
      <c r="AY170" s="218" t="s">
        <v>132</v>
      </c>
    </row>
    <row r="171" spans="2:65" s="1" customFormat="1" ht="25.5" customHeight="1">
      <c r="B171" s="39"/>
      <c r="C171" s="190" t="s">
        <v>344</v>
      </c>
      <c r="D171" s="190" t="s">
        <v>133</v>
      </c>
      <c r="E171" s="191" t="s">
        <v>375</v>
      </c>
      <c r="F171" s="192" t="s">
        <v>376</v>
      </c>
      <c r="G171" s="193" t="s">
        <v>196</v>
      </c>
      <c r="H171" s="194">
        <v>19.95</v>
      </c>
      <c r="I171" s="195">
        <v>2493.43</v>
      </c>
      <c r="J171" s="196">
        <f>ROUND(I171*H171,2)</f>
        <v>49743.93</v>
      </c>
      <c r="K171" s="192" t="s">
        <v>161</v>
      </c>
      <c r="L171" s="59"/>
      <c r="M171" s="197" t="s">
        <v>21</v>
      </c>
      <c r="N171" s="198" t="s">
        <v>41</v>
      </c>
      <c r="O171" s="40"/>
      <c r="P171" s="199">
        <f>O171*H171</f>
        <v>0</v>
      </c>
      <c r="Q171" s="199">
        <v>0</v>
      </c>
      <c r="R171" s="199">
        <f>Q171*H171</f>
        <v>0</v>
      </c>
      <c r="S171" s="199">
        <v>0</v>
      </c>
      <c r="T171" s="200">
        <f>S171*H171</f>
        <v>0</v>
      </c>
      <c r="AR171" s="23" t="s">
        <v>152</v>
      </c>
      <c r="AT171" s="23" t="s">
        <v>133</v>
      </c>
      <c r="AU171" s="23" t="s">
        <v>79</v>
      </c>
      <c r="AY171" s="23" t="s">
        <v>132</v>
      </c>
      <c r="BE171" s="201">
        <f>IF(N171="základní",J171,0)</f>
        <v>49743.93</v>
      </c>
      <c r="BF171" s="201">
        <f>IF(N171="snížená",J171,0)</f>
        <v>0</v>
      </c>
      <c r="BG171" s="201">
        <f>IF(N171="zákl. přenesená",J171,0)</f>
        <v>0</v>
      </c>
      <c r="BH171" s="201">
        <f>IF(N171="sníž. přenesená",J171,0)</f>
        <v>0</v>
      </c>
      <c r="BI171" s="201">
        <f>IF(N171="nulová",J171,0)</f>
        <v>0</v>
      </c>
      <c r="BJ171" s="23" t="s">
        <v>77</v>
      </c>
      <c r="BK171" s="201">
        <f>ROUND(I171*H171,2)</f>
        <v>49743.93</v>
      </c>
      <c r="BL171" s="23" t="s">
        <v>152</v>
      </c>
      <c r="BM171" s="23" t="s">
        <v>776</v>
      </c>
    </row>
    <row r="172" spans="2:47" s="1" customFormat="1" ht="94.5">
      <c r="B172" s="39"/>
      <c r="C172" s="61"/>
      <c r="D172" s="202" t="s">
        <v>188</v>
      </c>
      <c r="E172" s="61"/>
      <c r="F172" s="203" t="s">
        <v>378</v>
      </c>
      <c r="G172" s="61"/>
      <c r="H172" s="61"/>
      <c r="I172" s="161"/>
      <c r="J172" s="61"/>
      <c r="K172" s="61"/>
      <c r="L172" s="59"/>
      <c r="M172" s="204"/>
      <c r="N172" s="40"/>
      <c r="O172" s="40"/>
      <c r="P172" s="40"/>
      <c r="Q172" s="40"/>
      <c r="R172" s="40"/>
      <c r="S172" s="40"/>
      <c r="T172" s="76"/>
      <c r="AT172" s="23" t="s">
        <v>188</v>
      </c>
      <c r="AU172" s="23" t="s">
        <v>79</v>
      </c>
    </row>
    <row r="173" spans="2:47" s="1" customFormat="1" ht="27">
      <c r="B173" s="39"/>
      <c r="C173" s="61"/>
      <c r="D173" s="202" t="s">
        <v>140</v>
      </c>
      <c r="E173" s="61"/>
      <c r="F173" s="203" t="s">
        <v>372</v>
      </c>
      <c r="G173" s="61"/>
      <c r="H173" s="61"/>
      <c r="I173" s="161"/>
      <c r="J173" s="61"/>
      <c r="K173" s="61"/>
      <c r="L173" s="59"/>
      <c r="M173" s="204"/>
      <c r="N173" s="40"/>
      <c r="O173" s="40"/>
      <c r="P173" s="40"/>
      <c r="Q173" s="40"/>
      <c r="R173" s="40"/>
      <c r="S173" s="40"/>
      <c r="T173" s="76"/>
      <c r="AT173" s="23" t="s">
        <v>140</v>
      </c>
      <c r="AU173" s="23" t="s">
        <v>79</v>
      </c>
    </row>
    <row r="174" spans="2:51" s="11" customFormat="1" ht="13.5">
      <c r="B174" s="208"/>
      <c r="C174" s="209"/>
      <c r="D174" s="202" t="s">
        <v>200</v>
      </c>
      <c r="E174" s="210" t="s">
        <v>21</v>
      </c>
      <c r="F174" s="211" t="s">
        <v>379</v>
      </c>
      <c r="G174" s="209"/>
      <c r="H174" s="212">
        <v>19.95</v>
      </c>
      <c r="I174" s="213"/>
      <c r="J174" s="209"/>
      <c r="K174" s="209"/>
      <c r="L174" s="214"/>
      <c r="M174" s="215"/>
      <c r="N174" s="216"/>
      <c r="O174" s="216"/>
      <c r="P174" s="216"/>
      <c r="Q174" s="216"/>
      <c r="R174" s="216"/>
      <c r="S174" s="216"/>
      <c r="T174" s="217"/>
      <c r="AT174" s="218" t="s">
        <v>200</v>
      </c>
      <c r="AU174" s="218" t="s">
        <v>79</v>
      </c>
      <c r="AV174" s="11" t="s">
        <v>79</v>
      </c>
      <c r="AW174" s="11" t="s">
        <v>33</v>
      </c>
      <c r="AX174" s="11" t="s">
        <v>77</v>
      </c>
      <c r="AY174" s="218" t="s">
        <v>132</v>
      </c>
    </row>
    <row r="175" spans="2:63" s="10" customFormat="1" ht="29.25" customHeight="1">
      <c r="B175" s="174"/>
      <c r="C175" s="175"/>
      <c r="D175" s="176" t="s">
        <v>69</v>
      </c>
      <c r="E175" s="188" t="s">
        <v>146</v>
      </c>
      <c r="F175" s="188" t="s">
        <v>380</v>
      </c>
      <c r="G175" s="175"/>
      <c r="H175" s="175"/>
      <c r="I175" s="178"/>
      <c r="J175" s="189">
        <f>BK175</f>
        <v>76356.92000000001</v>
      </c>
      <c r="K175" s="175"/>
      <c r="L175" s="180"/>
      <c r="M175" s="181"/>
      <c r="N175" s="182"/>
      <c r="O175" s="182"/>
      <c r="P175" s="183">
        <f>SUM(P176:P206)</f>
        <v>0</v>
      </c>
      <c r="Q175" s="182"/>
      <c r="R175" s="183">
        <f>SUM(R176:R206)</f>
        <v>9.734394</v>
      </c>
      <c r="S175" s="182"/>
      <c r="T175" s="184">
        <f>SUM(T176:T206)</f>
        <v>0</v>
      </c>
      <c r="AR175" s="185" t="s">
        <v>77</v>
      </c>
      <c r="AT175" s="186" t="s">
        <v>69</v>
      </c>
      <c r="AU175" s="186" t="s">
        <v>77</v>
      </c>
      <c r="AY175" s="185" t="s">
        <v>132</v>
      </c>
      <c r="BK175" s="187">
        <f>SUM(BK176:BK206)</f>
        <v>76356.92000000001</v>
      </c>
    </row>
    <row r="176" spans="2:65" s="1" customFormat="1" ht="38.25" customHeight="1">
      <c r="B176" s="39"/>
      <c r="C176" s="190" t="s">
        <v>350</v>
      </c>
      <c r="D176" s="190" t="s">
        <v>133</v>
      </c>
      <c r="E176" s="191" t="s">
        <v>382</v>
      </c>
      <c r="F176" s="192" t="s">
        <v>383</v>
      </c>
      <c r="G176" s="193" t="s">
        <v>136</v>
      </c>
      <c r="H176" s="194">
        <v>20.5</v>
      </c>
      <c r="I176" s="195">
        <v>107.7</v>
      </c>
      <c r="J176" s="196">
        <f>ROUND(I176*H176,2)</f>
        <v>2207.85</v>
      </c>
      <c r="K176" s="192" t="s">
        <v>161</v>
      </c>
      <c r="L176" s="59"/>
      <c r="M176" s="197" t="s">
        <v>21</v>
      </c>
      <c r="N176" s="198" t="s">
        <v>41</v>
      </c>
      <c r="O176" s="40"/>
      <c r="P176" s="199">
        <f>O176*H176</f>
        <v>0</v>
      </c>
      <c r="Q176" s="199">
        <v>0.00468</v>
      </c>
      <c r="R176" s="199">
        <f>Q176*H176</f>
        <v>0.09594</v>
      </c>
      <c r="S176" s="199">
        <v>0</v>
      </c>
      <c r="T176" s="200">
        <f>S176*H176</f>
        <v>0</v>
      </c>
      <c r="AR176" s="23" t="s">
        <v>152</v>
      </c>
      <c r="AT176" s="23" t="s">
        <v>133</v>
      </c>
      <c r="AU176" s="23" t="s">
        <v>79</v>
      </c>
      <c r="AY176" s="23" t="s">
        <v>132</v>
      </c>
      <c r="BE176" s="201">
        <f>IF(N176="základní",J176,0)</f>
        <v>2207.85</v>
      </c>
      <c r="BF176" s="201">
        <f>IF(N176="snížená",J176,0)</f>
        <v>0</v>
      </c>
      <c r="BG176" s="201">
        <f>IF(N176="zákl. přenesená",J176,0)</f>
        <v>0</v>
      </c>
      <c r="BH176" s="201">
        <f>IF(N176="sníž. přenesená",J176,0)</f>
        <v>0</v>
      </c>
      <c r="BI176" s="201">
        <f>IF(N176="nulová",J176,0)</f>
        <v>0</v>
      </c>
      <c r="BJ176" s="23" t="s">
        <v>77</v>
      </c>
      <c r="BK176" s="201">
        <f>ROUND(I176*H176,2)</f>
        <v>2207.85</v>
      </c>
      <c r="BL176" s="23" t="s">
        <v>152</v>
      </c>
      <c r="BM176" s="23" t="s">
        <v>777</v>
      </c>
    </row>
    <row r="177" spans="2:47" s="1" customFormat="1" ht="67.5">
      <c r="B177" s="39"/>
      <c r="C177" s="61"/>
      <c r="D177" s="202" t="s">
        <v>188</v>
      </c>
      <c r="E177" s="61"/>
      <c r="F177" s="203" t="s">
        <v>385</v>
      </c>
      <c r="G177" s="61"/>
      <c r="H177" s="61"/>
      <c r="I177" s="161"/>
      <c r="J177" s="61"/>
      <c r="K177" s="61"/>
      <c r="L177" s="59"/>
      <c r="M177" s="204"/>
      <c r="N177" s="40"/>
      <c r="O177" s="40"/>
      <c r="P177" s="40"/>
      <c r="Q177" s="40"/>
      <c r="R177" s="40"/>
      <c r="S177" s="40"/>
      <c r="T177" s="76"/>
      <c r="AT177" s="23" t="s">
        <v>188</v>
      </c>
      <c r="AU177" s="23" t="s">
        <v>79</v>
      </c>
    </row>
    <row r="178" spans="2:47" s="1" customFormat="1" ht="27">
      <c r="B178" s="39"/>
      <c r="C178" s="61"/>
      <c r="D178" s="202" t="s">
        <v>140</v>
      </c>
      <c r="E178" s="61"/>
      <c r="F178" s="203" t="s">
        <v>372</v>
      </c>
      <c r="G178" s="61"/>
      <c r="H178" s="61"/>
      <c r="I178" s="161"/>
      <c r="J178" s="61"/>
      <c r="K178" s="61"/>
      <c r="L178" s="59"/>
      <c r="M178" s="204"/>
      <c r="N178" s="40"/>
      <c r="O178" s="40"/>
      <c r="P178" s="40"/>
      <c r="Q178" s="40"/>
      <c r="R178" s="40"/>
      <c r="S178" s="40"/>
      <c r="T178" s="76"/>
      <c r="AT178" s="23" t="s">
        <v>140</v>
      </c>
      <c r="AU178" s="23" t="s">
        <v>79</v>
      </c>
    </row>
    <row r="179" spans="2:51" s="11" customFormat="1" ht="13.5">
      <c r="B179" s="208"/>
      <c r="C179" s="209"/>
      <c r="D179" s="202" t="s">
        <v>200</v>
      </c>
      <c r="E179" s="210" t="s">
        <v>21</v>
      </c>
      <c r="F179" s="211" t="s">
        <v>386</v>
      </c>
      <c r="G179" s="209"/>
      <c r="H179" s="212">
        <v>20.5</v>
      </c>
      <c r="I179" s="213"/>
      <c r="J179" s="209"/>
      <c r="K179" s="209"/>
      <c r="L179" s="214"/>
      <c r="M179" s="215"/>
      <c r="N179" s="216"/>
      <c r="O179" s="216"/>
      <c r="P179" s="216"/>
      <c r="Q179" s="216"/>
      <c r="R179" s="216"/>
      <c r="S179" s="216"/>
      <c r="T179" s="217"/>
      <c r="AT179" s="218" t="s">
        <v>200</v>
      </c>
      <c r="AU179" s="218" t="s">
        <v>79</v>
      </c>
      <c r="AV179" s="11" t="s">
        <v>79</v>
      </c>
      <c r="AW179" s="11" t="s">
        <v>33</v>
      </c>
      <c r="AX179" s="11" t="s">
        <v>77</v>
      </c>
      <c r="AY179" s="218" t="s">
        <v>132</v>
      </c>
    </row>
    <row r="180" spans="2:65" s="1" customFormat="1" ht="16.5" customHeight="1">
      <c r="B180" s="39"/>
      <c r="C180" s="243" t="s">
        <v>356</v>
      </c>
      <c r="D180" s="243" t="s">
        <v>292</v>
      </c>
      <c r="E180" s="244" t="s">
        <v>388</v>
      </c>
      <c r="F180" s="245" t="s">
        <v>389</v>
      </c>
      <c r="G180" s="246" t="s">
        <v>136</v>
      </c>
      <c r="H180" s="247">
        <v>15.5</v>
      </c>
      <c r="I180" s="248">
        <v>408.86</v>
      </c>
      <c r="J180" s="249">
        <f>ROUND(I180*H180,2)</f>
        <v>6337.33</v>
      </c>
      <c r="K180" s="245" t="s">
        <v>161</v>
      </c>
      <c r="L180" s="250"/>
      <c r="M180" s="251" t="s">
        <v>21</v>
      </c>
      <c r="N180" s="252" t="s">
        <v>41</v>
      </c>
      <c r="O180" s="40"/>
      <c r="P180" s="199">
        <f>O180*H180</f>
        <v>0</v>
      </c>
      <c r="Q180" s="199">
        <v>0.0028</v>
      </c>
      <c r="R180" s="199">
        <f>Q180*H180</f>
        <v>0.0434</v>
      </c>
      <c r="S180" s="199">
        <v>0</v>
      </c>
      <c r="T180" s="200">
        <f>S180*H180</f>
        <v>0</v>
      </c>
      <c r="AR180" s="23" t="s">
        <v>173</v>
      </c>
      <c r="AT180" s="23" t="s">
        <v>292</v>
      </c>
      <c r="AU180" s="23" t="s">
        <v>79</v>
      </c>
      <c r="AY180" s="23" t="s">
        <v>132</v>
      </c>
      <c r="BE180" s="201">
        <f>IF(N180="základní",J180,0)</f>
        <v>6337.33</v>
      </c>
      <c r="BF180" s="201">
        <f>IF(N180="snížená",J180,0)</f>
        <v>0</v>
      </c>
      <c r="BG180" s="201">
        <f>IF(N180="zákl. přenesená",J180,0)</f>
        <v>0</v>
      </c>
      <c r="BH180" s="201">
        <f>IF(N180="sníž. přenesená",J180,0)</f>
        <v>0</v>
      </c>
      <c r="BI180" s="201">
        <f>IF(N180="nulová",J180,0)</f>
        <v>0</v>
      </c>
      <c r="BJ180" s="23" t="s">
        <v>77</v>
      </c>
      <c r="BK180" s="201">
        <f>ROUND(I180*H180,2)</f>
        <v>6337.33</v>
      </c>
      <c r="BL180" s="23" t="s">
        <v>152</v>
      </c>
      <c r="BM180" s="23" t="s">
        <v>778</v>
      </c>
    </row>
    <row r="181" spans="2:47" s="1" customFormat="1" ht="27">
      <c r="B181" s="39"/>
      <c r="C181" s="61"/>
      <c r="D181" s="202" t="s">
        <v>140</v>
      </c>
      <c r="E181" s="61"/>
      <c r="F181" s="203" t="s">
        <v>372</v>
      </c>
      <c r="G181" s="61"/>
      <c r="H181" s="61"/>
      <c r="I181" s="161"/>
      <c r="J181" s="61"/>
      <c r="K181" s="61"/>
      <c r="L181" s="59"/>
      <c r="M181" s="204"/>
      <c r="N181" s="40"/>
      <c r="O181" s="40"/>
      <c r="P181" s="40"/>
      <c r="Q181" s="40"/>
      <c r="R181" s="40"/>
      <c r="S181" s="40"/>
      <c r="T181" s="76"/>
      <c r="AT181" s="23" t="s">
        <v>140</v>
      </c>
      <c r="AU181" s="23" t="s">
        <v>79</v>
      </c>
    </row>
    <row r="182" spans="2:51" s="11" customFormat="1" ht="13.5">
      <c r="B182" s="208"/>
      <c r="C182" s="209"/>
      <c r="D182" s="202" t="s">
        <v>200</v>
      </c>
      <c r="E182" s="210" t="s">
        <v>21</v>
      </c>
      <c r="F182" s="211" t="s">
        <v>391</v>
      </c>
      <c r="G182" s="209"/>
      <c r="H182" s="212">
        <v>15.5</v>
      </c>
      <c r="I182" s="213"/>
      <c r="J182" s="209"/>
      <c r="K182" s="209"/>
      <c r="L182" s="214"/>
      <c r="M182" s="215"/>
      <c r="N182" s="216"/>
      <c r="O182" s="216"/>
      <c r="P182" s="216"/>
      <c r="Q182" s="216"/>
      <c r="R182" s="216"/>
      <c r="S182" s="216"/>
      <c r="T182" s="217"/>
      <c r="AT182" s="218" t="s">
        <v>200</v>
      </c>
      <c r="AU182" s="218" t="s">
        <v>79</v>
      </c>
      <c r="AV182" s="11" t="s">
        <v>79</v>
      </c>
      <c r="AW182" s="11" t="s">
        <v>33</v>
      </c>
      <c r="AX182" s="11" t="s">
        <v>77</v>
      </c>
      <c r="AY182" s="218" t="s">
        <v>132</v>
      </c>
    </row>
    <row r="183" spans="2:65" s="1" customFormat="1" ht="16.5" customHeight="1">
      <c r="B183" s="39"/>
      <c r="C183" s="243" t="s">
        <v>362</v>
      </c>
      <c r="D183" s="243" t="s">
        <v>292</v>
      </c>
      <c r="E183" s="244" t="s">
        <v>393</v>
      </c>
      <c r="F183" s="245" t="s">
        <v>394</v>
      </c>
      <c r="G183" s="246" t="s">
        <v>136</v>
      </c>
      <c r="H183" s="247">
        <v>3</v>
      </c>
      <c r="I183" s="248">
        <v>455.06</v>
      </c>
      <c r="J183" s="249">
        <f>ROUND(I183*H183,2)</f>
        <v>1365.18</v>
      </c>
      <c r="K183" s="245" t="s">
        <v>161</v>
      </c>
      <c r="L183" s="250"/>
      <c r="M183" s="251" t="s">
        <v>21</v>
      </c>
      <c r="N183" s="252" t="s">
        <v>41</v>
      </c>
      <c r="O183" s="40"/>
      <c r="P183" s="199">
        <f>O183*H183</f>
        <v>0</v>
      </c>
      <c r="Q183" s="199">
        <v>0.0034</v>
      </c>
      <c r="R183" s="199">
        <f>Q183*H183</f>
        <v>0.010199999999999999</v>
      </c>
      <c r="S183" s="199">
        <v>0</v>
      </c>
      <c r="T183" s="200">
        <f>S183*H183</f>
        <v>0</v>
      </c>
      <c r="AR183" s="23" t="s">
        <v>173</v>
      </c>
      <c r="AT183" s="23" t="s">
        <v>292</v>
      </c>
      <c r="AU183" s="23" t="s">
        <v>79</v>
      </c>
      <c r="AY183" s="23" t="s">
        <v>132</v>
      </c>
      <c r="BE183" s="201">
        <f>IF(N183="základní",J183,0)</f>
        <v>1365.18</v>
      </c>
      <c r="BF183" s="201">
        <f>IF(N183="snížená",J183,0)</f>
        <v>0</v>
      </c>
      <c r="BG183" s="201">
        <f>IF(N183="zákl. přenesená",J183,0)</f>
        <v>0</v>
      </c>
      <c r="BH183" s="201">
        <f>IF(N183="sníž. přenesená",J183,0)</f>
        <v>0</v>
      </c>
      <c r="BI183" s="201">
        <f>IF(N183="nulová",J183,0)</f>
        <v>0</v>
      </c>
      <c r="BJ183" s="23" t="s">
        <v>77</v>
      </c>
      <c r="BK183" s="201">
        <f>ROUND(I183*H183,2)</f>
        <v>1365.18</v>
      </c>
      <c r="BL183" s="23" t="s">
        <v>152</v>
      </c>
      <c r="BM183" s="23" t="s">
        <v>779</v>
      </c>
    </row>
    <row r="184" spans="2:47" s="1" customFormat="1" ht="27">
      <c r="B184" s="39"/>
      <c r="C184" s="61"/>
      <c r="D184" s="202" t="s">
        <v>140</v>
      </c>
      <c r="E184" s="61"/>
      <c r="F184" s="203" t="s">
        <v>372</v>
      </c>
      <c r="G184" s="61"/>
      <c r="H184" s="61"/>
      <c r="I184" s="161"/>
      <c r="J184" s="61"/>
      <c r="K184" s="61"/>
      <c r="L184" s="59"/>
      <c r="M184" s="204"/>
      <c r="N184" s="40"/>
      <c r="O184" s="40"/>
      <c r="P184" s="40"/>
      <c r="Q184" s="40"/>
      <c r="R184" s="40"/>
      <c r="S184" s="40"/>
      <c r="T184" s="76"/>
      <c r="AT184" s="23" t="s">
        <v>140</v>
      </c>
      <c r="AU184" s="23" t="s">
        <v>79</v>
      </c>
    </row>
    <row r="185" spans="2:51" s="11" customFormat="1" ht="13.5">
      <c r="B185" s="208"/>
      <c r="C185" s="209"/>
      <c r="D185" s="202" t="s">
        <v>200</v>
      </c>
      <c r="E185" s="210" t="s">
        <v>21</v>
      </c>
      <c r="F185" s="211" t="s">
        <v>396</v>
      </c>
      <c r="G185" s="209"/>
      <c r="H185" s="212">
        <v>3</v>
      </c>
      <c r="I185" s="213"/>
      <c r="J185" s="209"/>
      <c r="K185" s="209"/>
      <c r="L185" s="214"/>
      <c r="M185" s="215"/>
      <c r="N185" s="216"/>
      <c r="O185" s="216"/>
      <c r="P185" s="216"/>
      <c r="Q185" s="216"/>
      <c r="R185" s="216"/>
      <c r="S185" s="216"/>
      <c r="T185" s="217"/>
      <c r="AT185" s="218" t="s">
        <v>200</v>
      </c>
      <c r="AU185" s="218" t="s">
        <v>79</v>
      </c>
      <c r="AV185" s="11" t="s">
        <v>79</v>
      </c>
      <c r="AW185" s="11" t="s">
        <v>33</v>
      </c>
      <c r="AX185" s="11" t="s">
        <v>77</v>
      </c>
      <c r="AY185" s="218" t="s">
        <v>132</v>
      </c>
    </row>
    <row r="186" spans="2:65" s="1" customFormat="1" ht="16.5" customHeight="1">
      <c r="B186" s="39"/>
      <c r="C186" s="243" t="s">
        <v>367</v>
      </c>
      <c r="D186" s="243" t="s">
        <v>292</v>
      </c>
      <c r="E186" s="244" t="s">
        <v>398</v>
      </c>
      <c r="F186" s="245" t="s">
        <v>399</v>
      </c>
      <c r="G186" s="246" t="s">
        <v>136</v>
      </c>
      <c r="H186" s="247">
        <v>2</v>
      </c>
      <c r="I186" s="248">
        <v>540.53</v>
      </c>
      <c r="J186" s="249">
        <f>ROUND(I186*H186,2)</f>
        <v>1081.06</v>
      </c>
      <c r="K186" s="245" t="s">
        <v>161</v>
      </c>
      <c r="L186" s="250"/>
      <c r="M186" s="251" t="s">
        <v>21</v>
      </c>
      <c r="N186" s="252" t="s">
        <v>41</v>
      </c>
      <c r="O186" s="40"/>
      <c r="P186" s="199">
        <f>O186*H186</f>
        <v>0</v>
      </c>
      <c r="Q186" s="199">
        <v>0.0027</v>
      </c>
      <c r="R186" s="199">
        <f>Q186*H186</f>
        <v>0.0054</v>
      </c>
      <c r="S186" s="199">
        <v>0</v>
      </c>
      <c r="T186" s="200">
        <f>S186*H186</f>
        <v>0</v>
      </c>
      <c r="AR186" s="23" t="s">
        <v>173</v>
      </c>
      <c r="AT186" s="23" t="s">
        <v>292</v>
      </c>
      <c r="AU186" s="23" t="s">
        <v>79</v>
      </c>
      <c r="AY186" s="23" t="s">
        <v>132</v>
      </c>
      <c r="BE186" s="201">
        <f>IF(N186="základní",J186,0)</f>
        <v>1081.06</v>
      </c>
      <c r="BF186" s="201">
        <f>IF(N186="snížená",J186,0)</f>
        <v>0</v>
      </c>
      <c r="BG186" s="201">
        <f>IF(N186="zákl. přenesená",J186,0)</f>
        <v>0</v>
      </c>
      <c r="BH186" s="201">
        <f>IF(N186="sníž. přenesená",J186,0)</f>
        <v>0</v>
      </c>
      <c r="BI186" s="201">
        <f>IF(N186="nulová",J186,0)</f>
        <v>0</v>
      </c>
      <c r="BJ186" s="23" t="s">
        <v>77</v>
      </c>
      <c r="BK186" s="201">
        <f>ROUND(I186*H186,2)</f>
        <v>1081.06</v>
      </c>
      <c r="BL186" s="23" t="s">
        <v>152</v>
      </c>
      <c r="BM186" s="23" t="s">
        <v>780</v>
      </c>
    </row>
    <row r="187" spans="2:47" s="1" customFormat="1" ht="27">
      <c r="B187" s="39"/>
      <c r="C187" s="61"/>
      <c r="D187" s="202" t="s">
        <v>140</v>
      </c>
      <c r="E187" s="61"/>
      <c r="F187" s="203" t="s">
        <v>372</v>
      </c>
      <c r="G187" s="61"/>
      <c r="H187" s="61"/>
      <c r="I187" s="161"/>
      <c r="J187" s="61"/>
      <c r="K187" s="61"/>
      <c r="L187" s="59"/>
      <c r="M187" s="204"/>
      <c r="N187" s="40"/>
      <c r="O187" s="40"/>
      <c r="P187" s="40"/>
      <c r="Q187" s="40"/>
      <c r="R187" s="40"/>
      <c r="S187" s="40"/>
      <c r="T187" s="76"/>
      <c r="AT187" s="23" t="s">
        <v>140</v>
      </c>
      <c r="AU187" s="23" t="s">
        <v>79</v>
      </c>
    </row>
    <row r="188" spans="2:51" s="11" customFormat="1" ht="13.5">
      <c r="B188" s="208"/>
      <c r="C188" s="209"/>
      <c r="D188" s="202" t="s">
        <v>200</v>
      </c>
      <c r="E188" s="210" t="s">
        <v>21</v>
      </c>
      <c r="F188" s="211" t="s">
        <v>401</v>
      </c>
      <c r="G188" s="209"/>
      <c r="H188" s="212">
        <v>2</v>
      </c>
      <c r="I188" s="213"/>
      <c r="J188" s="209"/>
      <c r="K188" s="209"/>
      <c r="L188" s="214"/>
      <c r="M188" s="215"/>
      <c r="N188" s="216"/>
      <c r="O188" s="216"/>
      <c r="P188" s="216"/>
      <c r="Q188" s="216"/>
      <c r="R188" s="216"/>
      <c r="S188" s="216"/>
      <c r="T188" s="217"/>
      <c r="AT188" s="218" t="s">
        <v>200</v>
      </c>
      <c r="AU188" s="218" t="s">
        <v>79</v>
      </c>
      <c r="AV188" s="11" t="s">
        <v>79</v>
      </c>
      <c r="AW188" s="11" t="s">
        <v>33</v>
      </c>
      <c r="AX188" s="11" t="s">
        <v>77</v>
      </c>
      <c r="AY188" s="218" t="s">
        <v>132</v>
      </c>
    </row>
    <row r="189" spans="2:65" s="1" customFormat="1" ht="38.25" customHeight="1">
      <c r="B189" s="39"/>
      <c r="C189" s="190" t="s">
        <v>374</v>
      </c>
      <c r="D189" s="190" t="s">
        <v>133</v>
      </c>
      <c r="E189" s="191" t="s">
        <v>403</v>
      </c>
      <c r="F189" s="192" t="s">
        <v>404</v>
      </c>
      <c r="G189" s="193" t="s">
        <v>186</v>
      </c>
      <c r="H189" s="194">
        <v>25.8</v>
      </c>
      <c r="I189" s="195">
        <v>1347.33</v>
      </c>
      <c r="J189" s="196">
        <f>ROUND(I189*H189,2)</f>
        <v>34761.11</v>
      </c>
      <c r="K189" s="192" t="s">
        <v>161</v>
      </c>
      <c r="L189" s="59"/>
      <c r="M189" s="197" t="s">
        <v>21</v>
      </c>
      <c r="N189" s="198" t="s">
        <v>41</v>
      </c>
      <c r="O189" s="40"/>
      <c r="P189" s="199">
        <f>O189*H189</f>
        <v>0</v>
      </c>
      <c r="Q189" s="199">
        <v>0.29233</v>
      </c>
      <c r="R189" s="199">
        <f>Q189*H189</f>
        <v>7.542114</v>
      </c>
      <c r="S189" s="199">
        <v>0</v>
      </c>
      <c r="T189" s="200">
        <f>S189*H189</f>
        <v>0</v>
      </c>
      <c r="AR189" s="23" t="s">
        <v>152</v>
      </c>
      <c r="AT189" s="23" t="s">
        <v>133</v>
      </c>
      <c r="AU189" s="23" t="s">
        <v>79</v>
      </c>
      <c r="AY189" s="23" t="s">
        <v>132</v>
      </c>
      <c r="BE189" s="201">
        <f>IF(N189="základní",J189,0)</f>
        <v>34761.11</v>
      </c>
      <c r="BF189" s="201">
        <f>IF(N189="snížená",J189,0)</f>
        <v>0</v>
      </c>
      <c r="BG189" s="201">
        <f>IF(N189="zákl. přenesená",J189,0)</f>
        <v>0</v>
      </c>
      <c r="BH189" s="201">
        <f>IF(N189="sníž. přenesená",J189,0)</f>
        <v>0</v>
      </c>
      <c r="BI189" s="201">
        <f>IF(N189="nulová",J189,0)</f>
        <v>0</v>
      </c>
      <c r="BJ189" s="23" t="s">
        <v>77</v>
      </c>
      <c r="BK189" s="201">
        <f>ROUND(I189*H189,2)</f>
        <v>34761.11</v>
      </c>
      <c r="BL189" s="23" t="s">
        <v>152</v>
      </c>
      <c r="BM189" s="23" t="s">
        <v>781</v>
      </c>
    </row>
    <row r="190" spans="2:47" s="1" customFormat="1" ht="108">
      <c r="B190" s="39"/>
      <c r="C190" s="61"/>
      <c r="D190" s="202" t="s">
        <v>188</v>
      </c>
      <c r="E190" s="61"/>
      <c r="F190" s="203" t="s">
        <v>406</v>
      </c>
      <c r="G190" s="61"/>
      <c r="H190" s="61"/>
      <c r="I190" s="161"/>
      <c r="J190" s="61"/>
      <c r="K190" s="61"/>
      <c r="L190" s="59"/>
      <c r="M190" s="204"/>
      <c r="N190" s="40"/>
      <c r="O190" s="40"/>
      <c r="P190" s="40"/>
      <c r="Q190" s="40"/>
      <c r="R190" s="40"/>
      <c r="S190" s="40"/>
      <c r="T190" s="76"/>
      <c r="AT190" s="23" t="s">
        <v>188</v>
      </c>
      <c r="AU190" s="23" t="s">
        <v>79</v>
      </c>
    </row>
    <row r="191" spans="2:47" s="1" customFormat="1" ht="27">
      <c r="B191" s="39"/>
      <c r="C191" s="61"/>
      <c r="D191" s="202" t="s">
        <v>140</v>
      </c>
      <c r="E191" s="61"/>
      <c r="F191" s="203" t="s">
        <v>372</v>
      </c>
      <c r="G191" s="61"/>
      <c r="H191" s="61"/>
      <c r="I191" s="161"/>
      <c r="J191" s="61"/>
      <c r="K191" s="61"/>
      <c r="L191" s="59"/>
      <c r="M191" s="204"/>
      <c r="N191" s="40"/>
      <c r="O191" s="40"/>
      <c r="P191" s="40"/>
      <c r="Q191" s="40"/>
      <c r="R191" s="40"/>
      <c r="S191" s="40"/>
      <c r="T191" s="76"/>
      <c r="AT191" s="23" t="s">
        <v>140</v>
      </c>
      <c r="AU191" s="23" t="s">
        <v>79</v>
      </c>
    </row>
    <row r="192" spans="2:51" s="11" customFormat="1" ht="13.5">
      <c r="B192" s="208"/>
      <c r="C192" s="209"/>
      <c r="D192" s="202" t="s">
        <v>200</v>
      </c>
      <c r="E192" s="210" t="s">
        <v>21</v>
      </c>
      <c r="F192" s="211" t="s">
        <v>407</v>
      </c>
      <c r="G192" s="209"/>
      <c r="H192" s="212">
        <v>25.8</v>
      </c>
      <c r="I192" s="213"/>
      <c r="J192" s="209"/>
      <c r="K192" s="209"/>
      <c r="L192" s="214"/>
      <c r="M192" s="215"/>
      <c r="N192" s="216"/>
      <c r="O192" s="216"/>
      <c r="P192" s="216"/>
      <c r="Q192" s="216"/>
      <c r="R192" s="216"/>
      <c r="S192" s="216"/>
      <c r="T192" s="217"/>
      <c r="AT192" s="218" t="s">
        <v>200</v>
      </c>
      <c r="AU192" s="218" t="s">
        <v>79</v>
      </c>
      <c r="AV192" s="11" t="s">
        <v>79</v>
      </c>
      <c r="AW192" s="11" t="s">
        <v>33</v>
      </c>
      <c r="AX192" s="11" t="s">
        <v>77</v>
      </c>
      <c r="AY192" s="218" t="s">
        <v>132</v>
      </c>
    </row>
    <row r="193" spans="2:65" s="1" customFormat="1" ht="38.25" customHeight="1">
      <c r="B193" s="39"/>
      <c r="C193" s="190" t="s">
        <v>381</v>
      </c>
      <c r="D193" s="190" t="s">
        <v>133</v>
      </c>
      <c r="E193" s="191" t="s">
        <v>409</v>
      </c>
      <c r="F193" s="192" t="s">
        <v>410</v>
      </c>
      <c r="G193" s="193" t="s">
        <v>235</v>
      </c>
      <c r="H193" s="194">
        <v>43</v>
      </c>
      <c r="I193" s="195">
        <v>568.28</v>
      </c>
      <c r="J193" s="196">
        <f>ROUND(I193*H193,2)</f>
        <v>24436.04</v>
      </c>
      <c r="K193" s="192" t="s">
        <v>161</v>
      </c>
      <c r="L193" s="59"/>
      <c r="M193" s="197" t="s">
        <v>21</v>
      </c>
      <c r="N193" s="198" t="s">
        <v>41</v>
      </c>
      <c r="O193" s="40"/>
      <c r="P193" s="199">
        <f>O193*H193</f>
        <v>0</v>
      </c>
      <c r="Q193" s="199">
        <v>0.04634</v>
      </c>
      <c r="R193" s="199">
        <f>Q193*H193</f>
        <v>1.99262</v>
      </c>
      <c r="S193" s="199">
        <v>0</v>
      </c>
      <c r="T193" s="200">
        <f>S193*H193</f>
        <v>0</v>
      </c>
      <c r="AR193" s="23" t="s">
        <v>152</v>
      </c>
      <c r="AT193" s="23" t="s">
        <v>133</v>
      </c>
      <c r="AU193" s="23" t="s">
        <v>79</v>
      </c>
      <c r="AY193" s="23" t="s">
        <v>132</v>
      </c>
      <c r="BE193" s="201">
        <f>IF(N193="základní",J193,0)</f>
        <v>24436.04</v>
      </c>
      <c r="BF193" s="201">
        <f>IF(N193="snížená",J193,0)</f>
        <v>0</v>
      </c>
      <c r="BG193" s="201">
        <f>IF(N193="zákl. přenesená",J193,0)</f>
        <v>0</v>
      </c>
      <c r="BH193" s="201">
        <f>IF(N193="sníž. přenesená",J193,0)</f>
        <v>0</v>
      </c>
      <c r="BI193" s="201">
        <f>IF(N193="nulová",J193,0)</f>
        <v>0</v>
      </c>
      <c r="BJ193" s="23" t="s">
        <v>77</v>
      </c>
      <c r="BK193" s="201">
        <f>ROUND(I193*H193,2)</f>
        <v>24436.04</v>
      </c>
      <c r="BL193" s="23" t="s">
        <v>152</v>
      </c>
      <c r="BM193" s="23" t="s">
        <v>782</v>
      </c>
    </row>
    <row r="194" spans="2:47" s="1" customFormat="1" ht="108">
      <c r="B194" s="39"/>
      <c r="C194" s="61"/>
      <c r="D194" s="202" t="s">
        <v>188</v>
      </c>
      <c r="E194" s="61"/>
      <c r="F194" s="203" t="s">
        <v>406</v>
      </c>
      <c r="G194" s="61"/>
      <c r="H194" s="61"/>
      <c r="I194" s="161"/>
      <c r="J194" s="61"/>
      <c r="K194" s="61"/>
      <c r="L194" s="59"/>
      <c r="M194" s="204"/>
      <c r="N194" s="40"/>
      <c r="O194" s="40"/>
      <c r="P194" s="40"/>
      <c r="Q194" s="40"/>
      <c r="R194" s="40"/>
      <c r="S194" s="40"/>
      <c r="T194" s="76"/>
      <c r="AT194" s="23" t="s">
        <v>188</v>
      </c>
      <c r="AU194" s="23" t="s">
        <v>79</v>
      </c>
    </row>
    <row r="195" spans="2:47" s="1" customFormat="1" ht="27">
      <c r="B195" s="39"/>
      <c r="C195" s="61"/>
      <c r="D195" s="202" t="s">
        <v>140</v>
      </c>
      <c r="E195" s="61"/>
      <c r="F195" s="203" t="s">
        <v>372</v>
      </c>
      <c r="G195" s="61"/>
      <c r="H195" s="61"/>
      <c r="I195" s="161"/>
      <c r="J195" s="61"/>
      <c r="K195" s="61"/>
      <c r="L195" s="59"/>
      <c r="M195" s="204"/>
      <c r="N195" s="40"/>
      <c r="O195" s="40"/>
      <c r="P195" s="40"/>
      <c r="Q195" s="40"/>
      <c r="R195" s="40"/>
      <c r="S195" s="40"/>
      <c r="T195" s="76"/>
      <c r="AT195" s="23" t="s">
        <v>140</v>
      </c>
      <c r="AU195" s="23" t="s">
        <v>79</v>
      </c>
    </row>
    <row r="196" spans="2:51" s="11" customFormat="1" ht="13.5">
      <c r="B196" s="208"/>
      <c r="C196" s="209"/>
      <c r="D196" s="202" t="s">
        <v>200</v>
      </c>
      <c r="E196" s="210" t="s">
        <v>21</v>
      </c>
      <c r="F196" s="211" t="s">
        <v>412</v>
      </c>
      <c r="G196" s="209"/>
      <c r="H196" s="212">
        <v>43</v>
      </c>
      <c r="I196" s="213"/>
      <c r="J196" s="209"/>
      <c r="K196" s="209"/>
      <c r="L196" s="214"/>
      <c r="M196" s="215"/>
      <c r="N196" s="216"/>
      <c r="O196" s="216"/>
      <c r="P196" s="216"/>
      <c r="Q196" s="216"/>
      <c r="R196" s="216"/>
      <c r="S196" s="216"/>
      <c r="T196" s="217"/>
      <c r="AT196" s="218" t="s">
        <v>200</v>
      </c>
      <c r="AU196" s="218" t="s">
        <v>79</v>
      </c>
      <c r="AV196" s="11" t="s">
        <v>79</v>
      </c>
      <c r="AW196" s="11" t="s">
        <v>33</v>
      </c>
      <c r="AX196" s="11" t="s">
        <v>77</v>
      </c>
      <c r="AY196" s="218" t="s">
        <v>132</v>
      </c>
    </row>
    <row r="197" spans="2:65" s="1" customFormat="1" ht="25.5" customHeight="1">
      <c r="B197" s="39"/>
      <c r="C197" s="190" t="s">
        <v>387</v>
      </c>
      <c r="D197" s="190" t="s">
        <v>133</v>
      </c>
      <c r="E197" s="191" t="s">
        <v>414</v>
      </c>
      <c r="F197" s="192" t="s">
        <v>415</v>
      </c>
      <c r="G197" s="193" t="s">
        <v>235</v>
      </c>
      <c r="H197" s="194">
        <v>43</v>
      </c>
      <c r="I197" s="195">
        <v>85.7</v>
      </c>
      <c r="J197" s="196">
        <f>ROUND(I197*H197,2)</f>
        <v>3685.1</v>
      </c>
      <c r="K197" s="192" t="s">
        <v>161</v>
      </c>
      <c r="L197" s="59"/>
      <c r="M197" s="197" t="s">
        <v>21</v>
      </c>
      <c r="N197" s="198" t="s">
        <v>41</v>
      </c>
      <c r="O197" s="40"/>
      <c r="P197" s="199">
        <f>O197*H197</f>
        <v>0</v>
      </c>
      <c r="Q197" s="199">
        <v>0</v>
      </c>
      <c r="R197" s="199">
        <f>Q197*H197</f>
        <v>0</v>
      </c>
      <c r="S197" s="199">
        <v>0</v>
      </c>
      <c r="T197" s="200">
        <f>S197*H197</f>
        <v>0</v>
      </c>
      <c r="AR197" s="23" t="s">
        <v>152</v>
      </c>
      <c r="AT197" s="23" t="s">
        <v>133</v>
      </c>
      <c r="AU197" s="23" t="s">
        <v>79</v>
      </c>
      <c r="AY197" s="23" t="s">
        <v>132</v>
      </c>
      <c r="BE197" s="201">
        <f>IF(N197="základní",J197,0)</f>
        <v>3685.1</v>
      </c>
      <c r="BF197" s="201">
        <f>IF(N197="snížená",J197,0)</f>
        <v>0</v>
      </c>
      <c r="BG197" s="201">
        <f>IF(N197="zákl. přenesená",J197,0)</f>
        <v>0</v>
      </c>
      <c r="BH197" s="201">
        <f>IF(N197="sníž. přenesená",J197,0)</f>
        <v>0</v>
      </c>
      <c r="BI197" s="201">
        <f>IF(N197="nulová",J197,0)</f>
        <v>0</v>
      </c>
      <c r="BJ197" s="23" t="s">
        <v>77</v>
      </c>
      <c r="BK197" s="201">
        <f>ROUND(I197*H197,2)</f>
        <v>3685.1</v>
      </c>
      <c r="BL197" s="23" t="s">
        <v>152</v>
      </c>
      <c r="BM197" s="23" t="s">
        <v>783</v>
      </c>
    </row>
    <row r="198" spans="2:47" s="1" customFormat="1" ht="27">
      <c r="B198" s="39"/>
      <c r="C198" s="61"/>
      <c r="D198" s="202" t="s">
        <v>188</v>
      </c>
      <c r="E198" s="61"/>
      <c r="F198" s="203" t="s">
        <v>417</v>
      </c>
      <c r="G198" s="61"/>
      <c r="H198" s="61"/>
      <c r="I198" s="161"/>
      <c r="J198" s="61"/>
      <c r="K198" s="61"/>
      <c r="L198" s="59"/>
      <c r="M198" s="204"/>
      <c r="N198" s="40"/>
      <c r="O198" s="40"/>
      <c r="P198" s="40"/>
      <c r="Q198" s="40"/>
      <c r="R198" s="40"/>
      <c r="S198" s="40"/>
      <c r="T198" s="76"/>
      <c r="AT198" s="23" t="s">
        <v>188</v>
      </c>
      <c r="AU198" s="23" t="s">
        <v>79</v>
      </c>
    </row>
    <row r="199" spans="2:47" s="1" customFormat="1" ht="27">
      <c r="B199" s="39"/>
      <c r="C199" s="61"/>
      <c r="D199" s="202" t="s">
        <v>140</v>
      </c>
      <c r="E199" s="61"/>
      <c r="F199" s="203" t="s">
        <v>372</v>
      </c>
      <c r="G199" s="61"/>
      <c r="H199" s="61"/>
      <c r="I199" s="161"/>
      <c r="J199" s="61"/>
      <c r="K199" s="61"/>
      <c r="L199" s="59"/>
      <c r="M199" s="204"/>
      <c r="N199" s="40"/>
      <c r="O199" s="40"/>
      <c r="P199" s="40"/>
      <c r="Q199" s="40"/>
      <c r="R199" s="40"/>
      <c r="S199" s="40"/>
      <c r="T199" s="76"/>
      <c r="AT199" s="23" t="s">
        <v>140</v>
      </c>
      <c r="AU199" s="23" t="s">
        <v>79</v>
      </c>
    </row>
    <row r="200" spans="2:51" s="11" customFormat="1" ht="13.5">
      <c r="B200" s="208"/>
      <c r="C200" s="209"/>
      <c r="D200" s="202" t="s">
        <v>200</v>
      </c>
      <c r="E200" s="210" t="s">
        <v>21</v>
      </c>
      <c r="F200" s="211" t="s">
        <v>412</v>
      </c>
      <c r="G200" s="209"/>
      <c r="H200" s="212">
        <v>43</v>
      </c>
      <c r="I200" s="213"/>
      <c r="J200" s="209"/>
      <c r="K200" s="209"/>
      <c r="L200" s="214"/>
      <c r="M200" s="215"/>
      <c r="N200" s="216"/>
      <c r="O200" s="216"/>
      <c r="P200" s="216"/>
      <c r="Q200" s="216"/>
      <c r="R200" s="216"/>
      <c r="S200" s="216"/>
      <c r="T200" s="217"/>
      <c r="AT200" s="218" t="s">
        <v>200</v>
      </c>
      <c r="AU200" s="218" t="s">
        <v>79</v>
      </c>
      <c r="AV200" s="11" t="s">
        <v>79</v>
      </c>
      <c r="AW200" s="11" t="s">
        <v>33</v>
      </c>
      <c r="AX200" s="11" t="s">
        <v>77</v>
      </c>
      <c r="AY200" s="218" t="s">
        <v>132</v>
      </c>
    </row>
    <row r="201" spans="2:65" s="1" customFormat="1" ht="16.5" customHeight="1">
      <c r="B201" s="39"/>
      <c r="C201" s="243" t="s">
        <v>392</v>
      </c>
      <c r="D201" s="243" t="s">
        <v>292</v>
      </c>
      <c r="E201" s="244" t="s">
        <v>419</v>
      </c>
      <c r="F201" s="245" t="s">
        <v>420</v>
      </c>
      <c r="G201" s="246" t="s">
        <v>235</v>
      </c>
      <c r="H201" s="247">
        <v>43</v>
      </c>
      <c r="I201" s="248">
        <v>54.28</v>
      </c>
      <c r="J201" s="249">
        <f>ROUND(I201*H201,2)</f>
        <v>2334.04</v>
      </c>
      <c r="K201" s="245" t="s">
        <v>161</v>
      </c>
      <c r="L201" s="250"/>
      <c r="M201" s="251" t="s">
        <v>21</v>
      </c>
      <c r="N201" s="252" t="s">
        <v>41</v>
      </c>
      <c r="O201" s="40"/>
      <c r="P201" s="199">
        <f>O201*H201</f>
        <v>0</v>
      </c>
      <c r="Q201" s="199">
        <v>0.001</v>
      </c>
      <c r="R201" s="199">
        <f>Q201*H201</f>
        <v>0.043000000000000003</v>
      </c>
      <c r="S201" s="199">
        <v>0</v>
      </c>
      <c r="T201" s="200">
        <f>S201*H201</f>
        <v>0</v>
      </c>
      <c r="AR201" s="23" t="s">
        <v>173</v>
      </c>
      <c r="AT201" s="23" t="s">
        <v>292</v>
      </c>
      <c r="AU201" s="23" t="s">
        <v>79</v>
      </c>
      <c r="AY201" s="23" t="s">
        <v>132</v>
      </c>
      <c r="BE201" s="201">
        <f>IF(N201="základní",J201,0)</f>
        <v>2334.04</v>
      </c>
      <c r="BF201" s="201">
        <f>IF(N201="snížená",J201,0)</f>
        <v>0</v>
      </c>
      <c r="BG201" s="201">
        <f>IF(N201="zákl. přenesená",J201,0)</f>
        <v>0</v>
      </c>
      <c r="BH201" s="201">
        <f>IF(N201="sníž. přenesená",J201,0)</f>
        <v>0</v>
      </c>
      <c r="BI201" s="201">
        <f>IF(N201="nulová",J201,0)</f>
        <v>0</v>
      </c>
      <c r="BJ201" s="23" t="s">
        <v>77</v>
      </c>
      <c r="BK201" s="201">
        <f>ROUND(I201*H201,2)</f>
        <v>2334.04</v>
      </c>
      <c r="BL201" s="23" t="s">
        <v>152</v>
      </c>
      <c r="BM201" s="23" t="s">
        <v>784</v>
      </c>
    </row>
    <row r="202" spans="2:47" s="1" customFormat="1" ht="27">
      <c r="B202" s="39"/>
      <c r="C202" s="61"/>
      <c r="D202" s="202" t="s">
        <v>140</v>
      </c>
      <c r="E202" s="61"/>
      <c r="F202" s="203" t="s">
        <v>372</v>
      </c>
      <c r="G202" s="61"/>
      <c r="H202" s="61"/>
      <c r="I202" s="161"/>
      <c r="J202" s="61"/>
      <c r="K202" s="61"/>
      <c r="L202" s="59"/>
      <c r="M202" s="204"/>
      <c r="N202" s="40"/>
      <c r="O202" s="40"/>
      <c r="P202" s="40"/>
      <c r="Q202" s="40"/>
      <c r="R202" s="40"/>
      <c r="S202" s="40"/>
      <c r="T202" s="76"/>
      <c r="AT202" s="23" t="s">
        <v>140</v>
      </c>
      <c r="AU202" s="23" t="s">
        <v>79</v>
      </c>
    </row>
    <row r="203" spans="2:51" s="11" customFormat="1" ht="13.5">
      <c r="B203" s="208"/>
      <c r="C203" s="209"/>
      <c r="D203" s="202" t="s">
        <v>200</v>
      </c>
      <c r="E203" s="210" t="s">
        <v>21</v>
      </c>
      <c r="F203" s="211" t="s">
        <v>412</v>
      </c>
      <c r="G203" s="209"/>
      <c r="H203" s="212">
        <v>43</v>
      </c>
      <c r="I203" s="213"/>
      <c r="J203" s="209"/>
      <c r="K203" s="209"/>
      <c r="L203" s="214"/>
      <c r="M203" s="215"/>
      <c r="N203" s="216"/>
      <c r="O203" s="216"/>
      <c r="P203" s="216"/>
      <c r="Q203" s="216"/>
      <c r="R203" s="216"/>
      <c r="S203" s="216"/>
      <c r="T203" s="217"/>
      <c r="AT203" s="218" t="s">
        <v>200</v>
      </c>
      <c r="AU203" s="218" t="s">
        <v>79</v>
      </c>
      <c r="AV203" s="11" t="s">
        <v>79</v>
      </c>
      <c r="AW203" s="11" t="s">
        <v>33</v>
      </c>
      <c r="AX203" s="11" t="s">
        <v>77</v>
      </c>
      <c r="AY203" s="218" t="s">
        <v>132</v>
      </c>
    </row>
    <row r="204" spans="2:65" s="1" customFormat="1" ht="16.5" customHeight="1">
      <c r="B204" s="39"/>
      <c r="C204" s="243" t="s">
        <v>397</v>
      </c>
      <c r="D204" s="243" t="s">
        <v>292</v>
      </c>
      <c r="E204" s="244" t="s">
        <v>423</v>
      </c>
      <c r="F204" s="245" t="s">
        <v>424</v>
      </c>
      <c r="G204" s="246" t="s">
        <v>235</v>
      </c>
      <c r="H204" s="247">
        <v>43</v>
      </c>
      <c r="I204" s="248">
        <v>3.47</v>
      </c>
      <c r="J204" s="249">
        <f>ROUND(I204*H204,2)</f>
        <v>149.21</v>
      </c>
      <c r="K204" s="245" t="s">
        <v>161</v>
      </c>
      <c r="L204" s="250"/>
      <c r="M204" s="251" t="s">
        <v>21</v>
      </c>
      <c r="N204" s="252" t="s">
        <v>41</v>
      </c>
      <c r="O204" s="40"/>
      <c r="P204" s="199">
        <f>O204*H204</f>
        <v>0</v>
      </c>
      <c r="Q204" s="199">
        <v>4E-05</v>
      </c>
      <c r="R204" s="199">
        <f>Q204*H204</f>
        <v>0.0017200000000000002</v>
      </c>
      <c r="S204" s="199">
        <v>0</v>
      </c>
      <c r="T204" s="200">
        <f>S204*H204</f>
        <v>0</v>
      </c>
      <c r="AR204" s="23" t="s">
        <v>173</v>
      </c>
      <c r="AT204" s="23" t="s">
        <v>292</v>
      </c>
      <c r="AU204" s="23" t="s">
        <v>79</v>
      </c>
      <c r="AY204" s="23" t="s">
        <v>132</v>
      </c>
      <c r="BE204" s="201">
        <f>IF(N204="základní",J204,0)</f>
        <v>149.21</v>
      </c>
      <c r="BF204" s="201">
        <f>IF(N204="snížená",J204,0)</f>
        <v>0</v>
      </c>
      <c r="BG204" s="201">
        <f>IF(N204="zákl. přenesená",J204,0)</f>
        <v>0</v>
      </c>
      <c r="BH204" s="201">
        <f>IF(N204="sníž. přenesená",J204,0)</f>
        <v>0</v>
      </c>
      <c r="BI204" s="201">
        <f>IF(N204="nulová",J204,0)</f>
        <v>0</v>
      </c>
      <c r="BJ204" s="23" t="s">
        <v>77</v>
      </c>
      <c r="BK204" s="201">
        <f>ROUND(I204*H204,2)</f>
        <v>149.21</v>
      </c>
      <c r="BL204" s="23" t="s">
        <v>152</v>
      </c>
      <c r="BM204" s="23" t="s">
        <v>785</v>
      </c>
    </row>
    <row r="205" spans="2:47" s="1" customFormat="1" ht="27">
      <c r="B205" s="39"/>
      <c r="C205" s="61"/>
      <c r="D205" s="202" t="s">
        <v>140</v>
      </c>
      <c r="E205" s="61"/>
      <c r="F205" s="203" t="s">
        <v>372</v>
      </c>
      <c r="G205" s="61"/>
      <c r="H205" s="61"/>
      <c r="I205" s="161"/>
      <c r="J205" s="61"/>
      <c r="K205" s="61"/>
      <c r="L205" s="59"/>
      <c r="M205" s="204"/>
      <c r="N205" s="40"/>
      <c r="O205" s="40"/>
      <c r="P205" s="40"/>
      <c r="Q205" s="40"/>
      <c r="R205" s="40"/>
      <c r="S205" s="40"/>
      <c r="T205" s="76"/>
      <c r="AT205" s="23" t="s">
        <v>140</v>
      </c>
      <c r="AU205" s="23" t="s">
        <v>79</v>
      </c>
    </row>
    <row r="206" spans="2:51" s="11" customFormat="1" ht="13.5">
      <c r="B206" s="208"/>
      <c r="C206" s="209"/>
      <c r="D206" s="202" t="s">
        <v>200</v>
      </c>
      <c r="E206" s="210" t="s">
        <v>21</v>
      </c>
      <c r="F206" s="211" t="s">
        <v>412</v>
      </c>
      <c r="G206" s="209"/>
      <c r="H206" s="212">
        <v>43</v>
      </c>
      <c r="I206" s="213"/>
      <c r="J206" s="209"/>
      <c r="K206" s="209"/>
      <c r="L206" s="214"/>
      <c r="M206" s="215"/>
      <c r="N206" s="216"/>
      <c r="O206" s="216"/>
      <c r="P206" s="216"/>
      <c r="Q206" s="216"/>
      <c r="R206" s="216"/>
      <c r="S206" s="216"/>
      <c r="T206" s="217"/>
      <c r="AT206" s="218" t="s">
        <v>200</v>
      </c>
      <c r="AU206" s="218" t="s">
        <v>79</v>
      </c>
      <c r="AV206" s="11" t="s">
        <v>79</v>
      </c>
      <c r="AW206" s="11" t="s">
        <v>33</v>
      </c>
      <c r="AX206" s="11" t="s">
        <v>77</v>
      </c>
      <c r="AY206" s="218" t="s">
        <v>132</v>
      </c>
    </row>
    <row r="207" spans="2:63" s="10" customFormat="1" ht="29.25" customHeight="1">
      <c r="B207" s="174"/>
      <c r="C207" s="175"/>
      <c r="D207" s="176" t="s">
        <v>69</v>
      </c>
      <c r="E207" s="188" t="s">
        <v>152</v>
      </c>
      <c r="F207" s="188" t="s">
        <v>426</v>
      </c>
      <c r="G207" s="175"/>
      <c r="H207" s="175"/>
      <c r="I207" s="178"/>
      <c r="J207" s="189">
        <f>BK207</f>
        <v>2709.55</v>
      </c>
      <c r="K207" s="175"/>
      <c r="L207" s="180"/>
      <c r="M207" s="181"/>
      <c r="N207" s="182"/>
      <c r="O207" s="182"/>
      <c r="P207" s="183">
        <f>SUM(P208:P213)</f>
        <v>0</v>
      </c>
      <c r="Q207" s="182"/>
      <c r="R207" s="183">
        <f>SUM(R208:R213)</f>
        <v>0</v>
      </c>
      <c r="S207" s="182"/>
      <c r="T207" s="184">
        <f>SUM(T208:T213)</f>
        <v>0</v>
      </c>
      <c r="AR207" s="185" t="s">
        <v>77</v>
      </c>
      <c r="AT207" s="186" t="s">
        <v>69</v>
      </c>
      <c r="AU207" s="186" t="s">
        <v>77</v>
      </c>
      <c r="AY207" s="185" t="s">
        <v>132</v>
      </c>
      <c r="BK207" s="187">
        <f>SUM(BK208:BK213)</f>
        <v>2709.55</v>
      </c>
    </row>
    <row r="208" spans="2:65" s="1" customFormat="1" ht="25.5" customHeight="1">
      <c r="B208" s="39"/>
      <c r="C208" s="190" t="s">
        <v>402</v>
      </c>
      <c r="D208" s="190" t="s">
        <v>133</v>
      </c>
      <c r="E208" s="191" t="s">
        <v>428</v>
      </c>
      <c r="F208" s="192" t="s">
        <v>429</v>
      </c>
      <c r="G208" s="193" t="s">
        <v>196</v>
      </c>
      <c r="H208" s="194">
        <v>2.8</v>
      </c>
      <c r="I208" s="195">
        <v>884.36</v>
      </c>
      <c r="J208" s="196">
        <f>ROUND(I208*H208,2)</f>
        <v>2476.21</v>
      </c>
      <c r="K208" s="192" t="s">
        <v>161</v>
      </c>
      <c r="L208" s="59"/>
      <c r="M208" s="197" t="s">
        <v>21</v>
      </c>
      <c r="N208" s="198" t="s">
        <v>41</v>
      </c>
      <c r="O208" s="40"/>
      <c r="P208" s="199">
        <f>O208*H208</f>
        <v>0</v>
      </c>
      <c r="Q208" s="199">
        <v>0</v>
      </c>
      <c r="R208" s="199">
        <f>Q208*H208</f>
        <v>0</v>
      </c>
      <c r="S208" s="199">
        <v>0</v>
      </c>
      <c r="T208" s="200">
        <f>S208*H208</f>
        <v>0</v>
      </c>
      <c r="AR208" s="23" t="s">
        <v>152</v>
      </c>
      <c r="AT208" s="23" t="s">
        <v>133</v>
      </c>
      <c r="AU208" s="23" t="s">
        <v>79</v>
      </c>
      <c r="AY208" s="23" t="s">
        <v>132</v>
      </c>
      <c r="BE208" s="201">
        <f>IF(N208="základní",J208,0)</f>
        <v>2476.21</v>
      </c>
      <c r="BF208" s="201">
        <f>IF(N208="snížená",J208,0)</f>
        <v>0</v>
      </c>
      <c r="BG208" s="201">
        <f>IF(N208="zákl. přenesená",J208,0)</f>
        <v>0</v>
      </c>
      <c r="BH208" s="201">
        <f>IF(N208="sníž. přenesená",J208,0)</f>
        <v>0</v>
      </c>
      <c r="BI208" s="201">
        <f>IF(N208="nulová",J208,0)</f>
        <v>0</v>
      </c>
      <c r="BJ208" s="23" t="s">
        <v>77</v>
      </c>
      <c r="BK208" s="201">
        <f>ROUND(I208*H208,2)</f>
        <v>2476.21</v>
      </c>
      <c r="BL208" s="23" t="s">
        <v>152</v>
      </c>
      <c r="BM208" s="23" t="s">
        <v>786</v>
      </c>
    </row>
    <row r="209" spans="2:47" s="1" customFormat="1" ht="54">
      <c r="B209" s="39"/>
      <c r="C209" s="61"/>
      <c r="D209" s="202" t="s">
        <v>188</v>
      </c>
      <c r="E209" s="61"/>
      <c r="F209" s="203" t="s">
        <v>431</v>
      </c>
      <c r="G209" s="61"/>
      <c r="H209" s="61"/>
      <c r="I209" s="161"/>
      <c r="J209" s="61"/>
      <c r="K209" s="61"/>
      <c r="L209" s="59"/>
      <c r="M209" s="204"/>
      <c r="N209" s="40"/>
      <c r="O209" s="40"/>
      <c r="P209" s="40"/>
      <c r="Q209" s="40"/>
      <c r="R209" s="40"/>
      <c r="S209" s="40"/>
      <c r="T209" s="76"/>
      <c r="AT209" s="23" t="s">
        <v>188</v>
      </c>
      <c r="AU209" s="23" t="s">
        <v>79</v>
      </c>
    </row>
    <row r="210" spans="2:51" s="11" customFormat="1" ht="13.5">
      <c r="B210" s="208"/>
      <c r="C210" s="209"/>
      <c r="D210" s="202" t="s">
        <v>200</v>
      </c>
      <c r="E210" s="210" t="s">
        <v>21</v>
      </c>
      <c r="F210" s="211" t="s">
        <v>787</v>
      </c>
      <c r="G210" s="209"/>
      <c r="H210" s="212">
        <v>2.8</v>
      </c>
      <c r="I210" s="213"/>
      <c r="J210" s="209"/>
      <c r="K210" s="209"/>
      <c r="L210" s="214"/>
      <c r="M210" s="215"/>
      <c r="N210" s="216"/>
      <c r="O210" s="216"/>
      <c r="P210" s="216"/>
      <c r="Q210" s="216"/>
      <c r="R210" s="216"/>
      <c r="S210" s="216"/>
      <c r="T210" s="217"/>
      <c r="AT210" s="218" t="s">
        <v>200</v>
      </c>
      <c r="AU210" s="218" t="s">
        <v>79</v>
      </c>
      <c r="AV210" s="11" t="s">
        <v>79</v>
      </c>
      <c r="AW210" s="11" t="s">
        <v>33</v>
      </c>
      <c r="AX210" s="11" t="s">
        <v>77</v>
      </c>
      <c r="AY210" s="218" t="s">
        <v>132</v>
      </c>
    </row>
    <row r="211" spans="2:65" s="1" customFormat="1" ht="25.5" customHeight="1">
      <c r="B211" s="39"/>
      <c r="C211" s="190" t="s">
        <v>408</v>
      </c>
      <c r="D211" s="190" t="s">
        <v>133</v>
      </c>
      <c r="E211" s="191" t="s">
        <v>434</v>
      </c>
      <c r="F211" s="192" t="s">
        <v>435</v>
      </c>
      <c r="G211" s="193" t="s">
        <v>196</v>
      </c>
      <c r="H211" s="194">
        <v>0.096</v>
      </c>
      <c r="I211" s="195">
        <v>2430.63</v>
      </c>
      <c r="J211" s="196">
        <f>ROUND(I211*H211,2)</f>
        <v>233.34</v>
      </c>
      <c r="K211" s="192" t="s">
        <v>161</v>
      </c>
      <c r="L211" s="59"/>
      <c r="M211" s="197" t="s">
        <v>21</v>
      </c>
      <c r="N211" s="198" t="s">
        <v>41</v>
      </c>
      <c r="O211" s="40"/>
      <c r="P211" s="199">
        <f>O211*H211</f>
        <v>0</v>
      </c>
      <c r="Q211" s="199">
        <v>0</v>
      </c>
      <c r="R211" s="199">
        <f>Q211*H211</f>
        <v>0</v>
      </c>
      <c r="S211" s="199">
        <v>0</v>
      </c>
      <c r="T211" s="200">
        <f>S211*H211</f>
        <v>0</v>
      </c>
      <c r="AR211" s="23" t="s">
        <v>152</v>
      </c>
      <c r="AT211" s="23" t="s">
        <v>133</v>
      </c>
      <c r="AU211" s="23" t="s">
        <v>79</v>
      </c>
      <c r="AY211" s="23" t="s">
        <v>132</v>
      </c>
      <c r="BE211" s="201">
        <f>IF(N211="základní",J211,0)</f>
        <v>233.34</v>
      </c>
      <c r="BF211" s="201">
        <f>IF(N211="snížená",J211,0)</f>
        <v>0</v>
      </c>
      <c r="BG211" s="201">
        <f>IF(N211="zákl. přenesená",J211,0)</f>
        <v>0</v>
      </c>
      <c r="BH211" s="201">
        <f>IF(N211="sníž. přenesená",J211,0)</f>
        <v>0</v>
      </c>
      <c r="BI211" s="201">
        <f>IF(N211="nulová",J211,0)</f>
        <v>0</v>
      </c>
      <c r="BJ211" s="23" t="s">
        <v>77</v>
      </c>
      <c r="BK211" s="201">
        <f>ROUND(I211*H211,2)</f>
        <v>233.34</v>
      </c>
      <c r="BL211" s="23" t="s">
        <v>152</v>
      </c>
      <c r="BM211" s="23" t="s">
        <v>788</v>
      </c>
    </row>
    <row r="212" spans="2:47" s="1" customFormat="1" ht="40.5">
      <c r="B212" s="39"/>
      <c r="C212" s="61"/>
      <c r="D212" s="202" t="s">
        <v>188</v>
      </c>
      <c r="E212" s="61"/>
      <c r="F212" s="203" t="s">
        <v>437</v>
      </c>
      <c r="G212" s="61"/>
      <c r="H212" s="61"/>
      <c r="I212" s="161"/>
      <c r="J212" s="61"/>
      <c r="K212" s="61"/>
      <c r="L212" s="59"/>
      <c r="M212" s="204"/>
      <c r="N212" s="40"/>
      <c r="O212" s="40"/>
      <c r="P212" s="40"/>
      <c r="Q212" s="40"/>
      <c r="R212" s="40"/>
      <c r="S212" s="40"/>
      <c r="T212" s="76"/>
      <c r="AT212" s="23" t="s">
        <v>188</v>
      </c>
      <c r="AU212" s="23" t="s">
        <v>79</v>
      </c>
    </row>
    <row r="213" spans="2:51" s="11" customFormat="1" ht="13.5">
      <c r="B213" s="208"/>
      <c r="C213" s="209"/>
      <c r="D213" s="202" t="s">
        <v>200</v>
      </c>
      <c r="E213" s="210" t="s">
        <v>21</v>
      </c>
      <c r="F213" s="211" t="s">
        <v>789</v>
      </c>
      <c r="G213" s="209"/>
      <c r="H213" s="212">
        <v>0.096</v>
      </c>
      <c r="I213" s="213"/>
      <c r="J213" s="209"/>
      <c r="K213" s="209"/>
      <c r="L213" s="214"/>
      <c r="M213" s="215"/>
      <c r="N213" s="216"/>
      <c r="O213" s="216"/>
      <c r="P213" s="216"/>
      <c r="Q213" s="216"/>
      <c r="R213" s="216"/>
      <c r="S213" s="216"/>
      <c r="T213" s="217"/>
      <c r="AT213" s="218" t="s">
        <v>200</v>
      </c>
      <c r="AU213" s="218" t="s">
        <v>79</v>
      </c>
      <c r="AV213" s="11" t="s">
        <v>79</v>
      </c>
      <c r="AW213" s="11" t="s">
        <v>33</v>
      </c>
      <c r="AX213" s="11" t="s">
        <v>77</v>
      </c>
      <c r="AY213" s="218" t="s">
        <v>132</v>
      </c>
    </row>
    <row r="214" spans="2:63" s="10" customFormat="1" ht="29.25" customHeight="1">
      <c r="B214" s="174"/>
      <c r="C214" s="175"/>
      <c r="D214" s="176" t="s">
        <v>69</v>
      </c>
      <c r="E214" s="188" t="s">
        <v>131</v>
      </c>
      <c r="F214" s="188" t="s">
        <v>206</v>
      </c>
      <c r="G214" s="175"/>
      <c r="H214" s="175"/>
      <c r="I214" s="178"/>
      <c r="J214" s="189">
        <f>BK214</f>
        <v>1802004.5899999999</v>
      </c>
      <c r="K214" s="175"/>
      <c r="L214" s="180"/>
      <c r="M214" s="181"/>
      <c r="N214" s="182"/>
      <c r="O214" s="182"/>
      <c r="P214" s="183">
        <f>SUM(P215:P244)</f>
        <v>0</v>
      </c>
      <c r="Q214" s="182"/>
      <c r="R214" s="183">
        <f>SUM(R215:R244)</f>
        <v>521.13179</v>
      </c>
      <c r="S214" s="182"/>
      <c r="T214" s="184">
        <f>SUM(T215:T244)</f>
        <v>0</v>
      </c>
      <c r="AR214" s="185" t="s">
        <v>77</v>
      </c>
      <c r="AT214" s="186" t="s">
        <v>69</v>
      </c>
      <c r="AU214" s="186" t="s">
        <v>77</v>
      </c>
      <c r="AY214" s="185" t="s">
        <v>132</v>
      </c>
      <c r="BK214" s="187">
        <f>SUM(BK215:BK244)</f>
        <v>1802004.5899999999</v>
      </c>
    </row>
    <row r="215" spans="2:65" s="1" customFormat="1" ht="25.5" customHeight="1">
      <c r="B215" s="39"/>
      <c r="C215" s="190" t="s">
        <v>413</v>
      </c>
      <c r="D215" s="190" t="s">
        <v>133</v>
      </c>
      <c r="E215" s="191" t="s">
        <v>790</v>
      </c>
      <c r="F215" s="192" t="s">
        <v>791</v>
      </c>
      <c r="G215" s="193" t="s">
        <v>186</v>
      </c>
      <c r="H215" s="194">
        <v>10</v>
      </c>
      <c r="I215" s="195">
        <v>107</v>
      </c>
      <c r="J215" s="196">
        <f>ROUND(I215*H215,2)</f>
        <v>1070</v>
      </c>
      <c r="K215" s="192" t="s">
        <v>161</v>
      </c>
      <c r="L215" s="59"/>
      <c r="M215" s="197" t="s">
        <v>21</v>
      </c>
      <c r="N215" s="198" t="s">
        <v>41</v>
      </c>
      <c r="O215" s="40"/>
      <c r="P215" s="199">
        <f>O215*H215</f>
        <v>0</v>
      </c>
      <c r="Q215" s="199">
        <v>0</v>
      </c>
      <c r="R215" s="199">
        <f>Q215*H215</f>
        <v>0</v>
      </c>
      <c r="S215" s="199">
        <v>0</v>
      </c>
      <c r="T215" s="200">
        <f>S215*H215</f>
        <v>0</v>
      </c>
      <c r="AR215" s="23" t="s">
        <v>152</v>
      </c>
      <c r="AT215" s="23" t="s">
        <v>133</v>
      </c>
      <c r="AU215" s="23" t="s">
        <v>79</v>
      </c>
      <c r="AY215" s="23" t="s">
        <v>132</v>
      </c>
      <c r="BE215" s="201">
        <f>IF(N215="základní",J215,0)</f>
        <v>1070</v>
      </c>
      <c r="BF215" s="201">
        <f>IF(N215="snížená",J215,0)</f>
        <v>0</v>
      </c>
      <c r="BG215" s="201">
        <f>IF(N215="zákl. přenesená",J215,0)</f>
        <v>0</v>
      </c>
      <c r="BH215" s="201">
        <f>IF(N215="sníž. přenesená",J215,0)</f>
        <v>0</v>
      </c>
      <c r="BI215" s="201">
        <f>IF(N215="nulová",J215,0)</f>
        <v>0</v>
      </c>
      <c r="BJ215" s="23" t="s">
        <v>77</v>
      </c>
      <c r="BK215" s="201">
        <f>ROUND(I215*H215,2)</f>
        <v>1070</v>
      </c>
      <c r="BL215" s="23" t="s">
        <v>152</v>
      </c>
      <c r="BM215" s="23" t="s">
        <v>792</v>
      </c>
    </row>
    <row r="216" spans="2:47" s="1" customFormat="1" ht="27">
      <c r="B216" s="39"/>
      <c r="C216" s="61"/>
      <c r="D216" s="202" t="s">
        <v>140</v>
      </c>
      <c r="E216" s="61"/>
      <c r="F216" s="203" t="s">
        <v>793</v>
      </c>
      <c r="G216" s="61"/>
      <c r="H216" s="61"/>
      <c r="I216" s="161"/>
      <c r="J216" s="61"/>
      <c r="K216" s="61"/>
      <c r="L216" s="59"/>
      <c r="M216" s="204"/>
      <c r="N216" s="40"/>
      <c r="O216" s="40"/>
      <c r="P216" s="40"/>
      <c r="Q216" s="40"/>
      <c r="R216" s="40"/>
      <c r="S216" s="40"/>
      <c r="T216" s="76"/>
      <c r="AT216" s="23" t="s">
        <v>140</v>
      </c>
      <c r="AU216" s="23" t="s">
        <v>79</v>
      </c>
    </row>
    <row r="217" spans="2:65" s="1" customFormat="1" ht="25.5" customHeight="1">
      <c r="B217" s="39"/>
      <c r="C217" s="190" t="s">
        <v>418</v>
      </c>
      <c r="D217" s="190" t="s">
        <v>133</v>
      </c>
      <c r="E217" s="191" t="s">
        <v>440</v>
      </c>
      <c r="F217" s="192" t="s">
        <v>441</v>
      </c>
      <c r="G217" s="193" t="s">
        <v>186</v>
      </c>
      <c r="H217" s="194">
        <v>1901</v>
      </c>
      <c r="I217" s="195">
        <v>134.49</v>
      </c>
      <c r="J217" s="196">
        <f>ROUND(I217*H217,2)</f>
        <v>255665.49</v>
      </c>
      <c r="K217" s="192" t="s">
        <v>161</v>
      </c>
      <c r="L217" s="59"/>
      <c r="M217" s="197" t="s">
        <v>21</v>
      </c>
      <c r="N217" s="198" t="s">
        <v>41</v>
      </c>
      <c r="O217" s="40"/>
      <c r="P217" s="199">
        <f>O217*H217</f>
        <v>0</v>
      </c>
      <c r="Q217" s="199">
        <v>0</v>
      </c>
      <c r="R217" s="199">
        <f>Q217*H217</f>
        <v>0</v>
      </c>
      <c r="S217" s="199">
        <v>0</v>
      </c>
      <c r="T217" s="200">
        <f>S217*H217</f>
        <v>0</v>
      </c>
      <c r="AR217" s="23" t="s">
        <v>152</v>
      </c>
      <c r="AT217" s="23" t="s">
        <v>133</v>
      </c>
      <c r="AU217" s="23" t="s">
        <v>79</v>
      </c>
      <c r="AY217" s="23" t="s">
        <v>132</v>
      </c>
      <c r="BE217" s="201">
        <f>IF(N217="základní",J217,0)</f>
        <v>255665.49</v>
      </c>
      <c r="BF217" s="201">
        <f>IF(N217="snížená",J217,0)</f>
        <v>0</v>
      </c>
      <c r="BG217" s="201">
        <f>IF(N217="zákl. přenesená",J217,0)</f>
        <v>0</v>
      </c>
      <c r="BH217" s="201">
        <f>IF(N217="sníž. přenesená",J217,0)</f>
        <v>0</v>
      </c>
      <c r="BI217" s="201">
        <f>IF(N217="nulová",J217,0)</f>
        <v>0</v>
      </c>
      <c r="BJ217" s="23" t="s">
        <v>77</v>
      </c>
      <c r="BK217" s="201">
        <f>ROUND(I217*H217,2)</f>
        <v>255665.49</v>
      </c>
      <c r="BL217" s="23" t="s">
        <v>152</v>
      </c>
      <c r="BM217" s="23" t="s">
        <v>794</v>
      </c>
    </row>
    <row r="218" spans="2:51" s="11" customFormat="1" ht="13.5">
      <c r="B218" s="208"/>
      <c r="C218" s="209"/>
      <c r="D218" s="202" t="s">
        <v>200</v>
      </c>
      <c r="E218" s="210" t="s">
        <v>21</v>
      </c>
      <c r="F218" s="211" t="s">
        <v>795</v>
      </c>
      <c r="G218" s="209"/>
      <c r="H218" s="212">
        <v>1901</v>
      </c>
      <c r="I218" s="213"/>
      <c r="J218" s="209"/>
      <c r="K218" s="209"/>
      <c r="L218" s="214"/>
      <c r="M218" s="215"/>
      <c r="N218" s="216"/>
      <c r="O218" s="216"/>
      <c r="P218" s="216"/>
      <c r="Q218" s="216"/>
      <c r="R218" s="216"/>
      <c r="S218" s="216"/>
      <c r="T218" s="217"/>
      <c r="AT218" s="218" t="s">
        <v>200</v>
      </c>
      <c r="AU218" s="218" t="s">
        <v>79</v>
      </c>
      <c r="AV218" s="11" t="s">
        <v>79</v>
      </c>
      <c r="AW218" s="11" t="s">
        <v>33</v>
      </c>
      <c r="AX218" s="11" t="s">
        <v>77</v>
      </c>
      <c r="AY218" s="218" t="s">
        <v>132</v>
      </c>
    </row>
    <row r="219" spans="2:65" s="1" customFormat="1" ht="25.5" customHeight="1">
      <c r="B219" s="39"/>
      <c r="C219" s="190" t="s">
        <v>422</v>
      </c>
      <c r="D219" s="190" t="s">
        <v>133</v>
      </c>
      <c r="E219" s="191" t="s">
        <v>445</v>
      </c>
      <c r="F219" s="192" t="s">
        <v>446</v>
      </c>
      <c r="G219" s="193" t="s">
        <v>186</v>
      </c>
      <c r="H219" s="194">
        <v>1564</v>
      </c>
      <c r="I219" s="195">
        <v>163.08</v>
      </c>
      <c r="J219" s="196">
        <f>ROUND(I219*H219,2)</f>
        <v>255057.12</v>
      </c>
      <c r="K219" s="192" t="s">
        <v>161</v>
      </c>
      <c r="L219" s="59"/>
      <c r="M219" s="197" t="s">
        <v>21</v>
      </c>
      <c r="N219" s="198" t="s">
        <v>41</v>
      </c>
      <c r="O219" s="40"/>
      <c r="P219" s="199">
        <f>O219*H219</f>
        <v>0</v>
      </c>
      <c r="Q219" s="199">
        <v>0</v>
      </c>
      <c r="R219" s="199">
        <f>Q219*H219</f>
        <v>0</v>
      </c>
      <c r="S219" s="199">
        <v>0</v>
      </c>
      <c r="T219" s="200">
        <f>S219*H219</f>
        <v>0</v>
      </c>
      <c r="AR219" s="23" t="s">
        <v>152</v>
      </c>
      <c r="AT219" s="23" t="s">
        <v>133</v>
      </c>
      <c r="AU219" s="23" t="s">
        <v>79</v>
      </c>
      <c r="AY219" s="23" t="s">
        <v>132</v>
      </c>
      <c r="BE219" s="201">
        <f>IF(N219="základní",J219,0)</f>
        <v>255057.12</v>
      </c>
      <c r="BF219" s="201">
        <f>IF(N219="snížená",J219,0)</f>
        <v>0</v>
      </c>
      <c r="BG219" s="201">
        <f>IF(N219="zákl. přenesená",J219,0)</f>
        <v>0</v>
      </c>
      <c r="BH219" s="201">
        <f>IF(N219="sníž. přenesená",J219,0)</f>
        <v>0</v>
      </c>
      <c r="BI219" s="201">
        <f>IF(N219="nulová",J219,0)</f>
        <v>0</v>
      </c>
      <c r="BJ219" s="23" t="s">
        <v>77</v>
      </c>
      <c r="BK219" s="201">
        <f>ROUND(I219*H219,2)</f>
        <v>255057.12</v>
      </c>
      <c r="BL219" s="23" t="s">
        <v>152</v>
      </c>
      <c r="BM219" s="23" t="s">
        <v>796</v>
      </c>
    </row>
    <row r="220" spans="2:51" s="11" customFormat="1" ht="13.5">
      <c r="B220" s="208"/>
      <c r="C220" s="209"/>
      <c r="D220" s="202" t="s">
        <v>200</v>
      </c>
      <c r="E220" s="210" t="s">
        <v>21</v>
      </c>
      <c r="F220" s="211" t="s">
        <v>797</v>
      </c>
      <c r="G220" s="209"/>
      <c r="H220" s="212">
        <v>1564</v>
      </c>
      <c r="I220" s="213"/>
      <c r="J220" s="209"/>
      <c r="K220" s="209"/>
      <c r="L220" s="214"/>
      <c r="M220" s="215"/>
      <c r="N220" s="216"/>
      <c r="O220" s="216"/>
      <c r="P220" s="216"/>
      <c r="Q220" s="216"/>
      <c r="R220" s="216"/>
      <c r="S220" s="216"/>
      <c r="T220" s="217"/>
      <c r="AT220" s="218" t="s">
        <v>200</v>
      </c>
      <c r="AU220" s="218" t="s">
        <v>79</v>
      </c>
      <c r="AV220" s="11" t="s">
        <v>79</v>
      </c>
      <c r="AW220" s="11" t="s">
        <v>33</v>
      </c>
      <c r="AX220" s="11" t="s">
        <v>77</v>
      </c>
      <c r="AY220" s="218" t="s">
        <v>132</v>
      </c>
    </row>
    <row r="221" spans="2:65" s="1" customFormat="1" ht="25.5" customHeight="1">
      <c r="B221" s="39"/>
      <c r="C221" s="190" t="s">
        <v>427</v>
      </c>
      <c r="D221" s="190" t="s">
        <v>133</v>
      </c>
      <c r="E221" s="191" t="s">
        <v>465</v>
      </c>
      <c r="F221" s="192" t="s">
        <v>466</v>
      </c>
      <c r="G221" s="193" t="s">
        <v>186</v>
      </c>
      <c r="H221" s="194">
        <v>463</v>
      </c>
      <c r="I221" s="195">
        <v>15.47</v>
      </c>
      <c r="J221" s="196">
        <f>ROUND(I221*H221,2)</f>
        <v>7162.61</v>
      </c>
      <c r="K221" s="192" t="s">
        <v>161</v>
      </c>
      <c r="L221" s="59"/>
      <c r="M221" s="197" t="s">
        <v>21</v>
      </c>
      <c r="N221" s="198" t="s">
        <v>41</v>
      </c>
      <c r="O221" s="40"/>
      <c r="P221" s="199">
        <f>O221*H221</f>
        <v>0</v>
      </c>
      <c r="Q221" s="199">
        <v>0</v>
      </c>
      <c r="R221" s="199">
        <f>Q221*H221</f>
        <v>0</v>
      </c>
      <c r="S221" s="199">
        <v>0</v>
      </c>
      <c r="T221" s="200">
        <f>S221*H221</f>
        <v>0</v>
      </c>
      <c r="AR221" s="23" t="s">
        <v>152</v>
      </c>
      <c r="AT221" s="23" t="s">
        <v>133</v>
      </c>
      <c r="AU221" s="23" t="s">
        <v>79</v>
      </c>
      <c r="AY221" s="23" t="s">
        <v>132</v>
      </c>
      <c r="BE221" s="201">
        <f>IF(N221="základní",J221,0)</f>
        <v>7162.61</v>
      </c>
      <c r="BF221" s="201">
        <f>IF(N221="snížená",J221,0)</f>
        <v>0</v>
      </c>
      <c r="BG221" s="201">
        <f>IF(N221="zákl. přenesená",J221,0)</f>
        <v>0</v>
      </c>
      <c r="BH221" s="201">
        <f>IF(N221="sníž. přenesená",J221,0)</f>
        <v>0</v>
      </c>
      <c r="BI221" s="201">
        <f>IF(N221="nulová",J221,0)</f>
        <v>0</v>
      </c>
      <c r="BJ221" s="23" t="s">
        <v>77</v>
      </c>
      <c r="BK221" s="201">
        <f>ROUND(I221*H221,2)</f>
        <v>7162.61</v>
      </c>
      <c r="BL221" s="23" t="s">
        <v>152</v>
      </c>
      <c r="BM221" s="23" t="s">
        <v>798</v>
      </c>
    </row>
    <row r="222" spans="2:65" s="1" customFormat="1" ht="38.25" customHeight="1">
      <c r="B222" s="39"/>
      <c r="C222" s="190" t="s">
        <v>433</v>
      </c>
      <c r="D222" s="190" t="s">
        <v>133</v>
      </c>
      <c r="E222" s="191" t="s">
        <v>473</v>
      </c>
      <c r="F222" s="192" t="s">
        <v>474</v>
      </c>
      <c r="G222" s="193" t="s">
        <v>186</v>
      </c>
      <c r="H222" s="194">
        <v>463</v>
      </c>
      <c r="I222" s="195">
        <v>272.1</v>
      </c>
      <c r="J222" s="196">
        <f>ROUND(I222*H222,2)</f>
        <v>125982.3</v>
      </c>
      <c r="K222" s="192" t="s">
        <v>161</v>
      </c>
      <c r="L222" s="59"/>
      <c r="M222" s="197" t="s">
        <v>21</v>
      </c>
      <c r="N222" s="198" t="s">
        <v>41</v>
      </c>
      <c r="O222" s="40"/>
      <c r="P222" s="199">
        <f>O222*H222</f>
        <v>0</v>
      </c>
      <c r="Q222" s="199">
        <v>0</v>
      </c>
      <c r="R222" s="199">
        <f>Q222*H222</f>
        <v>0</v>
      </c>
      <c r="S222" s="199">
        <v>0</v>
      </c>
      <c r="T222" s="200">
        <f>S222*H222</f>
        <v>0</v>
      </c>
      <c r="AR222" s="23" t="s">
        <v>152</v>
      </c>
      <c r="AT222" s="23" t="s">
        <v>133</v>
      </c>
      <c r="AU222" s="23" t="s">
        <v>79</v>
      </c>
      <c r="AY222" s="23" t="s">
        <v>132</v>
      </c>
      <c r="BE222" s="201">
        <f>IF(N222="základní",J222,0)</f>
        <v>125982.3</v>
      </c>
      <c r="BF222" s="201">
        <f>IF(N222="snížená",J222,0)</f>
        <v>0</v>
      </c>
      <c r="BG222" s="201">
        <f>IF(N222="zákl. přenesená",J222,0)</f>
        <v>0</v>
      </c>
      <c r="BH222" s="201">
        <f>IF(N222="sníž. přenesená",J222,0)</f>
        <v>0</v>
      </c>
      <c r="BI222" s="201">
        <f>IF(N222="nulová",J222,0)</f>
        <v>0</v>
      </c>
      <c r="BJ222" s="23" t="s">
        <v>77</v>
      </c>
      <c r="BK222" s="201">
        <f>ROUND(I222*H222,2)</f>
        <v>125982.3</v>
      </c>
      <c r="BL222" s="23" t="s">
        <v>152</v>
      </c>
      <c r="BM222" s="23" t="s">
        <v>799</v>
      </c>
    </row>
    <row r="223" spans="2:47" s="1" customFormat="1" ht="27">
      <c r="B223" s="39"/>
      <c r="C223" s="61"/>
      <c r="D223" s="202" t="s">
        <v>188</v>
      </c>
      <c r="E223" s="61"/>
      <c r="F223" s="203" t="s">
        <v>476</v>
      </c>
      <c r="G223" s="61"/>
      <c r="H223" s="61"/>
      <c r="I223" s="161"/>
      <c r="J223" s="61"/>
      <c r="K223" s="61"/>
      <c r="L223" s="59"/>
      <c r="M223" s="204"/>
      <c r="N223" s="40"/>
      <c r="O223" s="40"/>
      <c r="P223" s="40"/>
      <c r="Q223" s="40"/>
      <c r="R223" s="40"/>
      <c r="S223" s="40"/>
      <c r="T223" s="76"/>
      <c r="AT223" s="23" t="s">
        <v>188</v>
      </c>
      <c r="AU223" s="23" t="s">
        <v>79</v>
      </c>
    </row>
    <row r="224" spans="2:65" s="1" customFormat="1" ht="25.5" customHeight="1">
      <c r="B224" s="39"/>
      <c r="C224" s="190" t="s">
        <v>439</v>
      </c>
      <c r="D224" s="190" t="s">
        <v>133</v>
      </c>
      <c r="E224" s="191" t="s">
        <v>478</v>
      </c>
      <c r="F224" s="192" t="s">
        <v>479</v>
      </c>
      <c r="G224" s="193" t="s">
        <v>186</v>
      </c>
      <c r="H224" s="194">
        <v>463</v>
      </c>
      <c r="I224" s="195">
        <v>377.12</v>
      </c>
      <c r="J224" s="196">
        <f>ROUND(I224*H224,2)</f>
        <v>174606.56</v>
      </c>
      <c r="K224" s="192" t="s">
        <v>161</v>
      </c>
      <c r="L224" s="59"/>
      <c r="M224" s="197" t="s">
        <v>21</v>
      </c>
      <c r="N224" s="198" t="s">
        <v>41</v>
      </c>
      <c r="O224" s="40"/>
      <c r="P224" s="199">
        <f>O224*H224</f>
        <v>0</v>
      </c>
      <c r="Q224" s="199">
        <v>0</v>
      </c>
      <c r="R224" s="199">
        <f>Q224*H224</f>
        <v>0</v>
      </c>
      <c r="S224" s="199">
        <v>0</v>
      </c>
      <c r="T224" s="200">
        <f>S224*H224</f>
        <v>0</v>
      </c>
      <c r="AR224" s="23" t="s">
        <v>152</v>
      </c>
      <c r="AT224" s="23" t="s">
        <v>133</v>
      </c>
      <c r="AU224" s="23" t="s">
        <v>79</v>
      </c>
      <c r="AY224" s="23" t="s">
        <v>132</v>
      </c>
      <c r="BE224" s="201">
        <f>IF(N224="základní",J224,0)</f>
        <v>174606.56</v>
      </c>
      <c r="BF224" s="201">
        <f>IF(N224="snížená",J224,0)</f>
        <v>0</v>
      </c>
      <c r="BG224" s="201">
        <f>IF(N224="zákl. přenesená",J224,0)</f>
        <v>0</v>
      </c>
      <c r="BH224" s="201">
        <f>IF(N224="sníž. přenesená",J224,0)</f>
        <v>0</v>
      </c>
      <c r="BI224" s="201">
        <f>IF(N224="nulová",J224,0)</f>
        <v>0</v>
      </c>
      <c r="BJ224" s="23" t="s">
        <v>77</v>
      </c>
      <c r="BK224" s="201">
        <f>ROUND(I224*H224,2)</f>
        <v>174606.56</v>
      </c>
      <c r="BL224" s="23" t="s">
        <v>152</v>
      </c>
      <c r="BM224" s="23" t="s">
        <v>800</v>
      </c>
    </row>
    <row r="225" spans="2:47" s="1" customFormat="1" ht="27">
      <c r="B225" s="39"/>
      <c r="C225" s="61"/>
      <c r="D225" s="202" t="s">
        <v>188</v>
      </c>
      <c r="E225" s="61"/>
      <c r="F225" s="203" t="s">
        <v>215</v>
      </c>
      <c r="G225" s="61"/>
      <c r="H225" s="61"/>
      <c r="I225" s="161"/>
      <c r="J225" s="61"/>
      <c r="K225" s="61"/>
      <c r="L225" s="59"/>
      <c r="M225" s="204"/>
      <c r="N225" s="40"/>
      <c r="O225" s="40"/>
      <c r="P225" s="40"/>
      <c r="Q225" s="40"/>
      <c r="R225" s="40"/>
      <c r="S225" s="40"/>
      <c r="T225" s="76"/>
      <c r="AT225" s="23" t="s">
        <v>188</v>
      </c>
      <c r="AU225" s="23" t="s">
        <v>79</v>
      </c>
    </row>
    <row r="226" spans="2:65" s="1" customFormat="1" ht="51" customHeight="1">
      <c r="B226" s="39"/>
      <c r="C226" s="190" t="s">
        <v>444</v>
      </c>
      <c r="D226" s="190" t="s">
        <v>133</v>
      </c>
      <c r="E226" s="191" t="s">
        <v>801</v>
      </c>
      <c r="F226" s="192" t="s">
        <v>802</v>
      </c>
      <c r="G226" s="193" t="s">
        <v>186</v>
      </c>
      <c r="H226" s="194">
        <v>523</v>
      </c>
      <c r="I226" s="195">
        <v>204.43</v>
      </c>
      <c r="J226" s="196">
        <f>ROUND(I226*H226,2)</f>
        <v>106916.89</v>
      </c>
      <c r="K226" s="192" t="s">
        <v>161</v>
      </c>
      <c r="L226" s="59"/>
      <c r="M226" s="197" t="s">
        <v>21</v>
      </c>
      <c r="N226" s="198" t="s">
        <v>41</v>
      </c>
      <c r="O226" s="40"/>
      <c r="P226" s="199">
        <f>O226*H226</f>
        <v>0</v>
      </c>
      <c r="Q226" s="199">
        <v>0.08425</v>
      </c>
      <c r="R226" s="199">
        <f>Q226*H226</f>
        <v>44.06275</v>
      </c>
      <c r="S226" s="199">
        <v>0</v>
      </c>
      <c r="T226" s="200">
        <f>S226*H226</f>
        <v>0</v>
      </c>
      <c r="AR226" s="23" t="s">
        <v>152</v>
      </c>
      <c r="AT226" s="23" t="s">
        <v>133</v>
      </c>
      <c r="AU226" s="23" t="s">
        <v>79</v>
      </c>
      <c r="AY226" s="23" t="s">
        <v>132</v>
      </c>
      <c r="BE226" s="201">
        <f>IF(N226="základní",J226,0)</f>
        <v>106916.89</v>
      </c>
      <c r="BF226" s="201">
        <f>IF(N226="snížená",J226,0)</f>
        <v>0</v>
      </c>
      <c r="BG226" s="201">
        <f>IF(N226="zákl. přenesená",J226,0)</f>
        <v>0</v>
      </c>
      <c r="BH226" s="201">
        <f>IF(N226="sníž. přenesená",J226,0)</f>
        <v>0</v>
      </c>
      <c r="BI226" s="201">
        <f>IF(N226="nulová",J226,0)</f>
        <v>0</v>
      </c>
      <c r="BJ226" s="23" t="s">
        <v>77</v>
      </c>
      <c r="BK226" s="201">
        <f>ROUND(I226*H226,2)</f>
        <v>106916.89</v>
      </c>
      <c r="BL226" s="23" t="s">
        <v>152</v>
      </c>
      <c r="BM226" s="23" t="s">
        <v>803</v>
      </c>
    </row>
    <row r="227" spans="2:47" s="1" customFormat="1" ht="121.5">
      <c r="B227" s="39"/>
      <c r="C227" s="61"/>
      <c r="D227" s="202" t="s">
        <v>188</v>
      </c>
      <c r="E227" s="61"/>
      <c r="F227" s="203" t="s">
        <v>804</v>
      </c>
      <c r="G227" s="61"/>
      <c r="H227" s="61"/>
      <c r="I227" s="161"/>
      <c r="J227" s="61"/>
      <c r="K227" s="61"/>
      <c r="L227" s="59"/>
      <c r="M227" s="204"/>
      <c r="N227" s="40"/>
      <c r="O227" s="40"/>
      <c r="P227" s="40"/>
      <c r="Q227" s="40"/>
      <c r="R227" s="40"/>
      <c r="S227" s="40"/>
      <c r="T227" s="76"/>
      <c r="AT227" s="23" t="s">
        <v>188</v>
      </c>
      <c r="AU227" s="23" t="s">
        <v>79</v>
      </c>
    </row>
    <row r="228" spans="2:47" s="1" customFormat="1" ht="27">
      <c r="B228" s="39"/>
      <c r="C228" s="61"/>
      <c r="D228" s="202" t="s">
        <v>140</v>
      </c>
      <c r="E228" s="61"/>
      <c r="F228" s="203" t="s">
        <v>805</v>
      </c>
      <c r="G228" s="61"/>
      <c r="H228" s="61"/>
      <c r="I228" s="161"/>
      <c r="J228" s="61"/>
      <c r="K228" s="61"/>
      <c r="L228" s="59"/>
      <c r="M228" s="204"/>
      <c r="N228" s="40"/>
      <c r="O228" s="40"/>
      <c r="P228" s="40"/>
      <c r="Q228" s="40"/>
      <c r="R228" s="40"/>
      <c r="S228" s="40"/>
      <c r="T228" s="76"/>
      <c r="AT228" s="23" t="s">
        <v>140</v>
      </c>
      <c r="AU228" s="23" t="s">
        <v>79</v>
      </c>
    </row>
    <row r="229" spans="2:65" s="1" customFormat="1" ht="51" customHeight="1">
      <c r="B229" s="39"/>
      <c r="C229" s="190" t="s">
        <v>448</v>
      </c>
      <c r="D229" s="190" t="s">
        <v>133</v>
      </c>
      <c r="E229" s="191" t="s">
        <v>806</v>
      </c>
      <c r="F229" s="192" t="s">
        <v>807</v>
      </c>
      <c r="G229" s="193" t="s">
        <v>186</v>
      </c>
      <c r="H229" s="194">
        <v>1019</v>
      </c>
      <c r="I229" s="195">
        <v>204.43</v>
      </c>
      <c r="J229" s="196">
        <f>ROUND(I229*H229,2)</f>
        <v>208314.17</v>
      </c>
      <c r="K229" s="192" t="s">
        <v>161</v>
      </c>
      <c r="L229" s="59"/>
      <c r="M229" s="197" t="s">
        <v>21</v>
      </c>
      <c r="N229" s="198" t="s">
        <v>41</v>
      </c>
      <c r="O229" s="40"/>
      <c r="P229" s="199">
        <f>O229*H229</f>
        <v>0</v>
      </c>
      <c r="Q229" s="199">
        <v>0.08425</v>
      </c>
      <c r="R229" s="199">
        <f>Q229*H229</f>
        <v>85.85075</v>
      </c>
      <c r="S229" s="199">
        <v>0</v>
      </c>
      <c r="T229" s="200">
        <f>S229*H229</f>
        <v>0</v>
      </c>
      <c r="AR229" s="23" t="s">
        <v>152</v>
      </c>
      <c r="AT229" s="23" t="s">
        <v>133</v>
      </c>
      <c r="AU229" s="23" t="s">
        <v>79</v>
      </c>
      <c r="AY229" s="23" t="s">
        <v>132</v>
      </c>
      <c r="BE229" s="201">
        <f>IF(N229="základní",J229,0)</f>
        <v>208314.17</v>
      </c>
      <c r="BF229" s="201">
        <f>IF(N229="snížená",J229,0)</f>
        <v>0</v>
      </c>
      <c r="BG229" s="201">
        <f>IF(N229="zákl. přenesená",J229,0)</f>
        <v>0</v>
      </c>
      <c r="BH229" s="201">
        <f>IF(N229="sníž. přenesená",J229,0)</f>
        <v>0</v>
      </c>
      <c r="BI229" s="201">
        <f>IF(N229="nulová",J229,0)</f>
        <v>0</v>
      </c>
      <c r="BJ229" s="23" t="s">
        <v>77</v>
      </c>
      <c r="BK229" s="201">
        <f>ROUND(I229*H229,2)</f>
        <v>208314.17</v>
      </c>
      <c r="BL229" s="23" t="s">
        <v>152</v>
      </c>
      <c r="BM229" s="23" t="s">
        <v>808</v>
      </c>
    </row>
    <row r="230" spans="2:47" s="1" customFormat="1" ht="121.5">
      <c r="B230" s="39"/>
      <c r="C230" s="61"/>
      <c r="D230" s="202" t="s">
        <v>188</v>
      </c>
      <c r="E230" s="61"/>
      <c r="F230" s="203" t="s">
        <v>804</v>
      </c>
      <c r="G230" s="61"/>
      <c r="H230" s="61"/>
      <c r="I230" s="161"/>
      <c r="J230" s="61"/>
      <c r="K230" s="61"/>
      <c r="L230" s="59"/>
      <c r="M230" s="204"/>
      <c r="N230" s="40"/>
      <c r="O230" s="40"/>
      <c r="P230" s="40"/>
      <c r="Q230" s="40"/>
      <c r="R230" s="40"/>
      <c r="S230" s="40"/>
      <c r="T230" s="76"/>
      <c r="AT230" s="23" t="s">
        <v>188</v>
      </c>
      <c r="AU230" s="23" t="s">
        <v>79</v>
      </c>
    </row>
    <row r="231" spans="2:51" s="11" customFormat="1" ht="13.5">
      <c r="B231" s="208"/>
      <c r="C231" s="209"/>
      <c r="D231" s="202" t="s">
        <v>200</v>
      </c>
      <c r="E231" s="210" t="s">
        <v>21</v>
      </c>
      <c r="F231" s="211" t="s">
        <v>809</v>
      </c>
      <c r="G231" s="209"/>
      <c r="H231" s="212">
        <v>1019</v>
      </c>
      <c r="I231" s="213"/>
      <c r="J231" s="209"/>
      <c r="K231" s="209"/>
      <c r="L231" s="214"/>
      <c r="M231" s="215"/>
      <c r="N231" s="216"/>
      <c r="O231" s="216"/>
      <c r="P231" s="216"/>
      <c r="Q231" s="216"/>
      <c r="R231" s="216"/>
      <c r="S231" s="216"/>
      <c r="T231" s="217"/>
      <c r="AT231" s="218" t="s">
        <v>200</v>
      </c>
      <c r="AU231" s="218" t="s">
        <v>79</v>
      </c>
      <c r="AV231" s="11" t="s">
        <v>79</v>
      </c>
      <c r="AW231" s="11" t="s">
        <v>33</v>
      </c>
      <c r="AX231" s="11" t="s">
        <v>77</v>
      </c>
      <c r="AY231" s="218" t="s">
        <v>132</v>
      </c>
    </row>
    <row r="232" spans="2:65" s="1" customFormat="1" ht="16.5" customHeight="1">
      <c r="B232" s="39"/>
      <c r="C232" s="243" t="s">
        <v>453</v>
      </c>
      <c r="D232" s="243" t="s">
        <v>292</v>
      </c>
      <c r="E232" s="244" t="s">
        <v>810</v>
      </c>
      <c r="F232" s="245" t="s">
        <v>811</v>
      </c>
      <c r="G232" s="246" t="s">
        <v>186</v>
      </c>
      <c r="H232" s="247">
        <v>920.11</v>
      </c>
      <c r="I232" s="248">
        <v>159.38</v>
      </c>
      <c r="J232" s="249">
        <f>ROUND(I232*H232,2)</f>
        <v>146647.13</v>
      </c>
      <c r="K232" s="245" t="s">
        <v>161</v>
      </c>
      <c r="L232" s="250"/>
      <c r="M232" s="251" t="s">
        <v>21</v>
      </c>
      <c r="N232" s="252" t="s">
        <v>41</v>
      </c>
      <c r="O232" s="40"/>
      <c r="P232" s="199">
        <f>O232*H232</f>
        <v>0</v>
      </c>
      <c r="Q232" s="199">
        <v>0.113</v>
      </c>
      <c r="R232" s="199">
        <f>Q232*H232</f>
        <v>103.97243</v>
      </c>
      <c r="S232" s="199">
        <v>0</v>
      </c>
      <c r="T232" s="200">
        <f>S232*H232</f>
        <v>0</v>
      </c>
      <c r="AR232" s="23" t="s">
        <v>173</v>
      </c>
      <c r="AT232" s="23" t="s">
        <v>292</v>
      </c>
      <c r="AU232" s="23" t="s">
        <v>79</v>
      </c>
      <c r="AY232" s="23" t="s">
        <v>132</v>
      </c>
      <c r="BE232" s="201">
        <f>IF(N232="základní",J232,0)</f>
        <v>146647.13</v>
      </c>
      <c r="BF232" s="201">
        <f>IF(N232="snížená",J232,0)</f>
        <v>0</v>
      </c>
      <c r="BG232" s="201">
        <f>IF(N232="zákl. přenesená",J232,0)</f>
        <v>0</v>
      </c>
      <c r="BH232" s="201">
        <f>IF(N232="sníž. přenesená",J232,0)</f>
        <v>0</v>
      </c>
      <c r="BI232" s="201">
        <f>IF(N232="nulová",J232,0)</f>
        <v>0</v>
      </c>
      <c r="BJ232" s="23" t="s">
        <v>77</v>
      </c>
      <c r="BK232" s="201">
        <f>ROUND(I232*H232,2)</f>
        <v>146647.13</v>
      </c>
      <c r="BL232" s="23" t="s">
        <v>152</v>
      </c>
      <c r="BM232" s="23" t="s">
        <v>812</v>
      </c>
    </row>
    <row r="233" spans="2:51" s="11" customFormat="1" ht="13.5">
      <c r="B233" s="208"/>
      <c r="C233" s="209"/>
      <c r="D233" s="202" t="s">
        <v>200</v>
      </c>
      <c r="E233" s="210" t="s">
        <v>21</v>
      </c>
      <c r="F233" s="211" t="s">
        <v>813</v>
      </c>
      <c r="G233" s="209"/>
      <c r="H233" s="212">
        <v>920.11</v>
      </c>
      <c r="I233" s="213"/>
      <c r="J233" s="209"/>
      <c r="K233" s="209"/>
      <c r="L233" s="214"/>
      <c r="M233" s="215"/>
      <c r="N233" s="216"/>
      <c r="O233" s="216"/>
      <c r="P233" s="216"/>
      <c r="Q233" s="216"/>
      <c r="R233" s="216"/>
      <c r="S233" s="216"/>
      <c r="T233" s="217"/>
      <c r="AT233" s="218" t="s">
        <v>200</v>
      </c>
      <c r="AU233" s="218" t="s">
        <v>79</v>
      </c>
      <c r="AV233" s="11" t="s">
        <v>79</v>
      </c>
      <c r="AW233" s="11" t="s">
        <v>33</v>
      </c>
      <c r="AX233" s="11" t="s">
        <v>77</v>
      </c>
      <c r="AY233" s="218" t="s">
        <v>132</v>
      </c>
    </row>
    <row r="234" spans="2:65" s="1" customFormat="1" ht="16.5" customHeight="1">
      <c r="B234" s="39"/>
      <c r="C234" s="243" t="s">
        <v>458</v>
      </c>
      <c r="D234" s="243" t="s">
        <v>292</v>
      </c>
      <c r="E234" s="244" t="s">
        <v>814</v>
      </c>
      <c r="F234" s="245" t="s">
        <v>815</v>
      </c>
      <c r="G234" s="246" t="s">
        <v>186</v>
      </c>
      <c r="H234" s="247">
        <v>109.08</v>
      </c>
      <c r="I234" s="248">
        <v>501.26</v>
      </c>
      <c r="J234" s="249">
        <f>ROUND(I234*H234,2)</f>
        <v>54677.44</v>
      </c>
      <c r="K234" s="245" t="s">
        <v>161</v>
      </c>
      <c r="L234" s="250"/>
      <c r="M234" s="251" t="s">
        <v>21</v>
      </c>
      <c r="N234" s="252" t="s">
        <v>41</v>
      </c>
      <c r="O234" s="40"/>
      <c r="P234" s="199">
        <f>O234*H234</f>
        <v>0</v>
      </c>
      <c r="Q234" s="199">
        <v>0.131</v>
      </c>
      <c r="R234" s="199">
        <f>Q234*H234</f>
        <v>14.289480000000001</v>
      </c>
      <c r="S234" s="199">
        <v>0</v>
      </c>
      <c r="T234" s="200">
        <f>S234*H234</f>
        <v>0</v>
      </c>
      <c r="AR234" s="23" t="s">
        <v>173</v>
      </c>
      <c r="AT234" s="23" t="s">
        <v>292</v>
      </c>
      <c r="AU234" s="23" t="s">
        <v>79</v>
      </c>
      <c r="AY234" s="23" t="s">
        <v>132</v>
      </c>
      <c r="BE234" s="201">
        <f>IF(N234="základní",J234,0)</f>
        <v>54677.44</v>
      </c>
      <c r="BF234" s="201">
        <f>IF(N234="snížená",J234,0)</f>
        <v>0</v>
      </c>
      <c r="BG234" s="201">
        <f>IF(N234="zákl. přenesená",J234,0)</f>
        <v>0</v>
      </c>
      <c r="BH234" s="201">
        <f>IF(N234="sníž. přenesená",J234,0)</f>
        <v>0</v>
      </c>
      <c r="BI234" s="201">
        <f>IF(N234="nulová",J234,0)</f>
        <v>0</v>
      </c>
      <c r="BJ234" s="23" t="s">
        <v>77</v>
      </c>
      <c r="BK234" s="201">
        <f>ROUND(I234*H234,2)</f>
        <v>54677.44</v>
      </c>
      <c r="BL234" s="23" t="s">
        <v>152</v>
      </c>
      <c r="BM234" s="23" t="s">
        <v>816</v>
      </c>
    </row>
    <row r="235" spans="2:47" s="1" customFormat="1" ht="27">
      <c r="B235" s="39"/>
      <c r="C235" s="61"/>
      <c r="D235" s="202" t="s">
        <v>140</v>
      </c>
      <c r="E235" s="61"/>
      <c r="F235" s="203" t="s">
        <v>817</v>
      </c>
      <c r="G235" s="61"/>
      <c r="H235" s="61"/>
      <c r="I235" s="161"/>
      <c r="J235" s="61"/>
      <c r="K235" s="61"/>
      <c r="L235" s="59"/>
      <c r="M235" s="204"/>
      <c r="N235" s="40"/>
      <c r="O235" s="40"/>
      <c r="P235" s="40"/>
      <c r="Q235" s="40"/>
      <c r="R235" s="40"/>
      <c r="S235" s="40"/>
      <c r="T235" s="76"/>
      <c r="AT235" s="23" t="s">
        <v>140</v>
      </c>
      <c r="AU235" s="23" t="s">
        <v>79</v>
      </c>
    </row>
    <row r="236" spans="2:51" s="11" customFormat="1" ht="13.5">
      <c r="B236" s="208"/>
      <c r="C236" s="209"/>
      <c r="D236" s="202" t="s">
        <v>200</v>
      </c>
      <c r="E236" s="210" t="s">
        <v>21</v>
      </c>
      <c r="F236" s="211" t="s">
        <v>818</v>
      </c>
      <c r="G236" s="209"/>
      <c r="H236" s="212">
        <v>109.08</v>
      </c>
      <c r="I236" s="213"/>
      <c r="J236" s="209"/>
      <c r="K236" s="209"/>
      <c r="L236" s="214"/>
      <c r="M236" s="215"/>
      <c r="N236" s="216"/>
      <c r="O236" s="216"/>
      <c r="P236" s="216"/>
      <c r="Q236" s="216"/>
      <c r="R236" s="216"/>
      <c r="S236" s="216"/>
      <c r="T236" s="217"/>
      <c r="AT236" s="218" t="s">
        <v>200</v>
      </c>
      <c r="AU236" s="218" t="s">
        <v>79</v>
      </c>
      <c r="AV236" s="11" t="s">
        <v>79</v>
      </c>
      <c r="AW236" s="11" t="s">
        <v>33</v>
      </c>
      <c r="AX236" s="11" t="s">
        <v>77</v>
      </c>
      <c r="AY236" s="218" t="s">
        <v>132</v>
      </c>
    </row>
    <row r="237" spans="2:65" s="1" customFormat="1" ht="51" customHeight="1">
      <c r="B237" s="39"/>
      <c r="C237" s="190" t="s">
        <v>464</v>
      </c>
      <c r="D237" s="190" t="s">
        <v>133</v>
      </c>
      <c r="E237" s="191" t="s">
        <v>819</v>
      </c>
      <c r="F237" s="192" t="s">
        <v>820</v>
      </c>
      <c r="G237" s="193" t="s">
        <v>186</v>
      </c>
      <c r="H237" s="194">
        <v>1003</v>
      </c>
      <c r="I237" s="195">
        <v>210.21</v>
      </c>
      <c r="J237" s="196">
        <f>ROUND(I237*H237,2)</f>
        <v>210840.63</v>
      </c>
      <c r="K237" s="192" t="s">
        <v>161</v>
      </c>
      <c r="L237" s="59"/>
      <c r="M237" s="197" t="s">
        <v>21</v>
      </c>
      <c r="N237" s="198" t="s">
        <v>41</v>
      </c>
      <c r="O237" s="40"/>
      <c r="P237" s="199">
        <f>O237*H237</f>
        <v>0</v>
      </c>
      <c r="Q237" s="199">
        <v>0.10362</v>
      </c>
      <c r="R237" s="199">
        <f>Q237*H237</f>
        <v>103.93086000000001</v>
      </c>
      <c r="S237" s="199">
        <v>0</v>
      </c>
      <c r="T237" s="200">
        <f>S237*H237</f>
        <v>0</v>
      </c>
      <c r="AR237" s="23" t="s">
        <v>152</v>
      </c>
      <c r="AT237" s="23" t="s">
        <v>133</v>
      </c>
      <c r="AU237" s="23" t="s">
        <v>79</v>
      </c>
      <c r="AY237" s="23" t="s">
        <v>132</v>
      </c>
      <c r="BE237" s="201">
        <f>IF(N237="základní",J237,0)</f>
        <v>210840.63</v>
      </c>
      <c r="BF237" s="201">
        <f>IF(N237="snížená",J237,0)</f>
        <v>0</v>
      </c>
      <c r="BG237" s="201">
        <f>IF(N237="zákl. přenesená",J237,0)</f>
        <v>0</v>
      </c>
      <c r="BH237" s="201">
        <f>IF(N237="sníž. přenesená",J237,0)</f>
        <v>0</v>
      </c>
      <c r="BI237" s="201">
        <f>IF(N237="nulová",J237,0)</f>
        <v>0</v>
      </c>
      <c r="BJ237" s="23" t="s">
        <v>77</v>
      </c>
      <c r="BK237" s="201">
        <f>ROUND(I237*H237,2)</f>
        <v>210840.63</v>
      </c>
      <c r="BL237" s="23" t="s">
        <v>152</v>
      </c>
      <c r="BM237" s="23" t="s">
        <v>821</v>
      </c>
    </row>
    <row r="238" spans="2:47" s="1" customFormat="1" ht="121.5">
      <c r="B238" s="39"/>
      <c r="C238" s="61"/>
      <c r="D238" s="202" t="s">
        <v>188</v>
      </c>
      <c r="E238" s="61"/>
      <c r="F238" s="203" t="s">
        <v>822</v>
      </c>
      <c r="G238" s="61"/>
      <c r="H238" s="61"/>
      <c r="I238" s="161"/>
      <c r="J238" s="61"/>
      <c r="K238" s="61"/>
      <c r="L238" s="59"/>
      <c r="M238" s="204"/>
      <c r="N238" s="40"/>
      <c r="O238" s="40"/>
      <c r="P238" s="40"/>
      <c r="Q238" s="40"/>
      <c r="R238" s="40"/>
      <c r="S238" s="40"/>
      <c r="T238" s="76"/>
      <c r="AT238" s="23" t="s">
        <v>188</v>
      </c>
      <c r="AU238" s="23" t="s">
        <v>79</v>
      </c>
    </row>
    <row r="239" spans="2:51" s="11" customFormat="1" ht="13.5">
      <c r="B239" s="208"/>
      <c r="C239" s="209"/>
      <c r="D239" s="202" t="s">
        <v>200</v>
      </c>
      <c r="E239" s="210" t="s">
        <v>21</v>
      </c>
      <c r="F239" s="211" t="s">
        <v>823</v>
      </c>
      <c r="G239" s="209"/>
      <c r="H239" s="212">
        <v>1003</v>
      </c>
      <c r="I239" s="213"/>
      <c r="J239" s="209"/>
      <c r="K239" s="209"/>
      <c r="L239" s="214"/>
      <c r="M239" s="215"/>
      <c r="N239" s="216"/>
      <c r="O239" s="216"/>
      <c r="P239" s="216"/>
      <c r="Q239" s="216"/>
      <c r="R239" s="216"/>
      <c r="S239" s="216"/>
      <c r="T239" s="217"/>
      <c r="AT239" s="218" t="s">
        <v>200</v>
      </c>
      <c r="AU239" s="218" t="s">
        <v>79</v>
      </c>
      <c r="AV239" s="11" t="s">
        <v>79</v>
      </c>
      <c r="AW239" s="11" t="s">
        <v>33</v>
      </c>
      <c r="AX239" s="11" t="s">
        <v>77</v>
      </c>
      <c r="AY239" s="218" t="s">
        <v>132</v>
      </c>
    </row>
    <row r="240" spans="2:65" s="1" customFormat="1" ht="16.5" customHeight="1">
      <c r="B240" s="39"/>
      <c r="C240" s="243" t="s">
        <v>468</v>
      </c>
      <c r="D240" s="243" t="s">
        <v>292</v>
      </c>
      <c r="E240" s="244" t="s">
        <v>824</v>
      </c>
      <c r="F240" s="245" t="s">
        <v>825</v>
      </c>
      <c r="G240" s="246" t="s">
        <v>186</v>
      </c>
      <c r="H240" s="247">
        <v>642.168</v>
      </c>
      <c r="I240" s="248">
        <v>207.9</v>
      </c>
      <c r="J240" s="249">
        <f>ROUND(I240*H240,2)</f>
        <v>133506.73</v>
      </c>
      <c r="K240" s="245" t="s">
        <v>161</v>
      </c>
      <c r="L240" s="250"/>
      <c r="M240" s="251" t="s">
        <v>21</v>
      </c>
      <c r="N240" s="252" t="s">
        <v>41</v>
      </c>
      <c r="O240" s="40"/>
      <c r="P240" s="199">
        <f>O240*H240</f>
        <v>0</v>
      </c>
      <c r="Q240" s="199">
        <v>0.152</v>
      </c>
      <c r="R240" s="199">
        <f>Q240*H240</f>
        <v>97.609536</v>
      </c>
      <c r="S240" s="199">
        <v>0</v>
      </c>
      <c r="T240" s="200">
        <f>S240*H240</f>
        <v>0</v>
      </c>
      <c r="AR240" s="23" t="s">
        <v>173</v>
      </c>
      <c r="AT240" s="23" t="s">
        <v>292</v>
      </c>
      <c r="AU240" s="23" t="s">
        <v>79</v>
      </c>
      <c r="AY240" s="23" t="s">
        <v>132</v>
      </c>
      <c r="BE240" s="201">
        <f>IF(N240="základní",J240,0)</f>
        <v>133506.73</v>
      </c>
      <c r="BF240" s="201">
        <f>IF(N240="snížená",J240,0)</f>
        <v>0</v>
      </c>
      <c r="BG240" s="201">
        <f>IF(N240="zákl. přenesená",J240,0)</f>
        <v>0</v>
      </c>
      <c r="BH240" s="201">
        <f>IF(N240="sníž. přenesená",J240,0)</f>
        <v>0</v>
      </c>
      <c r="BI240" s="201">
        <f>IF(N240="nulová",J240,0)</f>
        <v>0</v>
      </c>
      <c r="BJ240" s="23" t="s">
        <v>77</v>
      </c>
      <c r="BK240" s="201">
        <f>ROUND(I240*H240,2)</f>
        <v>133506.73</v>
      </c>
      <c r="BL240" s="23" t="s">
        <v>152</v>
      </c>
      <c r="BM240" s="23" t="s">
        <v>826</v>
      </c>
    </row>
    <row r="241" spans="2:51" s="11" customFormat="1" ht="13.5">
      <c r="B241" s="208"/>
      <c r="C241" s="209"/>
      <c r="D241" s="202" t="s">
        <v>200</v>
      </c>
      <c r="E241" s="210" t="s">
        <v>21</v>
      </c>
      <c r="F241" s="211" t="s">
        <v>827</v>
      </c>
      <c r="G241" s="209"/>
      <c r="H241" s="212">
        <v>642.168</v>
      </c>
      <c r="I241" s="213"/>
      <c r="J241" s="209"/>
      <c r="K241" s="209"/>
      <c r="L241" s="214"/>
      <c r="M241" s="215"/>
      <c r="N241" s="216"/>
      <c r="O241" s="216"/>
      <c r="P241" s="216"/>
      <c r="Q241" s="216"/>
      <c r="R241" s="216"/>
      <c r="S241" s="216"/>
      <c r="T241" s="217"/>
      <c r="AT241" s="218" t="s">
        <v>200</v>
      </c>
      <c r="AU241" s="218" t="s">
        <v>79</v>
      </c>
      <c r="AV241" s="11" t="s">
        <v>79</v>
      </c>
      <c r="AW241" s="11" t="s">
        <v>33</v>
      </c>
      <c r="AX241" s="11" t="s">
        <v>77</v>
      </c>
      <c r="AY241" s="218" t="s">
        <v>132</v>
      </c>
    </row>
    <row r="242" spans="2:65" s="1" customFormat="1" ht="16.5" customHeight="1">
      <c r="B242" s="39"/>
      <c r="C242" s="243" t="s">
        <v>472</v>
      </c>
      <c r="D242" s="243" t="s">
        <v>292</v>
      </c>
      <c r="E242" s="244" t="s">
        <v>828</v>
      </c>
      <c r="F242" s="245" t="s">
        <v>829</v>
      </c>
      <c r="G242" s="246" t="s">
        <v>186</v>
      </c>
      <c r="H242" s="247">
        <v>469.842</v>
      </c>
      <c r="I242" s="248">
        <v>258.72</v>
      </c>
      <c r="J242" s="249">
        <f>ROUND(I242*H242,2)</f>
        <v>121557.52</v>
      </c>
      <c r="K242" s="245" t="s">
        <v>161</v>
      </c>
      <c r="L242" s="250"/>
      <c r="M242" s="251" t="s">
        <v>21</v>
      </c>
      <c r="N242" s="252" t="s">
        <v>41</v>
      </c>
      <c r="O242" s="40"/>
      <c r="P242" s="199">
        <f>O242*H242</f>
        <v>0</v>
      </c>
      <c r="Q242" s="199">
        <v>0.152</v>
      </c>
      <c r="R242" s="199">
        <f>Q242*H242</f>
        <v>71.415984</v>
      </c>
      <c r="S242" s="199">
        <v>0</v>
      </c>
      <c r="T242" s="200">
        <f>S242*H242</f>
        <v>0</v>
      </c>
      <c r="AR242" s="23" t="s">
        <v>173</v>
      </c>
      <c r="AT242" s="23" t="s">
        <v>292</v>
      </c>
      <c r="AU242" s="23" t="s">
        <v>79</v>
      </c>
      <c r="AY242" s="23" t="s">
        <v>132</v>
      </c>
      <c r="BE242" s="201">
        <f>IF(N242="základní",J242,0)</f>
        <v>121557.52</v>
      </c>
      <c r="BF242" s="201">
        <f>IF(N242="snížená",J242,0)</f>
        <v>0</v>
      </c>
      <c r="BG242" s="201">
        <f>IF(N242="zákl. přenesená",J242,0)</f>
        <v>0</v>
      </c>
      <c r="BH242" s="201">
        <f>IF(N242="sníž. přenesená",J242,0)</f>
        <v>0</v>
      </c>
      <c r="BI242" s="201">
        <f>IF(N242="nulová",J242,0)</f>
        <v>0</v>
      </c>
      <c r="BJ242" s="23" t="s">
        <v>77</v>
      </c>
      <c r="BK242" s="201">
        <f>ROUND(I242*H242,2)</f>
        <v>121557.52</v>
      </c>
      <c r="BL242" s="23" t="s">
        <v>152</v>
      </c>
      <c r="BM242" s="23" t="s">
        <v>830</v>
      </c>
    </row>
    <row r="243" spans="2:47" s="1" customFormat="1" ht="27">
      <c r="B243" s="39"/>
      <c r="C243" s="61"/>
      <c r="D243" s="202" t="s">
        <v>140</v>
      </c>
      <c r="E243" s="61"/>
      <c r="F243" s="203" t="s">
        <v>831</v>
      </c>
      <c r="G243" s="61"/>
      <c r="H243" s="61"/>
      <c r="I243" s="161"/>
      <c r="J243" s="61"/>
      <c r="K243" s="61"/>
      <c r="L243" s="59"/>
      <c r="M243" s="204"/>
      <c r="N243" s="40"/>
      <c r="O243" s="40"/>
      <c r="P243" s="40"/>
      <c r="Q243" s="40"/>
      <c r="R243" s="40"/>
      <c r="S243" s="40"/>
      <c r="T243" s="76"/>
      <c r="AT243" s="23" t="s">
        <v>140</v>
      </c>
      <c r="AU243" s="23" t="s">
        <v>79</v>
      </c>
    </row>
    <row r="244" spans="2:51" s="11" customFormat="1" ht="13.5">
      <c r="B244" s="208"/>
      <c r="C244" s="209"/>
      <c r="D244" s="202" t="s">
        <v>200</v>
      </c>
      <c r="E244" s="210" t="s">
        <v>21</v>
      </c>
      <c r="F244" s="211" t="s">
        <v>832</v>
      </c>
      <c r="G244" s="209"/>
      <c r="H244" s="212">
        <v>469.842</v>
      </c>
      <c r="I244" s="213"/>
      <c r="J244" s="209"/>
      <c r="K244" s="209"/>
      <c r="L244" s="214"/>
      <c r="M244" s="215"/>
      <c r="N244" s="216"/>
      <c r="O244" s="216"/>
      <c r="P244" s="216"/>
      <c r="Q244" s="216"/>
      <c r="R244" s="216"/>
      <c r="S244" s="216"/>
      <c r="T244" s="217"/>
      <c r="AT244" s="218" t="s">
        <v>200</v>
      </c>
      <c r="AU244" s="218" t="s">
        <v>79</v>
      </c>
      <c r="AV244" s="11" t="s">
        <v>79</v>
      </c>
      <c r="AW244" s="11" t="s">
        <v>33</v>
      </c>
      <c r="AX244" s="11" t="s">
        <v>77</v>
      </c>
      <c r="AY244" s="218" t="s">
        <v>132</v>
      </c>
    </row>
    <row r="245" spans="2:63" s="10" customFormat="1" ht="29.25" customHeight="1">
      <c r="B245" s="174"/>
      <c r="C245" s="175"/>
      <c r="D245" s="176" t="s">
        <v>69</v>
      </c>
      <c r="E245" s="188" t="s">
        <v>173</v>
      </c>
      <c r="F245" s="188" t="s">
        <v>481</v>
      </c>
      <c r="G245" s="175"/>
      <c r="H245" s="175"/>
      <c r="I245" s="178"/>
      <c r="J245" s="189">
        <f>BK245</f>
        <v>143296.2</v>
      </c>
      <c r="K245" s="175"/>
      <c r="L245" s="180"/>
      <c r="M245" s="181"/>
      <c r="N245" s="182"/>
      <c r="O245" s="182"/>
      <c r="P245" s="183">
        <f>SUM(P246:P278)</f>
        <v>0</v>
      </c>
      <c r="Q245" s="182"/>
      <c r="R245" s="183">
        <f>SUM(R246:R278)</f>
        <v>10.35227</v>
      </c>
      <c r="S245" s="182"/>
      <c r="T245" s="184">
        <f>SUM(T246:T278)</f>
        <v>2.5</v>
      </c>
      <c r="AR245" s="185" t="s">
        <v>77</v>
      </c>
      <c r="AT245" s="186" t="s">
        <v>69</v>
      </c>
      <c r="AU245" s="186" t="s">
        <v>77</v>
      </c>
      <c r="AY245" s="185" t="s">
        <v>132</v>
      </c>
      <c r="BK245" s="187">
        <f>SUM(BK246:BK278)</f>
        <v>143296.2</v>
      </c>
    </row>
    <row r="246" spans="2:65" s="1" customFormat="1" ht="25.5" customHeight="1">
      <c r="B246" s="39"/>
      <c r="C246" s="190" t="s">
        <v>477</v>
      </c>
      <c r="D246" s="190" t="s">
        <v>133</v>
      </c>
      <c r="E246" s="191" t="s">
        <v>483</v>
      </c>
      <c r="F246" s="192" t="s">
        <v>484</v>
      </c>
      <c r="G246" s="193" t="s">
        <v>136</v>
      </c>
      <c r="H246" s="194">
        <v>1</v>
      </c>
      <c r="I246" s="195">
        <v>536.73</v>
      </c>
      <c r="J246" s="196">
        <f>ROUND(I246*H246,2)</f>
        <v>536.73</v>
      </c>
      <c r="K246" s="192" t="s">
        <v>21</v>
      </c>
      <c r="L246" s="59"/>
      <c r="M246" s="197" t="s">
        <v>21</v>
      </c>
      <c r="N246" s="198" t="s">
        <v>41</v>
      </c>
      <c r="O246" s="40"/>
      <c r="P246" s="199">
        <f>O246*H246</f>
        <v>0</v>
      </c>
      <c r="Q246" s="199">
        <v>0.00273</v>
      </c>
      <c r="R246" s="199">
        <f>Q246*H246</f>
        <v>0.00273</v>
      </c>
      <c r="S246" s="199">
        <v>0</v>
      </c>
      <c r="T246" s="200">
        <f>S246*H246</f>
        <v>0</v>
      </c>
      <c r="AR246" s="23" t="s">
        <v>152</v>
      </c>
      <c r="AT246" s="23" t="s">
        <v>133</v>
      </c>
      <c r="AU246" s="23" t="s">
        <v>79</v>
      </c>
      <c r="AY246" s="23" t="s">
        <v>132</v>
      </c>
      <c r="BE246" s="201">
        <f>IF(N246="základní",J246,0)</f>
        <v>536.73</v>
      </c>
      <c r="BF246" s="201">
        <f>IF(N246="snížená",J246,0)</f>
        <v>0</v>
      </c>
      <c r="BG246" s="201">
        <f>IF(N246="zákl. přenesená",J246,0)</f>
        <v>0</v>
      </c>
      <c r="BH246" s="201">
        <f>IF(N246="sníž. přenesená",J246,0)</f>
        <v>0</v>
      </c>
      <c r="BI246" s="201">
        <f>IF(N246="nulová",J246,0)</f>
        <v>0</v>
      </c>
      <c r="BJ246" s="23" t="s">
        <v>77</v>
      </c>
      <c r="BK246" s="201">
        <f>ROUND(I246*H246,2)</f>
        <v>536.73</v>
      </c>
      <c r="BL246" s="23" t="s">
        <v>152</v>
      </c>
      <c r="BM246" s="23" t="s">
        <v>833</v>
      </c>
    </row>
    <row r="247" spans="2:65" s="1" customFormat="1" ht="25.5" customHeight="1">
      <c r="B247" s="39"/>
      <c r="C247" s="243" t="s">
        <v>482</v>
      </c>
      <c r="D247" s="243" t="s">
        <v>292</v>
      </c>
      <c r="E247" s="244" t="s">
        <v>487</v>
      </c>
      <c r="F247" s="245" t="s">
        <v>488</v>
      </c>
      <c r="G247" s="246" t="s">
        <v>136</v>
      </c>
      <c r="H247" s="247">
        <v>1</v>
      </c>
      <c r="I247" s="248">
        <v>542.84</v>
      </c>
      <c r="J247" s="249">
        <f>ROUND(I247*H247,2)</f>
        <v>542.84</v>
      </c>
      <c r="K247" s="245" t="s">
        <v>21</v>
      </c>
      <c r="L247" s="250"/>
      <c r="M247" s="251" t="s">
        <v>21</v>
      </c>
      <c r="N247" s="252" t="s">
        <v>41</v>
      </c>
      <c r="O247" s="40"/>
      <c r="P247" s="199">
        <f>O247*H247</f>
        <v>0</v>
      </c>
      <c r="Q247" s="199">
        <v>0</v>
      </c>
      <c r="R247" s="199">
        <f>Q247*H247</f>
        <v>0</v>
      </c>
      <c r="S247" s="199">
        <v>0</v>
      </c>
      <c r="T247" s="200">
        <f>S247*H247</f>
        <v>0</v>
      </c>
      <c r="AR247" s="23" t="s">
        <v>173</v>
      </c>
      <c r="AT247" s="23" t="s">
        <v>292</v>
      </c>
      <c r="AU247" s="23" t="s">
        <v>79</v>
      </c>
      <c r="AY247" s="23" t="s">
        <v>132</v>
      </c>
      <c r="BE247" s="201">
        <f>IF(N247="základní",J247,0)</f>
        <v>542.84</v>
      </c>
      <c r="BF247" s="201">
        <f>IF(N247="snížená",J247,0)</f>
        <v>0</v>
      </c>
      <c r="BG247" s="201">
        <f>IF(N247="zákl. přenesená",J247,0)</f>
        <v>0</v>
      </c>
      <c r="BH247" s="201">
        <f>IF(N247="sníž. přenesená",J247,0)</f>
        <v>0</v>
      </c>
      <c r="BI247" s="201">
        <f>IF(N247="nulová",J247,0)</f>
        <v>0</v>
      </c>
      <c r="BJ247" s="23" t="s">
        <v>77</v>
      </c>
      <c r="BK247" s="201">
        <f>ROUND(I247*H247,2)</f>
        <v>542.84</v>
      </c>
      <c r="BL247" s="23" t="s">
        <v>152</v>
      </c>
      <c r="BM247" s="23" t="s">
        <v>834</v>
      </c>
    </row>
    <row r="248" spans="2:65" s="1" customFormat="1" ht="25.5" customHeight="1">
      <c r="B248" s="39"/>
      <c r="C248" s="190" t="s">
        <v>486</v>
      </c>
      <c r="D248" s="190" t="s">
        <v>133</v>
      </c>
      <c r="E248" s="191" t="s">
        <v>835</v>
      </c>
      <c r="F248" s="192" t="s">
        <v>836</v>
      </c>
      <c r="G248" s="193" t="s">
        <v>235</v>
      </c>
      <c r="H248" s="194">
        <v>30</v>
      </c>
      <c r="I248" s="195">
        <v>180.89</v>
      </c>
      <c r="J248" s="196">
        <f>ROUND(I248*H248,2)</f>
        <v>5426.7</v>
      </c>
      <c r="K248" s="192" t="s">
        <v>161</v>
      </c>
      <c r="L248" s="59"/>
      <c r="M248" s="197" t="s">
        <v>21</v>
      </c>
      <c r="N248" s="198" t="s">
        <v>41</v>
      </c>
      <c r="O248" s="40"/>
      <c r="P248" s="199">
        <f>O248*H248</f>
        <v>0</v>
      </c>
      <c r="Q248" s="199">
        <v>0.00128</v>
      </c>
      <c r="R248" s="199">
        <f>Q248*H248</f>
        <v>0.038400000000000004</v>
      </c>
      <c r="S248" s="199">
        <v>0</v>
      </c>
      <c r="T248" s="200">
        <f>S248*H248</f>
        <v>0</v>
      </c>
      <c r="AR248" s="23" t="s">
        <v>152</v>
      </c>
      <c r="AT248" s="23" t="s">
        <v>133</v>
      </c>
      <c r="AU248" s="23" t="s">
        <v>79</v>
      </c>
      <c r="AY248" s="23" t="s">
        <v>132</v>
      </c>
      <c r="BE248" s="201">
        <f>IF(N248="základní",J248,0)</f>
        <v>5426.7</v>
      </c>
      <c r="BF248" s="201">
        <f>IF(N248="snížená",J248,0)</f>
        <v>0</v>
      </c>
      <c r="BG248" s="201">
        <f>IF(N248="zákl. přenesená",J248,0)</f>
        <v>0</v>
      </c>
      <c r="BH248" s="201">
        <f>IF(N248="sníž. přenesená",J248,0)</f>
        <v>0</v>
      </c>
      <c r="BI248" s="201">
        <f>IF(N248="nulová",J248,0)</f>
        <v>0</v>
      </c>
      <c r="BJ248" s="23" t="s">
        <v>77</v>
      </c>
      <c r="BK248" s="201">
        <f>ROUND(I248*H248,2)</f>
        <v>5426.7</v>
      </c>
      <c r="BL248" s="23" t="s">
        <v>152</v>
      </c>
      <c r="BM248" s="23" t="s">
        <v>837</v>
      </c>
    </row>
    <row r="249" spans="2:47" s="1" customFormat="1" ht="108">
      <c r="B249" s="39"/>
      <c r="C249" s="61"/>
      <c r="D249" s="202" t="s">
        <v>188</v>
      </c>
      <c r="E249" s="61"/>
      <c r="F249" s="203" t="s">
        <v>494</v>
      </c>
      <c r="G249" s="61"/>
      <c r="H249" s="61"/>
      <c r="I249" s="161"/>
      <c r="J249" s="61"/>
      <c r="K249" s="61"/>
      <c r="L249" s="59"/>
      <c r="M249" s="204"/>
      <c r="N249" s="40"/>
      <c r="O249" s="40"/>
      <c r="P249" s="40"/>
      <c r="Q249" s="40"/>
      <c r="R249" s="40"/>
      <c r="S249" s="40"/>
      <c r="T249" s="76"/>
      <c r="AT249" s="23" t="s">
        <v>188</v>
      </c>
      <c r="AU249" s="23" t="s">
        <v>79</v>
      </c>
    </row>
    <row r="250" spans="2:65" s="1" customFormat="1" ht="25.5" customHeight="1">
      <c r="B250" s="39"/>
      <c r="C250" s="190" t="s">
        <v>490</v>
      </c>
      <c r="D250" s="190" t="s">
        <v>133</v>
      </c>
      <c r="E250" s="191" t="s">
        <v>491</v>
      </c>
      <c r="F250" s="192" t="s">
        <v>492</v>
      </c>
      <c r="G250" s="193" t="s">
        <v>235</v>
      </c>
      <c r="H250" s="194">
        <v>5</v>
      </c>
      <c r="I250" s="195">
        <v>329.09</v>
      </c>
      <c r="J250" s="196">
        <f>ROUND(I250*H250,2)</f>
        <v>1645.45</v>
      </c>
      <c r="K250" s="192" t="s">
        <v>161</v>
      </c>
      <c r="L250" s="59"/>
      <c r="M250" s="197" t="s">
        <v>21</v>
      </c>
      <c r="N250" s="198" t="s">
        <v>41</v>
      </c>
      <c r="O250" s="40"/>
      <c r="P250" s="199">
        <f>O250*H250</f>
        <v>0</v>
      </c>
      <c r="Q250" s="199">
        <v>0.00274</v>
      </c>
      <c r="R250" s="199">
        <f>Q250*H250</f>
        <v>0.013699999999999999</v>
      </c>
      <c r="S250" s="199">
        <v>0</v>
      </c>
      <c r="T250" s="200">
        <f>S250*H250</f>
        <v>0</v>
      </c>
      <c r="AR250" s="23" t="s">
        <v>152</v>
      </c>
      <c r="AT250" s="23" t="s">
        <v>133</v>
      </c>
      <c r="AU250" s="23" t="s">
        <v>79</v>
      </c>
      <c r="AY250" s="23" t="s">
        <v>132</v>
      </c>
      <c r="BE250" s="201">
        <f>IF(N250="základní",J250,0)</f>
        <v>1645.45</v>
      </c>
      <c r="BF250" s="201">
        <f>IF(N250="snížená",J250,0)</f>
        <v>0</v>
      </c>
      <c r="BG250" s="201">
        <f>IF(N250="zákl. přenesená",J250,0)</f>
        <v>0</v>
      </c>
      <c r="BH250" s="201">
        <f>IF(N250="sníž. přenesená",J250,0)</f>
        <v>0</v>
      </c>
      <c r="BI250" s="201">
        <f>IF(N250="nulová",J250,0)</f>
        <v>0</v>
      </c>
      <c r="BJ250" s="23" t="s">
        <v>77</v>
      </c>
      <c r="BK250" s="201">
        <f>ROUND(I250*H250,2)</f>
        <v>1645.45</v>
      </c>
      <c r="BL250" s="23" t="s">
        <v>152</v>
      </c>
      <c r="BM250" s="23" t="s">
        <v>838</v>
      </c>
    </row>
    <row r="251" spans="2:47" s="1" customFormat="1" ht="108">
      <c r="B251" s="39"/>
      <c r="C251" s="61"/>
      <c r="D251" s="202" t="s">
        <v>188</v>
      </c>
      <c r="E251" s="61"/>
      <c r="F251" s="203" t="s">
        <v>494</v>
      </c>
      <c r="G251" s="61"/>
      <c r="H251" s="61"/>
      <c r="I251" s="161"/>
      <c r="J251" s="61"/>
      <c r="K251" s="61"/>
      <c r="L251" s="59"/>
      <c r="M251" s="204"/>
      <c r="N251" s="40"/>
      <c r="O251" s="40"/>
      <c r="P251" s="40"/>
      <c r="Q251" s="40"/>
      <c r="R251" s="40"/>
      <c r="S251" s="40"/>
      <c r="T251" s="76"/>
      <c r="AT251" s="23" t="s">
        <v>188</v>
      </c>
      <c r="AU251" s="23" t="s">
        <v>79</v>
      </c>
    </row>
    <row r="252" spans="2:65" s="1" customFormat="1" ht="25.5" customHeight="1">
      <c r="B252" s="39"/>
      <c r="C252" s="190" t="s">
        <v>496</v>
      </c>
      <c r="D252" s="190" t="s">
        <v>133</v>
      </c>
      <c r="E252" s="191" t="s">
        <v>839</v>
      </c>
      <c r="F252" s="192" t="s">
        <v>840</v>
      </c>
      <c r="G252" s="193" t="s">
        <v>136</v>
      </c>
      <c r="H252" s="194">
        <v>6</v>
      </c>
      <c r="I252" s="195">
        <v>175.32</v>
      </c>
      <c r="J252" s="196">
        <f>ROUND(I252*H252,2)</f>
        <v>1051.92</v>
      </c>
      <c r="K252" s="192" t="s">
        <v>161</v>
      </c>
      <c r="L252" s="59"/>
      <c r="M252" s="197" t="s">
        <v>21</v>
      </c>
      <c r="N252" s="198" t="s">
        <v>41</v>
      </c>
      <c r="O252" s="40"/>
      <c r="P252" s="199">
        <f>O252*H252</f>
        <v>0</v>
      </c>
      <c r="Q252" s="199">
        <v>0</v>
      </c>
      <c r="R252" s="199">
        <f>Q252*H252</f>
        <v>0</v>
      </c>
      <c r="S252" s="199">
        <v>0</v>
      </c>
      <c r="T252" s="200">
        <f>S252*H252</f>
        <v>0</v>
      </c>
      <c r="AR252" s="23" t="s">
        <v>152</v>
      </c>
      <c r="AT252" s="23" t="s">
        <v>133</v>
      </c>
      <c r="AU252" s="23" t="s">
        <v>79</v>
      </c>
      <c r="AY252" s="23" t="s">
        <v>132</v>
      </c>
      <c r="BE252" s="201">
        <f>IF(N252="základní",J252,0)</f>
        <v>1051.92</v>
      </c>
      <c r="BF252" s="201">
        <f>IF(N252="snížená",J252,0)</f>
        <v>0</v>
      </c>
      <c r="BG252" s="201">
        <f>IF(N252="zákl. přenesená",J252,0)</f>
        <v>0</v>
      </c>
      <c r="BH252" s="201">
        <f>IF(N252="sníž. přenesená",J252,0)</f>
        <v>0</v>
      </c>
      <c r="BI252" s="201">
        <f>IF(N252="nulová",J252,0)</f>
        <v>0</v>
      </c>
      <c r="BJ252" s="23" t="s">
        <v>77</v>
      </c>
      <c r="BK252" s="201">
        <f>ROUND(I252*H252,2)</f>
        <v>1051.92</v>
      </c>
      <c r="BL252" s="23" t="s">
        <v>152</v>
      </c>
      <c r="BM252" s="23" t="s">
        <v>841</v>
      </c>
    </row>
    <row r="253" spans="2:47" s="1" customFormat="1" ht="27">
      <c r="B253" s="39"/>
      <c r="C253" s="61"/>
      <c r="D253" s="202" t="s">
        <v>188</v>
      </c>
      <c r="E253" s="61"/>
      <c r="F253" s="203" t="s">
        <v>500</v>
      </c>
      <c r="G253" s="61"/>
      <c r="H253" s="61"/>
      <c r="I253" s="161"/>
      <c r="J253" s="61"/>
      <c r="K253" s="61"/>
      <c r="L253" s="59"/>
      <c r="M253" s="204"/>
      <c r="N253" s="40"/>
      <c r="O253" s="40"/>
      <c r="P253" s="40"/>
      <c r="Q253" s="40"/>
      <c r="R253" s="40"/>
      <c r="S253" s="40"/>
      <c r="T253" s="76"/>
      <c r="AT253" s="23" t="s">
        <v>188</v>
      </c>
      <c r="AU253" s="23" t="s">
        <v>79</v>
      </c>
    </row>
    <row r="254" spans="2:65" s="1" customFormat="1" ht="16.5" customHeight="1">
      <c r="B254" s="39"/>
      <c r="C254" s="243" t="s">
        <v>502</v>
      </c>
      <c r="D254" s="243" t="s">
        <v>292</v>
      </c>
      <c r="E254" s="244" t="s">
        <v>842</v>
      </c>
      <c r="F254" s="245" t="s">
        <v>843</v>
      </c>
      <c r="G254" s="246" t="s">
        <v>136</v>
      </c>
      <c r="H254" s="247">
        <v>6</v>
      </c>
      <c r="I254" s="248">
        <v>25.41</v>
      </c>
      <c r="J254" s="249">
        <f>ROUND(I254*H254,2)</f>
        <v>152.46</v>
      </c>
      <c r="K254" s="245" t="s">
        <v>161</v>
      </c>
      <c r="L254" s="250"/>
      <c r="M254" s="251" t="s">
        <v>21</v>
      </c>
      <c r="N254" s="252" t="s">
        <v>41</v>
      </c>
      <c r="O254" s="40"/>
      <c r="P254" s="199">
        <f>O254*H254</f>
        <v>0</v>
      </c>
      <c r="Q254" s="199">
        <v>0.00026</v>
      </c>
      <c r="R254" s="199">
        <f>Q254*H254</f>
        <v>0.0015599999999999998</v>
      </c>
      <c r="S254" s="199">
        <v>0</v>
      </c>
      <c r="T254" s="200">
        <f>S254*H254</f>
        <v>0</v>
      </c>
      <c r="AR254" s="23" t="s">
        <v>173</v>
      </c>
      <c r="AT254" s="23" t="s">
        <v>292</v>
      </c>
      <c r="AU254" s="23" t="s">
        <v>79</v>
      </c>
      <c r="AY254" s="23" t="s">
        <v>132</v>
      </c>
      <c r="BE254" s="201">
        <f>IF(N254="základní",J254,0)</f>
        <v>152.46</v>
      </c>
      <c r="BF254" s="201">
        <f>IF(N254="snížená",J254,0)</f>
        <v>0</v>
      </c>
      <c r="BG254" s="201">
        <f>IF(N254="zákl. přenesená",J254,0)</f>
        <v>0</v>
      </c>
      <c r="BH254" s="201">
        <f>IF(N254="sníž. přenesená",J254,0)</f>
        <v>0</v>
      </c>
      <c r="BI254" s="201">
        <f>IF(N254="nulová",J254,0)</f>
        <v>0</v>
      </c>
      <c r="BJ254" s="23" t="s">
        <v>77</v>
      </c>
      <c r="BK254" s="201">
        <f>ROUND(I254*H254,2)</f>
        <v>152.46</v>
      </c>
      <c r="BL254" s="23" t="s">
        <v>152</v>
      </c>
      <c r="BM254" s="23" t="s">
        <v>844</v>
      </c>
    </row>
    <row r="255" spans="2:65" s="1" customFormat="1" ht="25.5" customHeight="1">
      <c r="B255" s="39"/>
      <c r="C255" s="190" t="s">
        <v>507</v>
      </c>
      <c r="D255" s="190" t="s">
        <v>133</v>
      </c>
      <c r="E255" s="191" t="s">
        <v>497</v>
      </c>
      <c r="F255" s="192" t="s">
        <v>498</v>
      </c>
      <c r="G255" s="193" t="s">
        <v>136</v>
      </c>
      <c r="H255" s="194">
        <v>4</v>
      </c>
      <c r="I255" s="195">
        <v>209.56</v>
      </c>
      <c r="J255" s="196">
        <f>ROUND(I255*H255,2)</f>
        <v>838.24</v>
      </c>
      <c r="K255" s="192" t="s">
        <v>161</v>
      </c>
      <c r="L255" s="59"/>
      <c r="M255" s="197" t="s">
        <v>21</v>
      </c>
      <c r="N255" s="198" t="s">
        <v>41</v>
      </c>
      <c r="O255" s="40"/>
      <c r="P255" s="199">
        <f>O255*H255</f>
        <v>0</v>
      </c>
      <c r="Q255" s="199">
        <v>0</v>
      </c>
      <c r="R255" s="199">
        <f>Q255*H255</f>
        <v>0</v>
      </c>
      <c r="S255" s="199">
        <v>0</v>
      </c>
      <c r="T255" s="200">
        <f>S255*H255</f>
        <v>0</v>
      </c>
      <c r="AR255" s="23" t="s">
        <v>152</v>
      </c>
      <c r="AT255" s="23" t="s">
        <v>133</v>
      </c>
      <c r="AU255" s="23" t="s">
        <v>79</v>
      </c>
      <c r="AY255" s="23" t="s">
        <v>132</v>
      </c>
      <c r="BE255" s="201">
        <f>IF(N255="základní",J255,0)</f>
        <v>838.24</v>
      </c>
      <c r="BF255" s="201">
        <f>IF(N255="snížená",J255,0)</f>
        <v>0</v>
      </c>
      <c r="BG255" s="201">
        <f>IF(N255="zákl. přenesená",J255,0)</f>
        <v>0</v>
      </c>
      <c r="BH255" s="201">
        <f>IF(N255="sníž. přenesená",J255,0)</f>
        <v>0</v>
      </c>
      <c r="BI255" s="201">
        <f>IF(N255="nulová",J255,0)</f>
        <v>0</v>
      </c>
      <c r="BJ255" s="23" t="s">
        <v>77</v>
      </c>
      <c r="BK255" s="201">
        <f>ROUND(I255*H255,2)</f>
        <v>838.24</v>
      </c>
      <c r="BL255" s="23" t="s">
        <v>152</v>
      </c>
      <c r="BM255" s="23" t="s">
        <v>845</v>
      </c>
    </row>
    <row r="256" spans="2:47" s="1" customFormat="1" ht="27">
      <c r="B256" s="39"/>
      <c r="C256" s="61"/>
      <c r="D256" s="202" t="s">
        <v>188</v>
      </c>
      <c r="E256" s="61"/>
      <c r="F256" s="203" t="s">
        <v>500</v>
      </c>
      <c r="G256" s="61"/>
      <c r="H256" s="61"/>
      <c r="I256" s="161"/>
      <c r="J256" s="61"/>
      <c r="K256" s="61"/>
      <c r="L256" s="59"/>
      <c r="M256" s="204"/>
      <c r="N256" s="40"/>
      <c r="O256" s="40"/>
      <c r="P256" s="40"/>
      <c r="Q256" s="40"/>
      <c r="R256" s="40"/>
      <c r="S256" s="40"/>
      <c r="T256" s="76"/>
      <c r="AT256" s="23" t="s">
        <v>188</v>
      </c>
      <c r="AU256" s="23" t="s">
        <v>79</v>
      </c>
    </row>
    <row r="257" spans="2:65" s="1" customFormat="1" ht="16.5" customHeight="1">
      <c r="B257" s="39"/>
      <c r="C257" s="243" t="s">
        <v>511</v>
      </c>
      <c r="D257" s="243" t="s">
        <v>292</v>
      </c>
      <c r="E257" s="244" t="s">
        <v>503</v>
      </c>
      <c r="F257" s="245" t="s">
        <v>504</v>
      </c>
      <c r="G257" s="246" t="s">
        <v>136</v>
      </c>
      <c r="H257" s="247">
        <v>4</v>
      </c>
      <c r="I257" s="248">
        <v>63.52</v>
      </c>
      <c r="J257" s="249">
        <f>ROUND(I257*H257,2)</f>
        <v>254.08</v>
      </c>
      <c r="K257" s="245" t="s">
        <v>161</v>
      </c>
      <c r="L257" s="250"/>
      <c r="M257" s="251" t="s">
        <v>21</v>
      </c>
      <c r="N257" s="252" t="s">
        <v>41</v>
      </c>
      <c r="O257" s="40"/>
      <c r="P257" s="199">
        <f>O257*H257</f>
        <v>0</v>
      </c>
      <c r="Q257" s="199">
        <v>0.00064</v>
      </c>
      <c r="R257" s="199">
        <f>Q257*H257</f>
        <v>0.00256</v>
      </c>
      <c r="S257" s="199">
        <v>0</v>
      </c>
      <c r="T257" s="200">
        <f>S257*H257</f>
        <v>0</v>
      </c>
      <c r="AR257" s="23" t="s">
        <v>173</v>
      </c>
      <c r="AT257" s="23" t="s">
        <v>292</v>
      </c>
      <c r="AU257" s="23" t="s">
        <v>79</v>
      </c>
      <c r="AY257" s="23" t="s">
        <v>132</v>
      </c>
      <c r="BE257" s="201">
        <f>IF(N257="základní",J257,0)</f>
        <v>254.08</v>
      </c>
      <c r="BF257" s="201">
        <f>IF(N257="snížená",J257,0)</f>
        <v>0</v>
      </c>
      <c r="BG257" s="201">
        <f>IF(N257="zákl. přenesená",J257,0)</f>
        <v>0</v>
      </c>
      <c r="BH257" s="201">
        <f>IF(N257="sníž. přenesená",J257,0)</f>
        <v>0</v>
      </c>
      <c r="BI257" s="201">
        <f>IF(N257="nulová",J257,0)</f>
        <v>0</v>
      </c>
      <c r="BJ257" s="23" t="s">
        <v>77</v>
      </c>
      <c r="BK257" s="201">
        <f>ROUND(I257*H257,2)</f>
        <v>254.08</v>
      </c>
      <c r="BL257" s="23" t="s">
        <v>152</v>
      </c>
      <c r="BM257" s="23" t="s">
        <v>846</v>
      </c>
    </row>
    <row r="258" spans="2:65" s="1" customFormat="1" ht="16.5" customHeight="1">
      <c r="B258" s="39"/>
      <c r="C258" s="190" t="s">
        <v>516</v>
      </c>
      <c r="D258" s="190" t="s">
        <v>133</v>
      </c>
      <c r="E258" s="191" t="s">
        <v>517</v>
      </c>
      <c r="F258" s="192" t="s">
        <v>518</v>
      </c>
      <c r="G258" s="193" t="s">
        <v>136</v>
      </c>
      <c r="H258" s="194">
        <v>2</v>
      </c>
      <c r="I258" s="195">
        <v>1331.81</v>
      </c>
      <c r="J258" s="196">
        <f>ROUND(I258*H258,2)</f>
        <v>2663.62</v>
      </c>
      <c r="K258" s="192" t="s">
        <v>161</v>
      </c>
      <c r="L258" s="59"/>
      <c r="M258" s="197" t="s">
        <v>21</v>
      </c>
      <c r="N258" s="198" t="s">
        <v>41</v>
      </c>
      <c r="O258" s="40"/>
      <c r="P258" s="199">
        <f>O258*H258</f>
        <v>0</v>
      </c>
      <c r="Q258" s="199">
        <v>0.3409</v>
      </c>
      <c r="R258" s="199">
        <f>Q258*H258</f>
        <v>0.6818</v>
      </c>
      <c r="S258" s="199">
        <v>0</v>
      </c>
      <c r="T258" s="200">
        <f>S258*H258</f>
        <v>0</v>
      </c>
      <c r="AR258" s="23" t="s">
        <v>152</v>
      </c>
      <c r="AT258" s="23" t="s">
        <v>133</v>
      </c>
      <c r="AU258" s="23" t="s">
        <v>79</v>
      </c>
      <c r="AY258" s="23" t="s">
        <v>132</v>
      </c>
      <c r="BE258" s="201">
        <f>IF(N258="základní",J258,0)</f>
        <v>2663.62</v>
      </c>
      <c r="BF258" s="201">
        <f>IF(N258="snížená",J258,0)</f>
        <v>0</v>
      </c>
      <c r="BG258" s="201">
        <f>IF(N258="zákl. přenesená",J258,0)</f>
        <v>0</v>
      </c>
      <c r="BH258" s="201">
        <f>IF(N258="sníž. přenesená",J258,0)</f>
        <v>0</v>
      </c>
      <c r="BI258" s="201">
        <f>IF(N258="nulová",J258,0)</f>
        <v>0</v>
      </c>
      <c r="BJ258" s="23" t="s">
        <v>77</v>
      </c>
      <c r="BK258" s="201">
        <f>ROUND(I258*H258,2)</f>
        <v>2663.62</v>
      </c>
      <c r="BL258" s="23" t="s">
        <v>152</v>
      </c>
      <c r="BM258" s="23" t="s">
        <v>847</v>
      </c>
    </row>
    <row r="259" spans="2:47" s="1" customFormat="1" ht="108">
      <c r="B259" s="39"/>
      <c r="C259" s="61"/>
      <c r="D259" s="202" t="s">
        <v>188</v>
      </c>
      <c r="E259" s="61"/>
      <c r="F259" s="203" t="s">
        <v>520</v>
      </c>
      <c r="G259" s="61"/>
      <c r="H259" s="61"/>
      <c r="I259" s="161"/>
      <c r="J259" s="61"/>
      <c r="K259" s="61"/>
      <c r="L259" s="59"/>
      <c r="M259" s="204"/>
      <c r="N259" s="40"/>
      <c r="O259" s="40"/>
      <c r="P259" s="40"/>
      <c r="Q259" s="40"/>
      <c r="R259" s="40"/>
      <c r="S259" s="40"/>
      <c r="T259" s="76"/>
      <c r="AT259" s="23" t="s">
        <v>188</v>
      </c>
      <c r="AU259" s="23" t="s">
        <v>79</v>
      </c>
    </row>
    <row r="260" spans="2:65" s="1" customFormat="1" ht="16.5" customHeight="1">
      <c r="B260" s="39"/>
      <c r="C260" s="243" t="s">
        <v>521</v>
      </c>
      <c r="D260" s="243" t="s">
        <v>292</v>
      </c>
      <c r="E260" s="244" t="s">
        <v>522</v>
      </c>
      <c r="F260" s="245" t="s">
        <v>523</v>
      </c>
      <c r="G260" s="246" t="s">
        <v>136</v>
      </c>
      <c r="H260" s="247">
        <v>2</v>
      </c>
      <c r="I260" s="248">
        <v>270.27</v>
      </c>
      <c r="J260" s="249">
        <f aca="true" t="shared" si="0" ref="J260:J267">ROUND(I260*H260,2)</f>
        <v>540.54</v>
      </c>
      <c r="K260" s="245" t="s">
        <v>161</v>
      </c>
      <c r="L260" s="250"/>
      <c r="M260" s="251" t="s">
        <v>21</v>
      </c>
      <c r="N260" s="252" t="s">
        <v>41</v>
      </c>
      <c r="O260" s="40"/>
      <c r="P260" s="199">
        <f aca="true" t="shared" si="1" ref="P260:P267">O260*H260</f>
        <v>0</v>
      </c>
      <c r="Q260" s="199">
        <v>0.072</v>
      </c>
      <c r="R260" s="199">
        <f aca="true" t="shared" si="2" ref="R260:R267">Q260*H260</f>
        <v>0.144</v>
      </c>
      <c r="S260" s="199">
        <v>0</v>
      </c>
      <c r="T260" s="200">
        <f aca="true" t="shared" si="3" ref="T260:T267">S260*H260</f>
        <v>0</v>
      </c>
      <c r="AR260" s="23" t="s">
        <v>173</v>
      </c>
      <c r="AT260" s="23" t="s">
        <v>292</v>
      </c>
      <c r="AU260" s="23" t="s">
        <v>79</v>
      </c>
      <c r="AY260" s="23" t="s">
        <v>132</v>
      </c>
      <c r="BE260" s="201">
        <f aca="true" t="shared" si="4" ref="BE260:BE267">IF(N260="základní",J260,0)</f>
        <v>540.54</v>
      </c>
      <c r="BF260" s="201">
        <f aca="true" t="shared" si="5" ref="BF260:BF267">IF(N260="snížená",J260,0)</f>
        <v>0</v>
      </c>
      <c r="BG260" s="201">
        <f aca="true" t="shared" si="6" ref="BG260:BG267">IF(N260="zákl. přenesená",J260,0)</f>
        <v>0</v>
      </c>
      <c r="BH260" s="201">
        <f aca="true" t="shared" si="7" ref="BH260:BH267">IF(N260="sníž. přenesená",J260,0)</f>
        <v>0</v>
      </c>
      <c r="BI260" s="201">
        <f aca="true" t="shared" si="8" ref="BI260:BI267">IF(N260="nulová",J260,0)</f>
        <v>0</v>
      </c>
      <c r="BJ260" s="23" t="s">
        <v>77</v>
      </c>
      <c r="BK260" s="201">
        <f aca="true" t="shared" si="9" ref="BK260:BK267">ROUND(I260*H260,2)</f>
        <v>540.54</v>
      </c>
      <c r="BL260" s="23" t="s">
        <v>152</v>
      </c>
      <c r="BM260" s="23" t="s">
        <v>848</v>
      </c>
    </row>
    <row r="261" spans="2:65" s="1" customFormat="1" ht="16.5" customHeight="1">
      <c r="B261" s="39"/>
      <c r="C261" s="243" t="s">
        <v>525</v>
      </c>
      <c r="D261" s="243" t="s">
        <v>292</v>
      </c>
      <c r="E261" s="244" t="s">
        <v>526</v>
      </c>
      <c r="F261" s="245" t="s">
        <v>527</v>
      </c>
      <c r="G261" s="246" t="s">
        <v>136</v>
      </c>
      <c r="H261" s="247">
        <v>2</v>
      </c>
      <c r="I261" s="248">
        <v>1118.02</v>
      </c>
      <c r="J261" s="249">
        <f t="shared" si="0"/>
        <v>2236.04</v>
      </c>
      <c r="K261" s="245" t="s">
        <v>21</v>
      </c>
      <c r="L261" s="250"/>
      <c r="M261" s="251" t="s">
        <v>21</v>
      </c>
      <c r="N261" s="252" t="s">
        <v>41</v>
      </c>
      <c r="O261" s="40"/>
      <c r="P261" s="199">
        <f t="shared" si="1"/>
        <v>0</v>
      </c>
      <c r="Q261" s="199">
        <v>0</v>
      </c>
      <c r="R261" s="199">
        <f t="shared" si="2"/>
        <v>0</v>
      </c>
      <c r="S261" s="199">
        <v>0</v>
      </c>
      <c r="T261" s="200">
        <f t="shared" si="3"/>
        <v>0</v>
      </c>
      <c r="AR261" s="23" t="s">
        <v>173</v>
      </c>
      <c r="AT261" s="23" t="s">
        <v>292</v>
      </c>
      <c r="AU261" s="23" t="s">
        <v>79</v>
      </c>
      <c r="AY261" s="23" t="s">
        <v>132</v>
      </c>
      <c r="BE261" s="201">
        <f t="shared" si="4"/>
        <v>2236.04</v>
      </c>
      <c r="BF261" s="201">
        <f t="shared" si="5"/>
        <v>0</v>
      </c>
      <c r="BG261" s="201">
        <f t="shared" si="6"/>
        <v>0</v>
      </c>
      <c r="BH261" s="201">
        <f t="shared" si="7"/>
        <v>0</v>
      </c>
      <c r="BI261" s="201">
        <f t="shared" si="8"/>
        <v>0</v>
      </c>
      <c r="BJ261" s="23" t="s">
        <v>77</v>
      </c>
      <c r="BK261" s="201">
        <f t="shared" si="9"/>
        <v>2236.04</v>
      </c>
      <c r="BL261" s="23" t="s">
        <v>152</v>
      </c>
      <c r="BM261" s="23" t="s">
        <v>849</v>
      </c>
    </row>
    <row r="262" spans="2:65" s="1" customFormat="1" ht="16.5" customHeight="1">
      <c r="B262" s="39"/>
      <c r="C262" s="243" t="s">
        <v>529</v>
      </c>
      <c r="D262" s="243" t="s">
        <v>292</v>
      </c>
      <c r="E262" s="244" t="s">
        <v>530</v>
      </c>
      <c r="F262" s="245" t="s">
        <v>531</v>
      </c>
      <c r="G262" s="246" t="s">
        <v>136</v>
      </c>
      <c r="H262" s="247">
        <v>2</v>
      </c>
      <c r="I262" s="248">
        <v>378.83</v>
      </c>
      <c r="J262" s="249">
        <f t="shared" si="0"/>
        <v>757.66</v>
      </c>
      <c r="K262" s="245" t="s">
        <v>161</v>
      </c>
      <c r="L262" s="250"/>
      <c r="M262" s="251" t="s">
        <v>21</v>
      </c>
      <c r="N262" s="252" t="s">
        <v>41</v>
      </c>
      <c r="O262" s="40"/>
      <c r="P262" s="199">
        <f t="shared" si="1"/>
        <v>0</v>
      </c>
      <c r="Q262" s="199">
        <v>0.111</v>
      </c>
      <c r="R262" s="199">
        <f t="shared" si="2"/>
        <v>0.222</v>
      </c>
      <c r="S262" s="199">
        <v>0</v>
      </c>
      <c r="T262" s="200">
        <f t="shared" si="3"/>
        <v>0</v>
      </c>
      <c r="AR262" s="23" t="s">
        <v>173</v>
      </c>
      <c r="AT262" s="23" t="s">
        <v>292</v>
      </c>
      <c r="AU262" s="23" t="s">
        <v>79</v>
      </c>
      <c r="AY262" s="23" t="s">
        <v>132</v>
      </c>
      <c r="BE262" s="201">
        <f t="shared" si="4"/>
        <v>757.66</v>
      </c>
      <c r="BF262" s="201">
        <f t="shared" si="5"/>
        <v>0</v>
      </c>
      <c r="BG262" s="201">
        <f t="shared" si="6"/>
        <v>0</v>
      </c>
      <c r="BH262" s="201">
        <f t="shared" si="7"/>
        <v>0</v>
      </c>
      <c r="BI262" s="201">
        <f t="shared" si="8"/>
        <v>0</v>
      </c>
      <c r="BJ262" s="23" t="s">
        <v>77</v>
      </c>
      <c r="BK262" s="201">
        <f t="shared" si="9"/>
        <v>757.66</v>
      </c>
      <c r="BL262" s="23" t="s">
        <v>152</v>
      </c>
      <c r="BM262" s="23" t="s">
        <v>850</v>
      </c>
    </row>
    <row r="263" spans="2:65" s="1" customFormat="1" ht="16.5" customHeight="1">
      <c r="B263" s="39"/>
      <c r="C263" s="243" t="s">
        <v>533</v>
      </c>
      <c r="D263" s="243" t="s">
        <v>292</v>
      </c>
      <c r="E263" s="244" t="s">
        <v>534</v>
      </c>
      <c r="F263" s="245" t="s">
        <v>535</v>
      </c>
      <c r="G263" s="246" t="s">
        <v>136</v>
      </c>
      <c r="H263" s="247">
        <v>2</v>
      </c>
      <c r="I263" s="248">
        <v>154.77</v>
      </c>
      <c r="J263" s="249">
        <f t="shared" si="0"/>
        <v>309.54</v>
      </c>
      <c r="K263" s="245" t="s">
        <v>161</v>
      </c>
      <c r="L263" s="250"/>
      <c r="M263" s="251" t="s">
        <v>21</v>
      </c>
      <c r="N263" s="252" t="s">
        <v>41</v>
      </c>
      <c r="O263" s="40"/>
      <c r="P263" s="199">
        <f t="shared" si="1"/>
        <v>0</v>
      </c>
      <c r="Q263" s="199">
        <v>0.027</v>
      </c>
      <c r="R263" s="199">
        <f t="shared" si="2"/>
        <v>0.054</v>
      </c>
      <c r="S263" s="199">
        <v>0</v>
      </c>
      <c r="T263" s="200">
        <f t="shared" si="3"/>
        <v>0</v>
      </c>
      <c r="AR263" s="23" t="s">
        <v>173</v>
      </c>
      <c r="AT263" s="23" t="s">
        <v>292</v>
      </c>
      <c r="AU263" s="23" t="s">
        <v>79</v>
      </c>
      <c r="AY263" s="23" t="s">
        <v>132</v>
      </c>
      <c r="BE263" s="201">
        <f t="shared" si="4"/>
        <v>309.54</v>
      </c>
      <c r="BF263" s="201">
        <f t="shared" si="5"/>
        <v>0</v>
      </c>
      <c r="BG263" s="201">
        <f t="shared" si="6"/>
        <v>0</v>
      </c>
      <c r="BH263" s="201">
        <f t="shared" si="7"/>
        <v>0</v>
      </c>
      <c r="BI263" s="201">
        <f t="shared" si="8"/>
        <v>0</v>
      </c>
      <c r="BJ263" s="23" t="s">
        <v>77</v>
      </c>
      <c r="BK263" s="201">
        <f t="shared" si="9"/>
        <v>309.54</v>
      </c>
      <c r="BL263" s="23" t="s">
        <v>152</v>
      </c>
      <c r="BM263" s="23" t="s">
        <v>851</v>
      </c>
    </row>
    <row r="264" spans="2:65" s="1" customFormat="1" ht="25.5" customHeight="1">
      <c r="B264" s="39"/>
      <c r="C264" s="190" t="s">
        <v>537</v>
      </c>
      <c r="D264" s="190" t="s">
        <v>133</v>
      </c>
      <c r="E264" s="191" t="s">
        <v>852</v>
      </c>
      <c r="F264" s="192" t="s">
        <v>853</v>
      </c>
      <c r="G264" s="193" t="s">
        <v>136</v>
      </c>
      <c r="H264" s="194">
        <v>18</v>
      </c>
      <c r="I264" s="195">
        <v>338.48</v>
      </c>
      <c r="J264" s="196">
        <f t="shared" si="0"/>
        <v>6092.64</v>
      </c>
      <c r="K264" s="192" t="s">
        <v>161</v>
      </c>
      <c r="L264" s="59"/>
      <c r="M264" s="197" t="s">
        <v>21</v>
      </c>
      <c r="N264" s="198" t="s">
        <v>41</v>
      </c>
      <c r="O264" s="40"/>
      <c r="P264" s="199">
        <f t="shared" si="1"/>
        <v>0</v>
      </c>
      <c r="Q264" s="199">
        <v>0</v>
      </c>
      <c r="R264" s="199">
        <f t="shared" si="2"/>
        <v>0</v>
      </c>
      <c r="S264" s="199">
        <v>0.1</v>
      </c>
      <c r="T264" s="200">
        <f t="shared" si="3"/>
        <v>1.8</v>
      </c>
      <c r="AR264" s="23" t="s">
        <v>152</v>
      </c>
      <c r="AT264" s="23" t="s">
        <v>133</v>
      </c>
      <c r="AU264" s="23" t="s">
        <v>79</v>
      </c>
      <c r="AY264" s="23" t="s">
        <v>132</v>
      </c>
      <c r="BE264" s="201">
        <f t="shared" si="4"/>
        <v>6092.64</v>
      </c>
      <c r="BF264" s="201">
        <f t="shared" si="5"/>
        <v>0</v>
      </c>
      <c r="BG264" s="201">
        <f t="shared" si="6"/>
        <v>0</v>
      </c>
      <c r="BH264" s="201">
        <f t="shared" si="7"/>
        <v>0</v>
      </c>
      <c r="BI264" s="201">
        <f t="shared" si="8"/>
        <v>0</v>
      </c>
      <c r="BJ264" s="23" t="s">
        <v>77</v>
      </c>
      <c r="BK264" s="201">
        <f t="shared" si="9"/>
        <v>6092.64</v>
      </c>
      <c r="BL264" s="23" t="s">
        <v>152</v>
      </c>
      <c r="BM264" s="23" t="s">
        <v>854</v>
      </c>
    </row>
    <row r="265" spans="2:65" s="1" customFormat="1" ht="25.5" customHeight="1">
      <c r="B265" s="39"/>
      <c r="C265" s="190" t="s">
        <v>541</v>
      </c>
      <c r="D265" s="190" t="s">
        <v>133</v>
      </c>
      <c r="E265" s="191" t="s">
        <v>538</v>
      </c>
      <c r="F265" s="192" t="s">
        <v>539</v>
      </c>
      <c r="G265" s="193" t="s">
        <v>136</v>
      </c>
      <c r="H265" s="194">
        <v>7</v>
      </c>
      <c r="I265" s="195">
        <v>761.03</v>
      </c>
      <c r="J265" s="196">
        <f t="shared" si="0"/>
        <v>5327.21</v>
      </c>
      <c r="K265" s="192" t="s">
        <v>21</v>
      </c>
      <c r="L265" s="59"/>
      <c r="M265" s="197" t="s">
        <v>21</v>
      </c>
      <c r="N265" s="198" t="s">
        <v>41</v>
      </c>
      <c r="O265" s="40"/>
      <c r="P265" s="199">
        <f t="shared" si="1"/>
        <v>0</v>
      </c>
      <c r="Q265" s="199">
        <v>0</v>
      </c>
      <c r="R265" s="199">
        <f t="shared" si="2"/>
        <v>0</v>
      </c>
      <c r="S265" s="199">
        <v>0</v>
      </c>
      <c r="T265" s="200">
        <f t="shared" si="3"/>
        <v>0</v>
      </c>
      <c r="AR265" s="23" t="s">
        <v>152</v>
      </c>
      <c r="AT265" s="23" t="s">
        <v>133</v>
      </c>
      <c r="AU265" s="23" t="s">
        <v>79</v>
      </c>
      <c r="AY265" s="23" t="s">
        <v>132</v>
      </c>
      <c r="BE265" s="201">
        <f t="shared" si="4"/>
        <v>5327.21</v>
      </c>
      <c r="BF265" s="201">
        <f t="shared" si="5"/>
        <v>0</v>
      </c>
      <c r="BG265" s="201">
        <f t="shared" si="6"/>
        <v>0</v>
      </c>
      <c r="BH265" s="201">
        <f t="shared" si="7"/>
        <v>0</v>
      </c>
      <c r="BI265" s="201">
        <f t="shared" si="8"/>
        <v>0</v>
      </c>
      <c r="BJ265" s="23" t="s">
        <v>77</v>
      </c>
      <c r="BK265" s="201">
        <f t="shared" si="9"/>
        <v>5327.21</v>
      </c>
      <c r="BL265" s="23" t="s">
        <v>152</v>
      </c>
      <c r="BM265" s="23" t="s">
        <v>855</v>
      </c>
    </row>
    <row r="266" spans="2:65" s="1" customFormat="1" ht="25.5" customHeight="1">
      <c r="B266" s="39"/>
      <c r="C266" s="190" t="s">
        <v>545</v>
      </c>
      <c r="D266" s="190" t="s">
        <v>133</v>
      </c>
      <c r="E266" s="191" t="s">
        <v>542</v>
      </c>
      <c r="F266" s="192" t="s">
        <v>543</v>
      </c>
      <c r="G266" s="193" t="s">
        <v>136</v>
      </c>
      <c r="H266" s="194">
        <v>7</v>
      </c>
      <c r="I266" s="195">
        <v>366.33</v>
      </c>
      <c r="J266" s="196">
        <f t="shared" si="0"/>
        <v>2564.31</v>
      </c>
      <c r="K266" s="192" t="s">
        <v>161</v>
      </c>
      <c r="L266" s="59"/>
      <c r="M266" s="197" t="s">
        <v>21</v>
      </c>
      <c r="N266" s="198" t="s">
        <v>41</v>
      </c>
      <c r="O266" s="40"/>
      <c r="P266" s="199">
        <f t="shared" si="1"/>
        <v>0</v>
      </c>
      <c r="Q266" s="199">
        <v>0</v>
      </c>
      <c r="R266" s="199">
        <f t="shared" si="2"/>
        <v>0</v>
      </c>
      <c r="S266" s="199">
        <v>0.1</v>
      </c>
      <c r="T266" s="200">
        <f t="shared" si="3"/>
        <v>0.7000000000000001</v>
      </c>
      <c r="AR266" s="23" t="s">
        <v>152</v>
      </c>
      <c r="AT266" s="23" t="s">
        <v>133</v>
      </c>
      <c r="AU266" s="23" t="s">
        <v>79</v>
      </c>
      <c r="AY266" s="23" t="s">
        <v>132</v>
      </c>
      <c r="BE266" s="201">
        <f t="shared" si="4"/>
        <v>2564.31</v>
      </c>
      <c r="BF266" s="201">
        <f t="shared" si="5"/>
        <v>0</v>
      </c>
      <c r="BG266" s="201">
        <f t="shared" si="6"/>
        <v>0</v>
      </c>
      <c r="BH266" s="201">
        <f t="shared" si="7"/>
        <v>0</v>
      </c>
      <c r="BI266" s="201">
        <f t="shared" si="8"/>
        <v>0</v>
      </c>
      <c r="BJ266" s="23" t="s">
        <v>77</v>
      </c>
      <c r="BK266" s="201">
        <f t="shared" si="9"/>
        <v>2564.31</v>
      </c>
      <c r="BL266" s="23" t="s">
        <v>152</v>
      </c>
      <c r="BM266" s="23" t="s">
        <v>856</v>
      </c>
    </row>
    <row r="267" spans="2:65" s="1" customFormat="1" ht="25.5" customHeight="1">
      <c r="B267" s="39"/>
      <c r="C267" s="190" t="s">
        <v>550</v>
      </c>
      <c r="D267" s="190" t="s">
        <v>133</v>
      </c>
      <c r="E267" s="191" t="s">
        <v>546</v>
      </c>
      <c r="F267" s="192" t="s">
        <v>547</v>
      </c>
      <c r="G267" s="193" t="s">
        <v>136</v>
      </c>
      <c r="H267" s="194">
        <v>2</v>
      </c>
      <c r="I267" s="195">
        <v>521.38</v>
      </c>
      <c r="J267" s="196">
        <f t="shared" si="0"/>
        <v>1042.76</v>
      </c>
      <c r="K267" s="192" t="s">
        <v>161</v>
      </c>
      <c r="L267" s="59"/>
      <c r="M267" s="197" t="s">
        <v>21</v>
      </c>
      <c r="N267" s="198" t="s">
        <v>41</v>
      </c>
      <c r="O267" s="40"/>
      <c r="P267" s="199">
        <f t="shared" si="1"/>
        <v>0</v>
      </c>
      <c r="Q267" s="199">
        <v>0.21734</v>
      </c>
      <c r="R267" s="199">
        <f t="shared" si="2"/>
        <v>0.43468</v>
      </c>
      <c r="S267" s="199">
        <v>0</v>
      </c>
      <c r="T267" s="200">
        <f t="shared" si="3"/>
        <v>0</v>
      </c>
      <c r="AR267" s="23" t="s">
        <v>152</v>
      </c>
      <c r="AT267" s="23" t="s">
        <v>133</v>
      </c>
      <c r="AU267" s="23" t="s">
        <v>79</v>
      </c>
      <c r="AY267" s="23" t="s">
        <v>132</v>
      </c>
      <c r="BE267" s="201">
        <f t="shared" si="4"/>
        <v>1042.76</v>
      </c>
      <c r="BF267" s="201">
        <f t="shared" si="5"/>
        <v>0</v>
      </c>
      <c r="BG267" s="201">
        <f t="shared" si="6"/>
        <v>0</v>
      </c>
      <c r="BH267" s="201">
        <f t="shared" si="7"/>
        <v>0</v>
      </c>
      <c r="BI267" s="201">
        <f t="shared" si="8"/>
        <v>0</v>
      </c>
      <c r="BJ267" s="23" t="s">
        <v>77</v>
      </c>
      <c r="BK267" s="201">
        <f t="shared" si="9"/>
        <v>1042.76</v>
      </c>
      <c r="BL267" s="23" t="s">
        <v>152</v>
      </c>
      <c r="BM267" s="23" t="s">
        <v>857</v>
      </c>
    </row>
    <row r="268" spans="2:47" s="1" customFormat="1" ht="40.5">
      <c r="B268" s="39"/>
      <c r="C268" s="61"/>
      <c r="D268" s="202" t="s">
        <v>188</v>
      </c>
      <c r="E268" s="61"/>
      <c r="F268" s="203" t="s">
        <v>549</v>
      </c>
      <c r="G268" s="61"/>
      <c r="H268" s="61"/>
      <c r="I268" s="161"/>
      <c r="J268" s="61"/>
      <c r="K268" s="61"/>
      <c r="L268" s="59"/>
      <c r="M268" s="204"/>
      <c r="N268" s="40"/>
      <c r="O268" s="40"/>
      <c r="P268" s="40"/>
      <c r="Q268" s="40"/>
      <c r="R268" s="40"/>
      <c r="S268" s="40"/>
      <c r="T268" s="76"/>
      <c r="AT268" s="23" t="s">
        <v>188</v>
      </c>
      <c r="AU268" s="23" t="s">
        <v>79</v>
      </c>
    </row>
    <row r="269" spans="2:65" s="1" customFormat="1" ht="16.5" customHeight="1">
      <c r="B269" s="39"/>
      <c r="C269" s="243" t="s">
        <v>554</v>
      </c>
      <c r="D269" s="243" t="s">
        <v>292</v>
      </c>
      <c r="E269" s="244" t="s">
        <v>551</v>
      </c>
      <c r="F269" s="245" t="s">
        <v>552</v>
      </c>
      <c r="G269" s="246" t="s">
        <v>136</v>
      </c>
      <c r="H269" s="247">
        <v>2</v>
      </c>
      <c r="I269" s="248">
        <v>3133.46</v>
      </c>
      <c r="J269" s="249">
        <f>ROUND(I269*H269,2)</f>
        <v>6266.92</v>
      </c>
      <c r="K269" s="245" t="s">
        <v>161</v>
      </c>
      <c r="L269" s="250"/>
      <c r="M269" s="251" t="s">
        <v>21</v>
      </c>
      <c r="N269" s="252" t="s">
        <v>41</v>
      </c>
      <c r="O269" s="40"/>
      <c r="P269" s="199">
        <f>O269*H269</f>
        <v>0</v>
      </c>
      <c r="Q269" s="199">
        <v>0.0506</v>
      </c>
      <c r="R269" s="199">
        <f>Q269*H269</f>
        <v>0.1012</v>
      </c>
      <c r="S269" s="199">
        <v>0</v>
      </c>
      <c r="T269" s="200">
        <f>S269*H269</f>
        <v>0</v>
      </c>
      <c r="AR269" s="23" t="s">
        <v>173</v>
      </c>
      <c r="AT269" s="23" t="s">
        <v>292</v>
      </c>
      <c r="AU269" s="23" t="s">
        <v>79</v>
      </c>
      <c r="AY269" s="23" t="s">
        <v>132</v>
      </c>
      <c r="BE269" s="201">
        <f>IF(N269="základní",J269,0)</f>
        <v>6266.92</v>
      </c>
      <c r="BF269" s="201">
        <f>IF(N269="snížená",J269,0)</f>
        <v>0</v>
      </c>
      <c r="BG269" s="201">
        <f>IF(N269="zákl. přenesená",J269,0)</f>
        <v>0</v>
      </c>
      <c r="BH269" s="201">
        <f>IF(N269="sníž. přenesená",J269,0)</f>
        <v>0</v>
      </c>
      <c r="BI269" s="201">
        <f>IF(N269="nulová",J269,0)</f>
        <v>0</v>
      </c>
      <c r="BJ269" s="23" t="s">
        <v>77</v>
      </c>
      <c r="BK269" s="201">
        <f>ROUND(I269*H269,2)</f>
        <v>6266.92</v>
      </c>
      <c r="BL269" s="23" t="s">
        <v>152</v>
      </c>
      <c r="BM269" s="23" t="s">
        <v>858</v>
      </c>
    </row>
    <row r="270" spans="2:65" s="1" customFormat="1" ht="16.5" customHeight="1">
      <c r="B270" s="39"/>
      <c r="C270" s="243" t="s">
        <v>559</v>
      </c>
      <c r="D270" s="243" t="s">
        <v>292</v>
      </c>
      <c r="E270" s="244" t="s">
        <v>555</v>
      </c>
      <c r="F270" s="245" t="s">
        <v>556</v>
      </c>
      <c r="G270" s="246" t="s">
        <v>136</v>
      </c>
      <c r="H270" s="247">
        <v>2</v>
      </c>
      <c r="I270" s="248">
        <v>7886.51</v>
      </c>
      <c r="J270" s="249">
        <f>ROUND(I270*H270,2)</f>
        <v>15773.02</v>
      </c>
      <c r="K270" s="245" t="s">
        <v>161</v>
      </c>
      <c r="L270" s="250"/>
      <c r="M270" s="251" t="s">
        <v>21</v>
      </c>
      <c r="N270" s="252" t="s">
        <v>41</v>
      </c>
      <c r="O270" s="40"/>
      <c r="P270" s="199">
        <f>O270*H270</f>
        <v>0</v>
      </c>
      <c r="Q270" s="199">
        <v>0.00044</v>
      </c>
      <c r="R270" s="199">
        <f>Q270*H270</f>
        <v>0.00088</v>
      </c>
      <c r="S270" s="199">
        <v>0</v>
      </c>
      <c r="T270" s="200">
        <f>S270*H270</f>
        <v>0</v>
      </c>
      <c r="AR270" s="23" t="s">
        <v>173</v>
      </c>
      <c r="AT270" s="23" t="s">
        <v>292</v>
      </c>
      <c r="AU270" s="23" t="s">
        <v>79</v>
      </c>
      <c r="AY270" s="23" t="s">
        <v>132</v>
      </c>
      <c r="BE270" s="201">
        <f>IF(N270="základní",J270,0)</f>
        <v>15773.02</v>
      </c>
      <c r="BF270" s="201">
        <f>IF(N270="snížená",J270,0)</f>
        <v>0</v>
      </c>
      <c r="BG270" s="201">
        <f>IF(N270="zákl. přenesená",J270,0)</f>
        <v>0</v>
      </c>
      <c r="BH270" s="201">
        <f>IF(N270="sníž. přenesená",J270,0)</f>
        <v>0</v>
      </c>
      <c r="BI270" s="201">
        <f>IF(N270="nulová",J270,0)</f>
        <v>0</v>
      </c>
      <c r="BJ270" s="23" t="s">
        <v>77</v>
      </c>
      <c r="BK270" s="201">
        <f>ROUND(I270*H270,2)</f>
        <v>15773.02</v>
      </c>
      <c r="BL270" s="23" t="s">
        <v>152</v>
      </c>
      <c r="BM270" s="23" t="s">
        <v>859</v>
      </c>
    </row>
    <row r="271" spans="2:65" s="1" customFormat="1" ht="16.5" customHeight="1">
      <c r="B271" s="39"/>
      <c r="C271" s="190" t="s">
        <v>564</v>
      </c>
      <c r="D271" s="190" t="s">
        <v>133</v>
      </c>
      <c r="E271" s="191" t="s">
        <v>860</v>
      </c>
      <c r="F271" s="192" t="s">
        <v>861</v>
      </c>
      <c r="G271" s="193" t="s">
        <v>136</v>
      </c>
      <c r="H271" s="194">
        <v>18</v>
      </c>
      <c r="I271" s="195">
        <v>519.66</v>
      </c>
      <c r="J271" s="196">
        <f>ROUND(I271*H271,2)</f>
        <v>9353.88</v>
      </c>
      <c r="K271" s="192" t="s">
        <v>161</v>
      </c>
      <c r="L271" s="59"/>
      <c r="M271" s="197" t="s">
        <v>21</v>
      </c>
      <c r="N271" s="198" t="s">
        <v>41</v>
      </c>
      <c r="O271" s="40"/>
      <c r="P271" s="199">
        <f>O271*H271</f>
        <v>0</v>
      </c>
      <c r="Q271" s="199">
        <v>0.00702</v>
      </c>
      <c r="R271" s="199">
        <f>Q271*H271</f>
        <v>0.12636</v>
      </c>
      <c r="S271" s="199">
        <v>0</v>
      </c>
      <c r="T271" s="200">
        <f>S271*H271</f>
        <v>0</v>
      </c>
      <c r="AR271" s="23" t="s">
        <v>152</v>
      </c>
      <c r="AT271" s="23" t="s">
        <v>133</v>
      </c>
      <c r="AU271" s="23" t="s">
        <v>79</v>
      </c>
      <c r="AY271" s="23" t="s">
        <v>132</v>
      </c>
      <c r="BE271" s="201">
        <f>IF(N271="základní",J271,0)</f>
        <v>9353.88</v>
      </c>
      <c r="BF271" s="201">
        <f>IF(N271="snížená",J271,0)</f>
        <v>0</v>
      </c>
      <c r="BG271" s="201">
        <f>IF(N271="zákl. přenesená",J271,0)</f>
        <v>0</v>
      </c>
      <c r="BH271" s="201">
        <f>IF(N271="sníž. přenesená",J271,0)</f>
        <v>0</v>
      </c>
      <c r="BI271" s="201">
        <f>IF(N271="nulová",J271,0)</f>
        <v>0</v>
      </c>
      <c r="BJ271" s="23" t="s">
        <v>77</v>
      </c>
      <c r="BK271" s="201">
        <f>ROUND(I271*H271,2)</f>
        <v>9353.88</v>
      </c>
      <c r="BL271" s="23" t="s">
        <v>152</v>
      </c>
      <c r="BM271" s="23" t="s">
        <v>862</v>
      </c>
    </row>
    <row r="272" spans="2:47" s="1" customFormat="1" ht="40.5">
      <c r="B272" s="39"/>
      <c r="C272" s="61"/>
      <c r="D272" s="202" t="s">
        <v>188</v>
      </c>
      <c r="E272" s="61"/>
      <c r="F272" s="203" t="s">
        <v>863</v>
      </c>
      <c r="G272" s="61"/>
      <c r="H272" s="61"/>
      <c r="I272" s="161"/>
      <c r="J272" s="61"/>
      <c r="K272" s="61"/>
      <c r="L272" s="59"/>
      <c r="M272" s="204"/>
      <c r="N272" s="40"/>
      <c r="O272" s="40"/>
      <c r="P272" s="40"/>
      <c r="Q272" s="40"/>
      <c r="R272" s="40"/>
      <c r="S272" s="40"/>
      <c r="T272" s="76"/>
      <c r="AT272" s="23" t="s">
        <v>188</v>
      </c>
      <c r="AU272" s="23" t="s">
        <v>79</v>
      </c>
    </row>
    <row r="273" spans="2:47" s="1" customFormat="1" ht="27">
      <c r="B273" s="39"/>
      <c r="C273" s="61"/>
      <c r="D273" s="202" t="s">
        <v>140</v>
      </c>
      <c r="E273" s="61"/>
      <c r="F273" s="203" t="s">
        <v>864</v>
      </c>
      <c r="G273" s="61"/>
      <c r="H273" s="61"/>
      <c r="I273" s="161"/>
      <c r="J273" s="61"/>
      <c r="K273" s="61"/>
      <c r="L273" s="59"/>
      <c r="M273" s="204"/>
      <c r="N273" s="40"/>
      <c r="O273" s="40"/>
      <c r="P273" s="40"/>
      <c r="Q273" s="40"/>
      <c r="R273" s="40"/>
      <c r="S273" s="40"/>
      <c r="T273" s="76"/>
      <c r="AT273" s="23" t="s">
        <v>140</v>
      </c>
      <c r="AU273" s="23" t="s">
        <v>79</v>
      </c>
    </row>
    <row r="274" spans="2:65" s="1" customFormat="1" ht="16.5" customHeight="1">
      <c r="B274" s="39"/>
      <c r="C274" s="243" t="s">
        <v>568</v>
      </c>
      <c r="D274" s="243" t="s">
        <v>292</v>
      </c>
      <c r="E274" s="244" t="s">
        <v>865</v>
      </c>
      <c r="F274" s="245" t="s">
        <v>866</v>
      </c>
      <c r="G274" s="246" t="s">
        <v>136</v>
      </c>
      <c r="H274" s="247">
        <v>18</v>
      </c>
      <c r="I274" s="248">
        <v>2288.01</v>
      </c>
      <c r="J274" s="249">
        <f>ROUND(I274*H274,2)</f>
        <v>41184.18</v>
      </c>
      <c r="K274" s="245" t="s">
        <v>21</v>
      </c>
      <c r="L274" s="250"/>
      <c r="M274" s="251" t="s">
        <v>21</v>
      </c>
      <c r="N274" s="252" t="s">
        <v>41</v>
      </c>
      <c r="O274" s="40"/>
      <c r="P274" s="199">
        <f>O274*H274</f>
        <v>0</v>
      </c>
      <c r="Q274" s="199">
        <v>0</v>
      </c>
      <c r="R274" s="199">
        <f>Q274*H274</f>
        <v>0</v>
      </c>
      <c r="S274" s="199">
        <v>0</v>
      </c>
      <c r="T274" s="200">
        <f>S274*H274</f>
        <v>0</v>
      </c>
      <c r="AR274" s="23" t="s">
        <v>173</v>
      </c>
      <c r="AT274" s="23" t="s">
        <v>292</v>
      </c>
      <c r="AU274" s="23" t="s">
        <v>79</v>
      </c>
      <c r="AY274" s="23" t="s">
        <v>132</v>
      </c>
      <c r="BE274" s="201">
        <f>IF(N274="základní",J274,0)</f>
        <v>41184.18</v>
      </c>
      <c r="BF274" s="201">
        <f>IF(N274="snížená",J274,0)</f>
        <v>0</v>
      </c>
      <c r="BG274" s="201">
        <f>IF(N274="zákl. přenesená",J274,0)</f>
        <v>0</v>
      </c>
      <c r="BH274" s="201">
        <f>IF(N274="sníž. přenesená",J274,0)</f>
        <v>0</v>
      </c>
      <c r="BI274" s="201">
        <f>IF(N274="nulová",J274,0)</f>
        <v>0</v>
      </c>
      <c r="BJ274" s="23" t="s">
        <v>77</v>
      </c>
      <c r="BK274" s="201">
        <f>ROUND(I274*H274,2)</f>
        <v>41184.18</v>
      </c>
      <c r="BL274" s="23" t="s">
        <v>152</v>
      </c>
      <c r="BM274" s="23" t="s">
        <v>867</v>
      </c>
    </row>
    <row r="275" spans="2:65" s="1" customFormat="1" ht="16.5" customHeight="1">
      <c r="B275" s="39"/>
      <c r="C275" s="190" t="s">
        <v>572</v>
      </c>
      <c r="D275" s="190" t="s">
        <v>133</v>
      </c>
      <c r="E275" s="191" t="s">
        <v>868</v>
      </c>
      <c r="F275" s="192" t="s">
        <v>869</v>
      </c>
      <c r="G275" s="193" t="s">
        <v>136</v>
      </c>
      <c r="H275" s="194">
        <v>18</v>
      </c>
      <c r="I275" s="195">
        <v>1865.53</v>
      </c>
      <c r="J275" s="196">
        <f>ROUND(I275*H275,2)</f>
        <v>33579.54</v>
      </c>
      <c r="K275" s="192" t="s">
        <v>161</v>
      </c>
      <c r="L275" s="59"/>
      <c r="M275" s="197" t="s">
        <v>21</v>
      </c>
      <c r="N275" s="198" t="s">
        <v>41</v>
      </c>
      <c r="O275" s="40"/>
      <c r="P275" s="199">
        <f>O275*H275</f>
        <v>0</v>
      </c>
      <c r="Q275" s="199">
        <v>0.4208</v>
      </c>
      <c r="R275" s="199">
        <f>Q275*H275</f>
        <v>7.5744</v>
      </c>
      <c r="S275" s="199">
        <v>0</v>
      </c>
      <c r="T275" s="200">
        <f>S275*H275</f>
        <v>0</v>
      </c>
      <c r="AR275" s="23" t="s">
        <v>152</v>
      </c>
      <c r="AT275" s="23" t="s">
        <v>133</v>
      </c>
      <c r="AU275" s="23" t="s">
        <v>79</v>
      </c>
      <c r="AY275" s="23" t="s">
        <v>132</v>
      </c>
      <c r="BE275" s="201">
        <f>IF(N275="základní",J275,0)</f>
        <v>33579.54</v>
      </c>
      <c r="BF275" s="201">
        <f>IF(N275="snížená",J275,0)</f>
        <v>0</v>
      </c>
      <c r="BG275" s="201">
        <f>IF(N275="zákl. přenesená",J275,0)</f>
        <v>0</v>
      </c>
      <c r="BH275" s="201">
        <f>IF(N275="sníž. přenesená",J275,0)</f>
        <v>0</v>
      </c>
      <c r="BI275" s="201">
        <f>IF(N275="nulová",J275,0)</f>
        <v>0</v>
      </c>
      <c r="BJ275" s="23" t="s">
        <v>77</v>
      </c>
      <c r="BK275" s="201">
        <f>ROUND(I275*H275,2)</f>
        <v>33579.54</v>
      </c>
      <c r="BL275" s="23" t="s">
        <v>152</v>
      </c>
      <c r="BM275" s="23" t="s">
        <v>870</v>
      </c>
    </row>
    <row r="276" spans="2:47" s="1" customFormat="1" ht="108">
      <c r="B276" s="39"/>
      <c r="C276" s="61"/>
      <c r="D276" s="202" t="s">
        <v>188</v>
      </c>
      <c r="E276" s="61"/>
      <c r="F276" s="203" t="s">
        <v>871</v>
      </c>
      <c r="G276" s="61"/>
      <c r="H276" s="61"/>
      <c r="I276" s="161"/>
      <c r="J276" s="61"/>
      <c r="K276" s="61"/>
      <c r="L276" s="59"/>
      <c r="M276" s="204"/>
      <c r="N276" s="40"/>
      <c r="O276" s="40"/>
      <c r="P276" s="40"/>
      <c r="Q276" s="40"/>
      <c r="R276" s="40"/>
      <c r="S276" s="40"/>
      <c r="T276" s="76"/>
      <c r="AT276" s="23" t="s">
        <v>188</v>
      </c>
      <c r="AU276" s="23" t="s">
        <v>79</v>
      </c>
    </row>
    <row r="277" spans="2:47" s="1" customFormat="1" ht="27">
      <c r="B277" s="39"/>
      <c r="C277" s="61"/>
      <c r="D277" s="202" t="s">
        <v>140</v>
      </c>
      <c r="E277" s="61"/>
      <c r="F277" s="203" t="s">
        <v>864</v>
      </c>
      <c r="G277" s="61"/>
      <c r="H277" s="61"/>
      <c r="I277" s="161"/>
      <c r="J277" s="61"/>
      <c r="K277" s="61"/>
      <c r="L277" s="59"/>
      <c r="M277" s="204"/>
      <c r="N277" s="40"/>
      <c r="O277" s="40"/>
      <c r="P277" s="40"/>
      <c r="Q277" s="40"/>
      <c r="R277" s="40"/>
      <c r="S277" s="40"/>
      <c r="T277" s="76"/>
      <c r="AT277" s="23" t="s">
        <v>140</v>
      </c>
      <c r="AU277" s="23" t="s">
        <v>79</v>
      </c>
    </row>
    <row r="278" spans="2:65" s="1" customFormat="1" ht="16.5" customHeight="1">
      <c r="B278" s="39"/>
      <c r="C278" s="243" t="s">
        <v>576</v>
      </c>
      <c r="D278" s="243" t="s">
        <v>292</v>
      </c>
      <c r="E278" s="244" t="s">
        <v>872</v>
      </c>
      <c r="F278" s="245" t="s">
        <v>873</v>
      </c>
      <c r="G278" s="246" t="s">
        <v>136</v>
      </c>
      <c r="H278" s="247">
        <v>18</v>
      </c>
      <c r="I278" s="248">
        <v>286.44</v>
      </c>
      <c r="J278" s="249">
        <f>ROUND(I278*H278,2)</f>
        <v>5155.92</v>
      </c>
      <c r="K278" s="245" t="s">
        <v>161</v>
      </c>
      <c r="L278" s="250"/>
      <c r="M278" s="251" t="s">
        <v>21</v>
      </c>
      <c r="N278" s="252" t="s">
        <v>41</v>
      </c>
      <c r="O278" s="40"/>
      <c r="P278" s="199">
        <f>O278*H278</f>
        <v>0</v>
      </c>
      <c r="Q278" s="199">
        <v>0.053</v>
      </c>
      <c r="R278" s="199">
        <f>Q278*H278</f>
        <v>0.954</v>
      </c>
      <c r="S278" s="199">
        <v>0</v>
      </c>
      <c r="T278" s="200">
        <f>S278*H278</f>
        <v>0</v>
      </c>
      <c r="AR278" s="23" t="s">
        <v>173</v>
      </c>
      <c r="AT278" s="23" t="s">
        <v>292</v>
      </c>
      <c r="AU278" s="23" t="s">
        <v>79</v>
      </c>
      <c r="AY278" s="23" t="s">
        <v>132</v>
      </c>
      <c r="BE278" s="201">
        <f>IF(N278="základní",J278,0)</f>
        <v>5155.92</v>
      </c>
      <c r="BF278" s="201">
        <f>IF(N278="snížená",J278,0)</f>
        <v>0</v>
      </c>
      <c r="BG278" s="201">
        <f>IF(N278="zákl. přenesená",J278,0)</f>
        <v>0</v>
      </c>
      <c r="BH278" s="201">
        <f>IF(N278="sníž. přenesená",J278,0)</f>
        <v>0</v>
      </c>
      <c r="BI278" s="201">
        <f>IF(N278="nulová",J278,0)</f>
        <v>0</v>
      </c>
      <c r="BJ278" s="23" t="s">
        <v>77</v>
      </c>
      <c r="BK278" s="201">
        <f>ROUND(I278*H278,2)</f>
        <v>5155.92</v>
      </c>
      <c r="BL278" s="23" t="s">
        <v>152</v>
      </c>
      <c r="BM278" s="23" t="s">
        <v>874</v>
      </c>
    </row>
    <row r="279" spans="2:63" s="10" customFormat="1" ht="29.25" customHeight="1">
      <c r="B279" s="174"/>
      <c r="C279" s="175"/>
      <c r="D279" s="176" t="s">
        <v>69</v>
      </c>
      <c r="E279" s="188" t="s">
        <v>80</v>
      </c>
      <c r="F279" s="188" t="s">
        <v>558</v>
      </c>
      <c r="G279" s="175"/>
      <c r="H279" s="175"/>
      <c r="I279" s="178"/>
      <c r="J279" s="189">
        <f>BK279</f>
        <v>616892.64</v>
      </c>
      <c r="K279" s="175"/>
      <c r="L279" s="180"/>
      <c r="M279" s="181"/>
      <c r="N279" s="182"/>
      <c r="O279" s="182"/>
      <c r="P279" s="183">
        <f>SUM(P280:P336)</f>
        <v>0</v>
      </c>
      <c r="Q279" s="182"/>
      <c r="R279" s="183">
        <f>SUM(R280:R336)</f>
        <v>255.08498400000002</v>
      </c>
      <c r="S279" s="182"/>
      <c r="T279" s="184">
        <f>SUM(T280:T336)</f>
        <v>3.185</v>
      </c>
      <c r="AR279" s="185" t="s">
        <v>77</v>
      </c>
      <c r="AT279" s="186" t="s">
        <v>69</v>
      </c>
      <c r="AU279" s="186" t="s">
        <v>77</v>
      </c>
      <c r="AY279" s="185" t="s">
        <v>132</v>
      </c>
      <c r="BK279" s="187">
        <f>SUM(BK280:BK336)</f>
        <v>616892.64</v>
      </c>
    </row>
    <row r="280" spans="2:65" s="1" customFormat="1" ht="16.5" customHeight="1">
      <c r="B280" s="39"/>
      <c r="C280" s="190" t="s">
        <v>581</v>
      </c>
      <c r="D280" s="190" t="s">
        <v>133</v>
      </c>
      <c r="E280" s="191" t="s">
        <v>875</v>
      </c>
      <c r="F280" s="192" t="s">
        <v>876</v>
      </c>
      <c r="G280" s="193" t="s">
        <v>235</v>
      </c>
      <c r="H280" s="194">
        <v>4</v>
      </c>
      <c r="I280" s="195">
        <v>548.61</v>
      </c>
      <c r="J280" s="196">
        <f>ROUND(I280*H280,2)</f>
        <v>2194.44</v>
      </c>
      <c r="K280" s="192" t="s">
        <v>161</v>
      </c>
      <c r="L280" s="59"/>
      <c r="M280" s="197" t="s">
        <v>21</v>
      </c>
      <c r="N280" s="198" t="s">
        <v>41</v>
      </c>
      <c r="O280" s="40"/>
      <c r="P280" s="199">
        <f>O280*H280</f>
        <v>0</v>
      </c>
      <c r="Q280" s="199">
        <v>0.04008</v>
      </c>
      <c r="R280" s="199">
        <f>Q280*H280</f>
        <v>0.16032</v>
      </c>
      <c r="S280" s="199">
        <v>0</v>
      </c>
      <c r="T280" s="200">
        <f>S280*H280</f>
        <v>0</v>
      </c>
      <c r="AR280" s="23" t="s">
        <v>152</v>
      </c>
      <c r="AT280" s="23" t="s">
        <v>133</v>
      </c>
      <c r="AU280" s="23" t="s">
        <v>79</v>
      </c>
      <c r="AY280" s="23" t="s">
        <v>132</v>
      </c>
      <c r="BE280" s="201">
        <f>IF(N280="základní",J280,0)</f>
        <v>2194.44</v>
      </c>
      <c r="BF280" s="201">
        <f>IF(N280="snížená",J280,0)</f>
        <v>0</v>
      </c>
      <c r="BG280" s="201">
        <f>IF(N280="zákl. přenesená",J280,0)</f>
        <v>0</v>
      </c>
      <c r="BH280" s="201">
        <f>IF(N280="sníž. přenesená",J280,0)</f>
        <v>0</v>
      </c>
      <c r="BI280" s="201">
        <f>IF(N280="nulová",J280,0)</f>
        <v>0</v>
      </c>
      <c r="BJ280" s="23" t="s">
        <v>77</v>
      </c>
      <c r="BK280" s="201">
        <f>ROUND(I280*H280,2)</f>
        <v>2194.44</v>
      </c>
      <c r="BL280" s="23" t="s">
        <v>152</v>
      </c>
      <c r="BM280" s="23" t="s">
        <v>877</v>
      </c>
    </row>
    <row r="281" spans="2:47" s="1" customFormat="1" ht="94.5">
      <c r="B281" s="39"/>
      <c r="C281" s="61"/>
      <c r="D281" s="202" t="s">
        <v>188</v>
      </c>
      <c r="E281" s="61"/>
      <c r="F281" s="203" t="s">
        <v>878</v>
      </c>
      <c r="G281" s="61"/>
      <c r="H281" s="61"/>
      <c r="I281" s="161"/>
      <c r="J281" s="61"/>
      <c r="K281" s="61"/>
      <c r="L281" s="59"/>
      <c r="M281" s="204"/>
      <c r="N281" s="40"/>
      <c r="O281" s="40"/>
      <c r="P281" s="40"/>
      <c r="Q281" s="40"/>
      <c r="R281" s="40"/>
      <c r="S281" s="40"/>
      <c r="T281" s="76"/>
      <c r="AT281" s="23" t="s">
        <v>188</v>
      </c>
      <c r="AU281" s="23" t="s">
        <v>79</v>
      </c>
    </row>
    <row r="282" spans="2:65" s="1" customFormat="1" ht="25.5" customHeight="1">
      <c r="B282" s="39"/>
      <c r="C282" s="243" t="s">
        <v>586</v>
      </c>
      <c r="D282" s="243" t="s">
        <v>292</v>
      </c>
      <c r="E282" s="244" t="s">
        <v>879</v>
      </c>
      <c r="F282" s="245" t="s">
        <v>880</v>
      </c>
      <c r="G282" s="246" t="s">
        <v>136</v>
      </c>
      <c r="H282" s="247">
        <v>2</v>
      </c>
      <c r="I282" s="248">
        <v>10452.56</v>
      </c>
      <c r="J282" s="249">
        <f>ROUND(I282*H282,2)</f>
        <v>20905.12</v>
      </c>
      <c r="K282" s="245" t="s">
        <v>21</v>
      </c>
      <c r="L282" s="250"/>
      <c r="M282" s="251" t="s">
        <v>21</v>
      </c>
      <c r="N282" s="252" t="s">
        <v>41</v>
      </c>
      <c r="O282" s="40"/>
      <c r="P282" s="199">
        <f>O282*H282</f>
        <v>0</v>
      </c>
      <c r="Q282" s="199">
        <v>0</v>
      </c>
      <c r="R282" s="199">
        <f>Q282*H282</f>
        <v>0</v>
      </c>
      <c r="S282" s="199">
        <v>0</v>
      </c>
      <c r="T282" s="200">
        <f>S282*H282</f>
        <v>0</v>
      </c>
      <c r="AR282" s="23" t="s">
        <v>173</v>
      </c>
      <c r="AT282" s="23" t="s">
        <v>292</v>
      </c>
      <c r="AU282" s="23" t="s">
        <v>79</v>
      </c>
      <c r="AY282" s="23" t="s">
        <v>132</v>
      </c>
      <c r="BE282" s="201">
        <f>IF(N282="základní",J282,0)</f>
        <v>20905.12</v>
      </c>
      <c r="BF282" s="201">
        <f>IF(N282="snížená",J282,0)</f>
        <v>0</v>
      </c>
      <c r="BG282" s="201">
        <f>IF(N282="zákl. přenesená",J282,0)</f>
        <v>0</v>
      </c>
      <c r="BH282" s="201">
        <f>IF(N282="sníž. přenesená",J282,0)</f>
        <v>0</v>
      </c>
      <c r="BI282" s="201">
        <f>IF(N282="nulová",J282,0)</f>
        <v>0</v>
      </c>
      <c r="BJ282" s="23" t="s">
        <v>77</v>
      </c>
      <c r="BK282" s="201">
        <f>ROUND(I282*H282,2)</f>
        <v>20905.12</v>
      </c>
      <c r="BL282" s="23" t="s">
        <v>152</v>
      </c>
      <c r="BM282" s="23" t="s">
        <v>881</v>
      </c>
    </row>
    <row r="283" spans="2:65" s="1" customFormat="1" ht="16.5" customHeight="1">
      <c r="B283" s="39"/>
      <c r="C283" s="190" t="s">
        <v>590</v>
      </c>
      <c r="D283" s="190" t="s">
        <v>133</v>
      </c>
      <c r="E283" s="191" t="s">
        <v>882</v>
      </c>
      <c r="F283" s="192" t="s">
        <v>883</v>
      </c>
      <c r="G283" s="193" t="s">
        <v>235</v>
      </c>
      <c r="H283" s="194">
        <v>5</v>
      </c>
      <c r="I283" s="195">
        <v>652.56</v>
      </c>
      <c r="J283" s="196">
        <f>ROUND(I283*H283,2)</f>
        <v>3262.8</v>
      </c>
      <c r="K283" s="192" t="s">
        <v>161</v>
      </c>
      <c r="L283" s="59"/>
      <c r="M283" s="197" t="s">
        <v>21</v>
      </c>
      <c r="N283" s="198" t="s">
        <v>41</v>
      </c>
      <c r="O283" s="40"/>
      <c r="P283" s="199">
        <f>O283*H283</f>
        <v>0</v>
      </c>
      <c r="Q283" s="199">
        <v>0.00084</v>
      </c>
      <c r="R283" s="199">
        <f>Q283*H283</f>
        <v>0.004200000000000001</v>
      </c>
      <c r="S283" s="199">
        <v>0</v>
      </c>
      <c r="T283" s="200">
        <f>S283*H283</f>
        <v>0</v>
      </c>
      <c r="AR283" s="23" t="s">
        <v>152</v>
      </c>
      <c r="AT283" s="23" t="s">
        <v>133</v>
      </c>
      <c r="AU283" s="23" t="s">
        <v>79</v>
      </c>
      <c r="AY283" s="23" t="s">
        <v>132</v>
      </c>
      <c r="BE283" s="201">
        <f>IF(N283="základní",J283,0)</f>
        <v>3262.8</v>
      </c>
      <c r="BF283" s="201">
        <f>IF(N283="snížená",J283,0)</f>
        <v>0</v>
      </c>
      <c r="BG283" s="201">
        <f>IF(N283="zákl. přenesená",J283,0)</f>
        <v>0</v>
      </c>
      <c r="BH283" s="201">
        <f>IF(N283="sníž. přenesená",J283,0)</f>
        <v>0</v>
      </c>
      <c r="BI283" s="201">
        <f>IF(N283="nulová",J283,0)</f>
        <v>0</v>
      </c>
      <c r="BJ283" s="23" t="s">
        <v>77</v>
      </c>
      <c r="BK283" s="201">
        <f>ROUND(I283*H283,2)</f>
        <v>3262.8</v>
      </c>
      <c r="BL283" s="23" t="s">
        <v>152</v>
      </c>
      <c r="BM283" s="23" t="s">
        <v>884</v>
      </c>
    </row>
    <row r="284" spans="2:47" s="1" customFormat="1" ht="94.5">
      <c r="B284" s="39"/>
      <c r="C284" s="61"/>
      <c r="D284" s="202" t="s">
        <v>188</v>
      </c>
      <c r="E284" s="61"/>
      <c r="F284" s="203" t="s">
        <v>878</v>
      </c>
      <c r="G284" s="61"/>
      <c r="H284" s="61"/>
      <c r="I284" s="161"/>
      <c r="J284" s="61"/>
      <c r="K284" s="61"/>
      <c r="L284" s="59"/>
      <c r="M284" s="204"/>
      <c r="N284" s="40"/>
      <c r="O284" s="40"/>
      <c r="P284" s="40"/>
      <c r="Q284" s="40"/>
      <c r="R284" s="40"/>
      <c r="S284" s="40"/>
      <c r="T284" s="76"/>
      <c r="AT284" s="23" t="s">
        <v>188</v>
      </c>
      <c r="AU284" s="23" t="s">
        <v>79</v>
      </c>
    </row>
    <row r="285" spans="2:47" s="1" customFormat="1" ht="27">
      <c r="B285" s="39"/>
      <c r="C285" s="61"/>
      <c r="D285" s="202" t="s">
        <v>140</v>
      </c>
      <c r="E285" s="61"/>
      <c r="F285" s="203" t="s">
        <v>885</v>
      </c>
      <c r="G285" s="61"/>
      <c r="H285" s="61"/>
      <c r="I285" s="161"/>
      <c r="J285" s="61"/>
      <c r="K285" s="61"/>
      <c r="L285" s="59"/>
      <c r="M285" s="204"/>
      <c r="N285" s="40"/>
      <c r="O285" s="40"/>
      <c r="P285" s="40"/>
      <c r="Q285" s="40"/>
      <c r="R285" s="40"/>
      <c r="S285" s="40"/>
      <c r="T285" s="76"/>
      <c r="AT285" s="23" t="s">
        <v>140</v>
      </c>
      <c r="AU285" s="23" t="s">
        <v>79</v>
      </c>
    </row>
    <row r="286" spans="2:65" s="1" customFormat="1" ht="25.5" customHeight="1">
      <c r="B286" s="39"/>
      <c r="C286" s="190" t="s">
        <v>596</v>
      </c>
      <c r="D286" s="190" t="s">
        <v>133</v>
      </c>
      <c r="E286" s="191" t="s">
        <v>560</v>
      </c>
      <c r="F286" s="192" t="s">
        <v>561</v>
      </c>
      <c r="G286" s="193" t="s">
        <v>136</v>
      </c>
      <c r="H286" s="194">
        <v>6</v>
      </c>
      <c r="I286" s="195">
        <v>561.32</v>
      </c>
      <c r="J286" s="196">
        <f>ROUND(I286*H286,2)</f>
        <v>3367.92</v>
      </c>
      <c r="K286" s="192" t="s">
        <v>161</v>
      </c>
      <c r="L286" s="59"/>
      <c r="M286" s="197" t="s">
        <v>21</v>
      </c>
      <c r="N286" s="198" t="s">
        <v>41</v>
      </c>
      <c r="O286" s="40"/>
      <c r="P286" s="199">
        <f>O286*H286</f>
        <v>0</v>
      </c>
      <c r="Q286" s="199">
        <v>0.0007</v>
      </c>
      <c r="R286" s="199">
        <f>Q286*H286</f>
        <v>0.0042</v>
      </c>
      <c r="S286" s="199">
        <v>0</v>
      </c>
      <c r="T286" s="200">
        <f>S286*H286</f>
        <v>0</v>
      </c>
      <c r="AR286" s="23" t="s">
        <v>152</v>
      </c>
      <c r="AT286" s="23" t="s">
        <v>133</v>
      </c>
      <c r="AU286" s="23" t="s">
        <v>79</v>
      </c>
      <c r="AY286" s="23" t="s">
        <v>132</v>
      </c>
      <c r="BE286" s="201">
        <f>IF(N286="základní",J286,0)</f>
        <v>3367.92</v>
      </c>
      <c r="BF286" s="201">
        <f>IF(N286="snížená",J286,0)</f>
        <v>0</v>
      </c>
      <c r="BG286" s="201">
        <f>IF(N286="zákl. přenesená",J286,0)</f>
        <v>0</v>
      </c>
      <c r="BH286" s="201">
        <f>IF(N286="sníž. přenesená",J286,0)</f>
        <v>0</v>
      </c>
      <c r="BI286" s="201">
        <f>IF(N286="nulová",J286,0)</f>
        <v>0</v>
      </c>
      <c r="BJ286" s="23" t="s">
        <v>77</v>
      </c>
      <c r="BK286" s="201">
        <f>ROUND(I286*H286,2)</f>
        <v>3367.92</v>
      </c>
      <c r="BL286" s="23" t="s">
        <v>152</v>
      </c>
      <c r="BM286" s="23" t="s">
        <v>886</v>
      </c>
    </row>
    <row r="287" spans="2:47" s="1" customFormat="1" ht="135">
      <c r="B287" s="39"/>
      <c r="C287" s="61"/>
      <c r="D287" s="202" t="s">
        <v>188</v>
      </c>
      <c r="E287" s="61"/>
      <c r="F287" s="203" t="s">
        <v>563</v>
      </c>
      <c r="G287" s="61"/>
      <c r="H287" s="61"/>
      <c r="I287" s="161"/>
      <c r="J287" s="61"/>
      <c r="K287" s="61"/>
      <c r="L287" s="59"/>
      <c r="M287" s="204"/>
      <c r="N287" s="40"/>
      <c r="O287" s="40"/>
      <c r="P287" s="40"/>
      <c r="Q287" s="40"/>
      <c r="R287" s="40"/>
      <c r="S287" s="40"/>
      <c r="T287" s="76"/>
      <c r="AT287" s="23" t="s">
        <v>188</v>
      </c>
      <c r="AU287" s="23" t="s">
        <v>79</v>
      </c>
    </row>
    <row r="288" spans="2:65" s="1" customFormat="1" ht="16.5" customHeight="1">
      <c r="B288" s="39"/>
      <c r="C288" s="243" t="s">
        <v>600</v>
      </c>
      <c r="D288" s="243" t="s">
        <v>292</v>
      </c>
      <c r="E288" s="244" t="s">
        <v>887</v>
      </c>
      <c r="F288" s="245" t="s">
        <v>888</v>
      </c>
      <c r="G288" s="246" t="s">
        <v>136</v>
      </c>
      <c r="H288" s="247">
        <v>4</v>
      </c>
      <c r="I288" s="248">
        <v>505.88</v>
      </c>
      <c r="J288" s="249">
        <f>ROUND(I288*H288,2)</f>
        <v>2023.52</v>
      </c>
      <c r="K288" s="245" t="s">
        <v>161</v>
      </c>
      <c r="L288" s="250"/>
      <c r="M288" s="251" t="s">
        <v>21</v>
      </c>
      <c r="N288" s="252" t="s">
        <v>41</v>
      </c>
      <c r="O288" s="40"/>
      <c r="P288" s="199">
        <f>O288*H288</f>
        <v>0</v>
      </c>
      <c r="Q288" s="199">
        <v>0.0036</v>
      </c>
      <c r="R288" s="199">
        <f>Q288*H288</f>
        <v>0.0144</v>
      </c>
      <c r="S288" s="199">
        <v>0</v>
      </c>
      <c r="T288" s="200">
        <f>S288*H288</f>
        <v>0</v>
      </c>
      <c r="AR288" s="23" t="s">
        <v>173</v>
      </c>
      <c r="AT288" s="23" t="s">
        <v>292</v>
      </c>
      <c r="AU288" s="23" t="s">
        <v>79</v>
      </c>
      <c r="AY288" s="23" t="s">
        <v>132</v>
      </c>
      <c r="BE288" s="201">
        <f>IF(N288="základní",J288,0)</f>
        <v>2023.52</v>
      </c>
      <c r="BF288" s="201">
        <f>IF(N288="snížená",J288,0)</f>
        <v>0</v>
      </c>
      <c r="BG288" s="201">
        <f>IF(N288="zákl. přenesená",J288,0)</f>
        <v>0</v>
      </c>
      <c r="BH288" s="201">
        <f>IF(N288="sníž. přenesená",J288,0)</f>
        <v>0</v>
      </c>
      <c r="BI288" s="201">
        <f>IF(N288="nulová",J288,0)</f>
        <v>0</v>
      </c>
      <c r="BJ288" s="23" t="s">
        <v>77</v>
      </c>
      <c r="BK288" s="201">
        <f>ROUND(I288*H288,2)</f>
        <v>2023.52</v>
      </c>
      <c r="BL288" s="23" t="s">
        <v>152</v>
      </c>
      <c r="BM288" s="23" t="s">
        <v>889</v>
      </c>
    </row>
    <row r="289" spans="2:65" s="1" customFormat="1" ht="25.5" customHeight="1">
      <c r="B289" s="39"/>
      <c r="C289" s="243" t="s">
        <v>604</v>
      </c>
      <c r="D289" s="243" t="s">
        <v>292</v>
      </c>
      <c r="E289" s="244" t="s">
        <v>890</v>
      </c>
      <c r="F289" s="245" t="s">
        <v>891</v>
      </c>
      <c r="G289" s="246" t="s">
        <v>136</v>
      </c>
      <c r="H289" s="247">
        <v>2</v>
      </c>
      <c r="I289" s="248">
        <v>490.88</v>
      </c>
      <c r="J289" s="249">
        <f>ROUND(I289*H289,2)</f>
        <v>981.76</v>
      </c>
      <c r="K289" s="245" t="s">
        <v>161</v>
      </c>
      <c r="L289" s="250"/>
      <c r="M289" s="251" t="s">
        <v>21</v>
      </c>
      <c r="N289" s="252" t="s">
        <v>41</v>
      </c>
      <c r="O289" s="40"/>
      <c r="P289" s="199">
        <f>O289*H289</f>
        <v>0</v>
      </c>
      <c r="Q289" s="199">
        <v>0.0042</v>
      </c>
      <c r="R289" s="199">
        <f>Q289*H289</f>
        <v>0.0084</v>
      </c>
      <c r="S289" s="199">
        <v>0</v>
      </c>
      <c r="T289" s="200">
        <f>S289*H289</f>
        <v>0</v>
      </c>
      <c r="AR289" s="23" t="s">
        <v>173</v>
      </c>
      <c r="AT289" s="23" t="s">
        <v>292</v>
      </c>
      <c r="AU289" s="23" t="s">
        <v>79</v>
      </c>
      <c r="AY289" s="23" t="s">
        <v>132</v>
      </c>
      <c r="BE289" s="201">
        <f>IF(N289="základní",J289,0)</f>
        <v>981.76</v>
      </c>
      <c r="BF289" s="201">
        <f>IF(N289="snížená",J289,0)</f>
        <v>0</v>
      </c>
      <c r="BG289" s="201">
        <f>IF(N289="zákl. přenesená",J289,0)</f>
        <v>0</v>
      </c>
      <c r="BH289" s="201">
        <f>IF(N289="sníž. přenesená",J289,0)</f>
        <v>0</v>
      </c>
      <c r="BI289" s="201">
        <f>IF(N289="nulová",J289,0)</f>
        <v>0</v>
      </c>
      <c r="BJ289" s="23" t="s">
        <v>77</v>
      </c>
      <c r="BK289" s="201">
        <f>ROUND(I289*H289,2)</f>
        <v>981.76</v>
      </c>
      <c r="BL289" s="23" t="s">
        <v>152</v>
      </c>
      <c r="BM289" s="23" t="s">
        <v>892</v>
      </c>
    </row>
    <row r="290" spans="2:65" s="1" customFormat="1" ht="16.5" customHeight="1">
      <c r="B290" s="39"/>
      <c r="C290" s="190" t="s">
        <v>609</v>
      </c>
      <c r="D290" s="190" t="s">
        <v>133</v>
      </c>
      <c r="E290" s="191" t="s">
        <v>582</v>
      </c>
      <c r="F290" s="192" t="s">
        <v>583</v>
      </c>
      <c r="G290" s="193" t="s">
        <v>136</v>
      </c>
      <c r="H290" s="194">
        <v>6</v>
      </c>
      <c r="I290" s="195">
        <v>853.53</v>
      </c>
      <c r="J290" s="196">
        <f>ROUND(I290*H290,2)</f>
        <v>5121.18</v>
      </c>
      <c r="K290" s="192" t="s">
        <v>161</v>
      </c>
      <c r="L290" s="59"/>
      <c r="M290" s="197" t="s">
        <v>21</v>
      </c>
      <c r="N290" s="198" t="s">
        <v>41</v>
      </c>
      <c r="O290" s="40"/>
      <c r="P290" s="199">
        <f>O290*H290</f>
        <v>0</v>
      </c>
      <c r="Q290" s="199">
        <v>0.11241</v>
      </c>
      <c r="R290" s="199">
        <f>Q290*H290</f>
        <v>0.67446</v>
      </c>
      <c r="S290" s="199">
        <v>0</v>
      </c>
      <c r="T290" s="200">
        <f>S290*H290</f>
        <v>0</v>
      </c>
      <c r="AR290" s="23" t="s">
        <v>152</v>
      </c>
      <c r="AT290" s="23" t="s">
        <v>133</v>
      </c>
      <c r="AU290" s="23" t="s">
        <v>79</v>
      </c>
      <c r="AY290" s="23" t="s">
        <v>132</v>
      </c>
      <c r="BE290" s="201">
        <f>IF(N290="základní",J290,0)</f>
        <v>5121.18</v>
      </c>
      <c r="BF290" s="201">
        <f>IF(N290="snížená",J290,0)</f>
        <v>0</v>
      </c>
      <c r="BG290" s="201">
        <f>IF(N290="zákl. přenesená",J290,0)</f>
        <v>0</v>
      </c>
      <c r="BH290" s="201">
        <f>IF(N290="sníž. přenesená",J290,0)</f>
        <v>0</v>
      </c>
      <c r="BI290" s="201">
        <f>IF(N290="nulová",J290,0)</f>
        <v>0</v>
      </c>
      <c r="BJ290" s="23" t="s">
        <v>77</v>
      </c>
      <c r="BK290" s="201">
        <f>ROUND(I290*H290,2)</f>
        <v>5121.18</v>
      </c>
      <c r="BL290" s="23" t="s">
        <v>152</v>
      </c>
      <c r="BM290" s="23" t="s">
        <v>893</v>
      </c>
    </row>
    <row r="291" spans="2:47" s="1" customFormat="1" ht="94.5">
      <c r="B291" s="39"/>
      <c r="C291" s="61"/>
      <c r="D291" s="202" t="s">
        <v>188</v>
      </c>
      <c r="E291" s="61"/>
      <c r="F291" s="203" t="s">
        <v>585</v>
      </c>
      <c r="G291" s="61"/>
      <c r="H291" s="61"/>
      <c r="I291" s="161"/>
      <c r="J291" s="61"/>
      <c r="K291" s="61"/>
      <c r="L291" s="59"/>
      <c r="M291" s="204"/>
      <c r="N291" s="40"/>
      <c r="O291" s="40"/>
      <c r="P291" s="40"/>
      <c r="Q291" s="40"/>
      <c r="R291" s="40"/>
      <c r="S291" s="40"/>
      <c r="T291" s="76"/>
      <c r="AT291" s="23" t="s">
        <v>188</v>
      </c>
      <c r="AU291" s="23" t="s">
        <v>79</v>
      </c>
    </row>
    <row r="292" spans="2:65" s="1" customFormat="1" ht="16.5" customHeight="1">
      <c r="B292" s="39"/>
      <c r="C292" s="243" t="s">
        <v>613</v>
      </c>
      <c r="D292" s="243" t="s">
        <v>292</v>
      </c>
      <c r="E292" s="244" t="s">
        <v>587</v>
      </c>
      <c r="F292" s="245" t="s">
        <v>588</v>
      </c>
      <c r="G292" s="246" t="s">
        <v>136</v>
      </c>
      <c r="H292" s="247">
        <v>6</v>
      </c>
      <c r="I292" s="248">
        <v>444.67</v>
      </c>
      <c r="J292" s="249">
        <f>ROUND(I292*H292,2)</f>
        <v>2668.02</v>
      </c>
      <c r="K292" s="245" t="s">
        <v>161</v>
      </c>
      <c r="L292" s="250"/>
      <c r="M292" s="251" t="s">
        <v>21</v>
      </c>
      <c r="N292" s="252" t="s">
        <v>41</v>
      </c>
      <c r="O292" s="40"/>
      <c r="P292" s="199">
        <f>O292*H292</f>
        <v>0</v>
      </c>
      <c r="Q292" s="199">
        <v>0.0061</v>
      </c>
      <c r="R292" s="199">
        <f>Q292*H292</f>
        <v>0.0366</v>
      </c>
      <c r="S292" s="199">
        <v>0</v>
      </c>
      <c r="T292" s="200">
        <f>S292*H292</f>
        <v>0</v>
      </c>
      <c r="AR292" s="23" t="s">
        <v>173</v>
      </c>
      <c r="AT292" s="23" t="s">
        <v>292</v>
      </c>
      <c r="AU292" s="23" t="s">
        <v>79</v>
      </c>
      <c r="AY292" s="23" t="s">
        <v>132</v>
      </c>
      <c r="BE292" s="201">
        <f>IF(N292="základní",J292,0)</f>
        <v>2668.02</v>
      </c>
      <c r="BF292" s="201">
        <f>IF(N292="snížená",J292,0)</f>
        <v>0</v>
      </c>
      <c r="BG292" s="201">
        <f>IF(N292="zákl. přenesená",J292,0)</f>
        <v>0</v>
      </c>
      <c r="BH292" s="201">
        <f>IF(N292="sníž. přenesená",J292,0)</f>
        <v>0</v>
      </c>
      <c r="BI292" s="201">
        <f>IF(N292="nulová",J292,0)</f>
        <v>0</v>
      </c>
      <c r="BJ292" s="23" t="s">
        <v>77</v>
      </c>
      <c r="BK292" s="201">
        <f>ROUND(I292*H292,2)</f>
        <v>2668.02</v>
      </c>
      <c r="BL292" s="23" t="s">
        <v>152</v>
      </c>
      <c r="BM292" s="23" t="s">
        <v>894</v>
      </c>
    </row>
    <row r="293" spans="2:65" s="1" customFormat="1" ht="25.5" customHeight="1">
      <c r="B293" s="39"/>
      <c r="C293" s="190" t="s">
        <v>617</v>
      </c>
      <c r="D293" s="190" t="s">
        <v>133</v>
      </c>
      <c r="E293" s="191" t="s">
        <v>895</v>
      </c>
      <c r="F293" s="192" t="s">
        <v>896</v>
      </c>
      <c r="G293" s="193" t="s">
        <v>186</v>
      </c>
      <c r="H293" s="194">
        <v>1</v>
      </c>
      <c r="I293" s="195">
        <v>473.54</v>
      </c>
      <c r="J293" s="196">
        <f>ROUND(I293*H293,2)</f>
        <v>473.54</v>
      </c>
      <c r="K293" s="192" t="s">
        <v>161</v>
      </c>
      <c r="L293" s="59"/>
      <c r="M293" s="197" t="s">
        <v>21</v>
      </c>
      <c r="N293" s="198" t="s">
        <v>41</v>
      </c>
      <c r="O293" s="40"/>
      <c r="P293" s="199">
        <f>O293*H293</f>
        <v>0</v>
      </c>
      <c r="Q293" s="199">
        <v>0.0006</v>
      </c>
      <c r="R293" s="199">
        <f>Q293*H293</f>
        <v>0.0006</v>
      </c>
      <c r="S293" s="199">
        <v>0</v>
      </c>
      <c r="T293" s="200">
        <f>S293*H293</f>
        <v>0</v>
      </c>
      <c r="AR293" s="23" t="s">
        <v>152</v>
      </c>
      <c r="AT293" s="23" t="s">
        <v>133</v>
      </c>
      <c r="AU293" s="23" t="s">
        <v>79</v>
      </c>
      <c r="AY293" s="23" t="s">
        <v>132</v>
      </c>
      <c r="BE293" s="201">
        <f>IF(N293="základní",J293,0)</f>
        <v>473.54</v>
      </c>
      <c r="BF293" s="201">
        <f>IF(N293="snížená",J293,0)</f>
        <v>0</v>
      </c>
      <c r="BG293" s="201">
        <f>IF(N293="zákl. přenesená",J293,0)</f>
        <v>0</v>
      </c>
      <c r="BH293" s="201">
        <f>IF(N293="sníž. přenesená",J293,0)</f>
        <v>0</v>
      </c>
      <c r="BI293" s="201">
        <f>IF(N293="nulová",J293,0)</f>
        <v>0</v>
      </c>
      <c r="BJ293" s="23" t="s">
        <v>77</v>
      </c>
      <c r="BK293" s="201">
        <f>ROUND(I293*H293,2)</f>
        <v>473.54</v>
      </c>
      <c r="BL293" s="23" t="s">
        <v>152</v>
      </c>
      <c r="BM293" s="23" t="s">
        <v>897</v>
      </c>
    </row>
    <row r="294" spans="2:47" s="1" customFormat="1" ht="108">
      <c r="B294" s="39"/>
      <c r="C294" s="61"/>
      <c r="D294" s="202" t="s">
        <v>188</v>
      </c>
      <c r="E294" s="61"/>
      <c r="F294" s="203" t="s">
        <v>594</v>
      </c>
      <c r="G294" s="61"/>
      <c r="H294" s="61"/>
      <c r="I294" s="161"/>
      <c r="J294" s="61"/>
      <c r="K294" s="61"/>
      <c r="L294" s="59"/>
      <c r="M294" s="204"/>
      <c r="N294" s="40"/>
      <c r="O294" s="40"/>
      <c r="P294" s="40"/>
      <c r="Q294" s="40"/>
      <c r="R294" s="40"/>
      <c r="S294" s="40"/>
      <c r="T294" s="76"/>
      <c r="AT294" s="23" t="s">
        <v>188</v>
      </c>
      <c r="AU294" s="23" t="s">
        <v>79</v>
      </c>
    </row>
    <row r="295" spans="2:51" s="11" customFormat="1" ht="13.5">
      <c r="B295" s="208"/>
      <c r="C295" s="209"/>
      <c r="D295" s="202" t="s">
        <v>200</v>
      </c>
      <c r="E295" s="210" t="s">
        <v>21</v>
      </c>
      <c r="F295" s="211" t="s">
        <v>898</v>
      </c>
      <c r="G295" s="209"/>
      <c r="H295" s="212">
        <v>1</v>
      </c>
      <c r="I295" s="213"/>
      <c r="J295" s="209"/>
      <c r="K295" s="209"/>
      <c r="L295" s="214"/>
      <c r="M295" s="215"/>
      <c r="N295" s="216"/>
      <c r="O295" s="216"/>
      <c r="P295" s="216"/>
      <c r="Q295" s="216"/>
      <c r="R295" s="216"/>
      <c r="S295" s="216"/>
      <c r="T295" s="217"/>
      <c r="AT295" s="218" t="s">
        <v>200</v>
      </c>
      <c r="AU295" s="218" t="s">
        <v>79</v>
      </c>
      <c r="AV295" s="11" t="s">
        <v>79</v>
      </c>
      <c r="AW295" s="11" t="s">
        <v>33</v>
      </c>
      <c r="AX295" s="11" t="s">
        <v>77</v>
      </c>
      <c r="AY295" s="218" t="s">
        <v>132</v>
      </c>
    </row>
    <row r="296" spans="2:65" s="1" customFormat="1" ht="51" customHeight="1">
      <c r="B296" s="39"/>
      <c r="C296" s="190" t="s">
        <v>622</v>
      </c>
      <c r="D296" s="190" t="s">
        <v>133</v>
      </c>
      <c r="E296" s="191" t="s">
        <v>623</v>
      </c>
      <c r="F296" s="192" t="s">
        <v>624</v>
      </c>
      <c r="G296" s="193" t="s">
        <v>235</v>
      </c>
      <c r="H296" s="194">
        <v>61</v>
      </c>
      <c r="I296" s="195">
        <v>228.69</v>
      </c>
      <c r="J296" s="196">
        <f>ROUND(I296*H296,2)</f>
        <v>13950.09</v>
      </c>
      <c r="K296" s="192" t="s">
        <v>161</v>
      </c>
      <c r="L296" s="59"/>
      <c r="M296" s="197" t="s">
        <v>21</v>
      </c>
      <c r="N296" s="198" t="s">
        <v>41</v>
      </c>
      <c r="O296" s="40"/>
      <c r="P296" s="199">
        <f>O296*H296</f>
        <v>0</v>
      </c>
      <c r="Q296" s="199">
        <v>0.10988</v>
      </c>
      <c r="R296" s="199">
        <f>Q296*H296</f>
        <v>6.70268</v>
      </c>
      <c r="S296" s="199">
        <v>0</v>
      </c>
      <c r="T296" s="200">
        <f>S296*H296</f>
        <v>0</v>
      </c>
      <c r="AR296" s="23" t="s">
        <v>152</v>
      </c>
      <c r="AT296" s="23" t="s">
        <v>133</v>
      </c>
      <c r="AU296" s="23" t="s">
        <v>79</v>
      </c>
      <c r="AY296" s="23" t="s">
        <v>132</v>
      </c>
      <c r="BE296" s="201">
        <f>IF(N296="základní",J296,0)</f>
        <v>13950.09</v>
      </c>
      <c r="BF296" s="201">
        <f>IF(N296="snížená",J296,0)</f>
        <v>0</v>
      </c>
      <c r="BG296" s="201">
        <f>IF(N296="zákl. přenesená",J296,0)</f>
        <v>0</v>
      </c>
      <c r="BH296" s="201">
        <f>IF(N296="sníž. přenesená",J296,0)</f>
        <v>0</v>
      </c>
      <c r="BI296" s="201">
        <f>IF(N296="nulová",J296,0)</f>
        <v>0</v>
      </c>
      <c r="BJ296" s="23" t="s">
        <v>77</v>
      </c>
      <c r="BK296" s="201">
        <f>ROUND(I296*H296,2)</f>
        <v>13950.09</v>
      </c>
      <c r="BL296" s="23" t="s">
        <v>152</v>
      </c>
      <c r="BM296" s="23" t="s">
        <v>899</v>
      </c>
    </row>
    <row r="297" spans="2:47" s="1" customFormat="1" ht="135">
      <c r="B297" s="39"/>
      <c r="C297" s="61"/>
      <c r="D297" s="202" t="s">
        <v>188</v>
      </c>
      <c r="E297" s="61"/>
      <c r="F297" s="203" t="s">
        <v>626</v>
      </c>
      <c r="G297" s="61"/>
      <c r="H297" s="61"/>
      <c r="I297" s="161"/>
      <c r="J297" s="61"/>
      <c r="K297" s="61"/>
      <c r="L297" s="59"/>
      <c r="M297" s="204"/>
      <c r="N297" s="40"/>
      <c r="O297" s="40"/>
      <c r="P297" s="40"/>
      <c r="Q297" s="40"/>
      <c r="R297" s="40"/>
      <c r="S297" s="40"/>
      <c r="T297" s="76"/>
      <c r="AT297" s="23" t="s">
        <v>188</v>
      </c>
      <c r="AU297" s="23" t="s">
        <v>79</v>
      </c>
    </row>
    <row r="298" spans="2:51" s="11" customFormat="1" ht="13.5">
      <c r="B298" s="208"/>
      <c r="C298" s="209"/>
      <c r="D298" s="202" t="s">
        <v>200</v>
      </c>
      <c r="E298" s="210" t="s">
        <v>21</v>
      </c>
      <c r="F298" s="211" t="s">
        <v>900</v>
      </c>
      <c r="G298" s="209"/>
      <c r="H298" s="212">
        <v>61</v>
      </c>
      <c r="I298" s="213"/>
      <c r="J298" s="209"/>
      <c r="K298" s="209"/>
      <c r="L298" s="214"/>
      <c r="M298" s="215"/>
      <c r="N298" s="216"/>
      <c r="O298" s="216"/>
      <c r="P298" s="216"/>
      <c r="Q298" s="216"/>
      <c r="R298" s="216"/>
      <c r="S298" s="216"/>
      <c r="T298" s="217"/>
      <c r="AT298" s="218" t="s">
        <v>200</v>
      </c>
      <c r="AU298" s="218" t="s">
        <v>79</v>
      </c>
      <c r="AV298" s="11" t="s">
        <v>79</v>
      </c>
      <c r="AW298" s="11" t="s">
        <v>33</v>
      </c>
      <c r="AX298" s="11" t="s">
        <v>77</v>
      </c>
      <c r="AY298" s="218" t="s">
        <v>132</v>
      </c>
    </row>
    <row r="299" spans="2:65" s="1" customFormat="1" ht="16.5" customHeight="1">
      <c r="B299" s="39"/>
      <c r="C299" s="243" t="s">
        <v>628</v>
      </c>
      <c r="D299" s="243" t="s">
        <v>292</v>
      </c>
      <c r="E299" s="244" t="s">
        <v>629</v>
      </c>
      <c r="F299" s="245" t="s">
        <v>630</v>
      </c>
      <c r="G299" s="246" t="s">
        <v>186</v>
      </c>
      <c r="H299" s="247">
        <v>6.1</v>
      </c>
      <c r="I299" s="248">
        <v>207.89</v>
      </c>
      <c r="J299" s="249">
        <f>ROUND(I299*H299,2)</f>
        <v>1268.13</v>
      </c>
      <c r="K299" s="245" t="s">
        <v>161</v>
      </c>
      <c r="L299" s="250"/>
      <c r="M299" s="251" t="s">
        <v>21</v>
      </c>
      <c r="N299" s="252" t="s">
        <v>41</v>
      </c>
      <c r="O299" s="40"/>
      <c r="P299" s="199">
        <f>O299*H299</f>
        <v>0</v>
      </c>
      <c r="Q299" s="199">
        <v>0.176</v>
      </c>
      <c r="R299" s="199">
        <f>Q299*H299</f>
        <v>1.0735999999999999</v>
      </c>
      <c r="S299" s="199">
        <v>0</v>
      </c>
      <c r="T299" s="200">
        <f>S299*H299</f>
        <v>0</v>
      </c>
      <c r="AR299" s="23" t="s">
        <v>173</v>
      </c>
      <c r="AT299" s="23" t="s">
        <v>292</v>
      </c>
      <c r="AU299" s="23" t="s">
        <v>79</v>
      </c>
      <c r="AY299" s="23" t="s">
        <v>132</v>
      </c>
      <c r="BE299" s="201">
        <f>IF(N299="základní",J299,0)</f>
        <v>1268.13</v>
      </c>
      <c r="BF299" s="201">
        <f>IF(N299="snížená",J299,0)</f>
        <v>0</v>
      </c>
      <c r="BG299" s="201">
        <f>IF(N299="zákl. přenesená",J299,0)</f>
        <v>0</v>
      </c>
      <c r="BH299" s="201">
        <f>IF(N299="sníž. přenesená",J299,0)</f>
        <v>0</v>
      </c>
      <c r="BI299" s="201">
        <f>IF(N299="nulová",J299,0)</f>
        <v>0</v>
      </c>
      <c r="BJ299" s="23" t="s">
        <v>77</v>
      </c>
      <c r="BK299" s="201">
        <f>ROUND(I299*H299,2)</f>
        <v>1268.13</v>
      </c>
      <c r="BL299" s="23" t="s">
        <v>152</v>
      </c>
      <c r="BM299" s="23" t="s">
        <v>901</v>
      </c>
    </row>
    <row r="300" spans="2:51" s="11" customFormat="1" ht="13.5">
      <c r="B300" s="208"/>
      <c r="C300" s="209"/>
      <c r="D300" s="202" t="s">
        <v>200</v>
      </c>
      <c r="E300" s="210" t="s">
        <v>21</v>
      </c>
      <c r="F300" s="211" t="s">
        <v>902</v>
      </c>
      <c r="G300" s="209"/>
      <c r="H300" s="212">
        <v>6.1</v>
      </c>
      <c r="I300" s="213"/>
      <c r="J300" s="209"/>
      <c r="K300" s="209"/>
      <c r="L300" s="214"/>
      <c r="M300" s="215"/>
      <c r="N300" s="216"/>
      <c r="O300" s="216"/>
      <c r="P300" s="216"/>
      <c r="Q300" s="216"/>
      <c r="R300" s="216"/>
      <c r="S300" s="216"/>
      <c r="T300" s="217"/>
      <c r="AT300" s="218" t="s">
        <v>200</v>
      </c>
      <c r="AU300" s="218" t="s">
        <v>79</v>
      </c>
      <c r="AV300" s="11" t="s">
        <v>79</v>
      </c>
      <c r="AW300" s="11" t="s">
        <v>33</v>
      </c>
      <c r="AX300" s="11" t="s">
        <v>77</v>
      </c>
      <c r="AY300" s="218" t="s">
        <v>132</v>
      </c>
    </row>
    <row r="301" spans="2:65" s="1" customFormat="1" ht="38.25" customHeight="1">
      <c r="B301" s="39"/>
      <c r="C301" s="190" t="s">
        <v>633</v>
      </c>
      <c r="D301" s="190" t="s">
        <v>133</v>
      </c>
      <c r="E301" s="191" t="s">
        <v>634</v>
      </c>
      <c r="F301" s="192" t="s">
        <v>635</v>
      </c>
      <c r="G301" s="193" t="s">
        <v>235</v>
      </c>
      <c r="H301" s="194">
        <v>594</v>
      </c>
      <c r="I301" s="195">
        <v>265.64</v>
      </c>
      <c r="J301" s="196">
        <f>ROUND(I301*H301,2)</f>
        <v>157790.16</v>
      </c>
      <c r="K301" s="192" t="s">
        <v>161</v>
      </c>
      <c r="L301" s="59"/>
      <c r="M301" s="197" t="s">
        <v>21</v>
      </c>
      <c r="N301" s="198" t="s">
        <v>41</v>
      </c>
      <c r="O301" s="40"/>
      <c r="P301" s="199">
        <f>O301*H301</f>
        <v>0</v>
      </c>
      <c r="Q301" s="199">
        <v>0.1554</v>
      </c>
      <c r="R301" s="199">
        <f>Q301*H301</f>
        <v>92.30760000000001</v>
      </c>
      <c r="S301" s="199">
        <v>0</v>
      </c>
      <c r="T301" s="200">
        <f>S301*H301</f>
        <v>0</v>
      </c>
      <c r="AR301" s="23" t="s">
        <v>152</v>
      </c>
      <c r="AT301" s="23" t="s">
        <v>133</v>
      </c>
      <c r="AU301" s="23" t="s">
        <v>79</v>
      </c>
      <c r="AY301" s="23" t="s">
        <v>132</v>
      </c>
      <c r="BE301" s="201">
        <f>IF(N301="základní",J301,0)</f>
        <v>157790.16</v>
      </c>
      <c r="BF301" s="201">
        <f>IF(N301="snížená",J301,0)</f>
        <v>0</v>
      </c>
      <c r="BG301" s="201">
        <f>IF(N301="zákl. přenesená",J301,0)</f>
        <v>0</v>
      </c>
      <c r="BH301" s="201">
        <f>IF(N301="sníž. přenesená",J301,0)</f>
        <v>0</v>
      </c>
      <c r="BI301" s="201">
        <f>IF(N301="nulová",J301,0)</f>
        <v>0</v>
      </c>
      <c r="BJ301" s="23" t="s">
        <v>77</v>
      </c>
      <c r="BK301" s="201">
        <f>ROUND(I301*H301,2)</f>
        <v>157790.16</v>
      </c>
      <c r="BL301" s="23" t="s">
        <v>152</v>
      </c>
      <c r="BM301" s="23" t="s">
        <v>903</v>
      </c>
    </row>
    <row r="302" spans="2:47" s="1" customFormat="1" ht="94.5">
      <c r="B302" s="39"/>
      <c r="C302" s="61"/>
      <c r="D302" s="202" t="s">
        <v>188</v>
      </c>
      <c r="E302" s="61"/>
      <c r="F302" s="203" t="s">
        <v>637</v>
      </c>
      <c r="G302" s="61"/>
      <c r="H302" s="61"/>
      <c r="I302" s="161"/>
      <c r="J302" s="61"/>
      <c r="K302" s="61"/>
      <c r="L302" s="59"/>
      <c r="M302" s="204"/>
      <c r="N302" s="40"/>
      <c r="O302" s="40"/>
      <c r="P302" s="40"/>
      <c r="Q302" s="40"/>
      <c r="R302" s="40"/>
      <c r="S302" s="40"/>
      <c r="T302" s="76"/>
      <c r="AT302" s="23" t="s">
        <v>188</v>
      </c>
      <c r="AU302" s="23" t="s">
        <v>79</v>
      </c>
    </row>
    <row r="303" spans="2:51" s="11" customFormat="1" ht="13.5">
      <c r="B303" s="208"/>
      <c r="C303" s="209"/>
      <c r="D303" s="202" t="s">
        <v>200</v>
      </c>
      <c r="E303" s="210" t="s">
        <v>21</v>
      </c>
      <c r="F303" s="211" t="s">
        <v>904</v>
      </c>
      <c r="G303" s="209"/>
      <c r="H303" s="212">
        <v>594</v>
      </c>
      <c r="I303" s="213"/>
      <c r="J303" s="209"/>
      <c r="K303" s="209"/>
      <c r="L303" s="214"/>
      <c r="M303" s="215"/>
      <c r="N303" s="216"/>
      <c r="O303" s="216"/>
      <c r="P303" s="216"/>
      <c r="Q303" s="216"/>
      <c r="R303" s="216"/>
      <c r="S303" s="216"/>
      <c r="T303" s="217"/>
      <c r="AT303" s="218" t="s">
        <v>200</v>
      </c>
      <c r="AU303" s="218" t="s">
        <v>79</v>
      </c>
      <c r="AV303" s="11" t="s">
        <v>79</v>
      </c>
      <c r="AW303" s="11" t="s">
        <v>33</v>
      </c>
      <c r="AX303" s="11" t="s">
        <v>77</v>
      </c>
      <c r="AY303" s="218" t="s">
        <v>132</v>
      </c>
    </row>
    <row r="304" spans="2:65" s="1" customFormat="1" ht="16.5" customHeight="1">
      <c r="B304" s="39"/>
      <c r="C304" s="243" t="s">
        <v>639</v>
      </c>
      <c r="D304" s="243" t="s">
        <v>292</v>
      </c>
      <c r="E304" s="244" t="s">
        <v>640</v>
      </c>
      <c r="F304" s="245" t="s">
        <v>641</v>
      </c>
      <c r="G304" s="246" t="s">
        <v>235</v>
      </c>
      <c r="H304" s="247">
        <v>408</v>
      </c>
      <c r="I304" s="248">
        <v>100.48</v>
      </c>
      <c r="J304" s="249">
        <f>ROUND(I304*H304,2)</f>
        <v>40995.84</v>
      </c>
      <c r="K304" s="245" t="s">
        <v>161</v>
      </c>
      <c r="L304" s="250"/>
      <c r="M304" s="251" t="s">
        <v>21</v>
      </c>
      <c r="N304" s="252" t="s">
        <v>41</v>
      </c>
      <c r="O304" s="40"/>
      <c r="P304" s="199">
        <f>O304*H304</f>
        <v>0</v>
      </c>
      <c r="Q304" s="199">
        <v>0.081</v>
      </c>
      <c r="R304" s="199">
        <f>Q304*H304</f>
        <v>33.048</v>
      </c>
      <c r="S304" s="199">
        <v>0</v>
      </c>
      <c r="T304" s="200">
        <f>S304*H304</f>
        <v>0</v>
      </c>
      <c r="AR304" s="23" t="s">
        <v>173</v>
      </c>
      <c r="AT304" s="23" t="s">
        <v>292</v>
      </c>
      <c r="AU304" s="23" t="s">
        <v>79</v>
      </c>
      <c r="AY304" s="23" t="s">
        <v>132</v>
      </c>
      <c r="BE304" s="201">
        <f>IF(N304="základní",J304,0)</f>
        <v>40995.84</v>
      </c>
      <c r="BF304" s="201">
        <f>IF(N304="snížená",J304,0)</f>
        <v>0</v>
      </c>
      <c r="BG304" s="201">
        <f>IF(N304="zákl. přenesená",J304,0)</f>
        <v>0</v>
      </c>
      <c r="BH304" s="201">
        <f>IF(N304="sníž. přenesená",J304,0)</f>
        <v>0</v>
      </c>
      <c r="BI304" s="201">
        <f>IF(N304="nulová",J304,0)</f>
        <v>0</v>
      </c>
      <c r="BJ304" s="23" t="s">
        <v>77</v>
      </c>
      <c r="BK304" s="201">
        <f>ROUND(I304*H304,2)</f>
        <v>40995.84</v>
      </c>
      <c r="BL304" s="23" t="s">
        <v>152</v>
      </c>
      <c r="BM304" s="23" t="s">
        <v>905</v>
      </c>
    </row>
    <row r="305" spans="2:65" s="1" customFormat="1" ht="16.5" customHeight="1">
      <c r="B305" s="39"/>
      <c r="C305" s="243" t="s">
        <v>644</v>
      </c>
      <c r="D305" s="243" t="s">
        <v>292</v>
      </c>
      <c r="E305" s="244" t="s">
        <v>645</v>
      </c>
      <c r="F305" s="245" t="s">
        <v>646</v>
      </c>
      <c r="G305" s="246" t="s">
        <v>235</v>
      </c>
      <c r="H305" s="247">
        <v>28</v>
      </c>
      <c r="I305" s="248">
        <v>86.62</v>
      </c>
      <c r="J305" s="249">
        <f>ROUND(I305*H305,2)</f>
        <v>2425.36</v>
      </c>
      <c r="K305" s="245" t="s">
        <v>161</v>
      </c>
      <c r="L305" s="250"/>
      <c r="M305" s="251" t="s">
        <v>21</v>
      </c>
      <c r="N305" s="252" t="s">
        <v>41</v>
      </c>
      <c r="O305" s="40"/>
      <c r="P305" s="199">
        <f>O305*H305</f>
        <v>0</v>
      </c>
      <c r="Q305" s="199">
        <v>0.102</v>
      </c>
      <c r="R305" s="199">
        <f>Q305*H305</f>
        <v>2.856</v>
      </c>
      <c r="S305" s="199">
        <v>0</v>
      </c>
      <c r="T305" s="200">
        <f>S305*H305</f>
        <v>0</v>
      </c>
      <c r="AR305" s="23" t="s">
        <v>173</v>
      </c>
      <c r="AT305" s="23" t="s">
        <v>292</v>
      </c>
      <c r="AU305" s="23" t="s">
        <v>79</v>
      </c>
      <c r="AY305" s="23" t="s">
        <v>132</v>
      </c>
      <c r="BE305" s="201">
        <f>IF(N305="základní",J305,0)</f>
        <v>2425.36</v>
      </c>
      <c r="BF305" s="201">
        <f>IF(N305="snížená",J305,0)</f>
        <v>0</v>
      </c>
      <c r="BG305" s="201">
        <f>IF(N305="zákl. přenesená",J305,0)</f>
        <v>0</v>
      </c>
      <c r="BH305" s="201">
        <f>IF(N305="sníž. přenesená",J305,0)</f>
        <v>0</v>
      </c>
      <c r="BI305" s="201">
        <f>IF(N305="nulová",J305,0)</f>
        <v>0</v>
      </c>
      <c r="BJ305" s="23" t="s">
        <v>77</v>
      </c>
      <c r="BK305" s="201">
        <f>ROUND(I305*H305,2)</f>
        <v>2425.36</v>
      </c>
      <c r="BL305" s="23" t="s">
        <v>152</v>
      </c>
      <c r="BM305" s="23" t="s">
        <v>906</v>
      </c>
    </row>
    <row r="306" spans="2:65" s="1" customFormat="1" ht="16.5" customHeight="1">
      <c r="B306" s="39"/>
      <c r="C306" s="243" t="s">
        <v>648</v>
      </c>
      <c r="D306" s="243" t="s">
        <v>292</v>
      </c>
      <c r="E306" s="244" t="s">
        <v>649</v>
      </c>
      <c r="F306" s="245" t="s">
        <v>650</v>
      </c>
      <c r="G306" s="246" t="s">
        <v>235</v>
      </c>
      <c r="H306" s="247">
        <v>93</v>
      </c>
      <c r="I306" s="248">
        <v>48.51</v>
      </c>
      <c r="J306" s="249">
        <f>ROUND(I306*H306,2)</f>
        <v>4511.43</v>
      </c>
      <c r="K306" s="245" t="s">
        <v>161</v>
      </c>
      <c r="L306" s="250"/>
      <c r="M306" s="251" t="s">
        <v>21</v>
      </c>
      <c r="N306" s="252" t="s">
        <v>41</v>
      </c>
      <c r="O306" s="40"/>
      <c r="P306" s="199">
        <f>O306*H306</f>
        <v>0</v>
      </c>
      <c r="Q306" s="199">
        <v>0.048</v>
      </c>
      <c r="R306" s="199">
        <f>Q306*H306</f>
        <v>4.464</v>
      </c>
      <c r="S306" s="199">
        <v>0</v>
      </c>
      <c r="T306" s="200">
        <f>S306*H306</f>
        <v>0</v>
      </c>
      <c r="AR306" s="23" t="s">
        <v>173</v>
      </c>
      <c r="AT306" s="23" t="s">
        <v>292</v>
      </c>
      <c r="AU306" s="23" t="s">
        <v>79</v>
      </c>
      <c r="AY306" s="23" t="s">
        <v>132</v>
      </c>
      <c r="BE306" s="201">
        <f>IF(N306="základní",J306,0)</f>
        <v>4511.43</v>
      </c>
      <c r="BF306" s="201">
        <f>IF(N306="snížená",J306,0)</f>
        <v>0</v>
      </c>
      <c r="BG306" s="201">
        <f>IF(N306="zákl. přenesená",J306,0)</f>
        <v>0</v>
      </c>
      <c r="BH306" s="201">
        <f>IF(N306="sníž. přenesená",J306,0)</f>
        <v>0</v>
      </c>
      <c r="BI306" s="201">
        <f>IF(N306="nulová",J306,0)</f>
        <v>0</v>
      </c>
      <c r="BJ306" s="23" t="s">
        <v>77</v>
      </c>
      <c r="BK306" s="201">
        <f>ROUND(I306*H306,2)</f>
        <v>4511.43</v>
      </c>
      <c r="BL306" s="23" t="s">
        <v>152</v>
      </c>
      <c r="BM306" s="23" t="s">
        <v>907</v>
      </c>
    </row>
    <row r="307" spans="2:51" s="11" customFormat="1" ht="13.5">
      <c r="B307" s="208"/>
      <c r="C307" s="209"/>
      <c r="D307" s="202" t="s">
        <v>200</v>
      </c>
      <c r="E307" s="210" t="s">
        <v>21</v>
      </c>
      <c r="F307" s="211" t="s">
        <v>908</v>
      </c>
      <c r="G307" s="209"/>
      <c r="H307" s="212">
        <v>93</v>
      </c>
      <c r="I307" s="213"/>
      <c r="J307" s="209"/>
      <c r="K307" s="209"/>
      <c r="L307" s="214"/>
      <c r="M307" s="215"/>
      <c r="N307" s="216"/>
      <c r="O307" s="216"/>
      <c r="P307" s="216"/>
      <c r="Q307" s="216"/>
      <c r="R307" s="216"/>
      <c r="S307" s="216"/>
      <c r="T307" s="217"/>
      <c r="AT307" s="218" t="s">
        <v>200</v>
      </c>
      <c r="AU307" s="218" t="s">
        <v>79</v>
      </c>
      <c r="AV307" s="11" t="s">
        <v>79</v>
      </c>
      <c r="AW307" s="11" t="s">
        <v>33</v>
      </c>
      <c r="AX307" s="11" t="s">
        <v>77</v>
      </c>
      <c r="AY307" s="218" t="s">
        <v>132</v>
      </c>
    </row>
    <row r="308" spans="2:65" s="1" customFormat="1" ht="16.5" customHeight="1">
      <c r="B308" s="39"/>
      <c r="C308" s="243" t="s">
        <v>653</v>
      </c>
      <c r="D308" s="243" t="s">
        <v>292</v>
      </c>
      <c r="E308" s="244" t="s">
        <v>909</v>
      </c>
      <c r="F308" s="245" t="s">
        <v>910</v>
      </c>
      <c r="G308" s="246" t="s">
        <v>235</v>
      </c>
      <c r="H308" s="247">
        <v>34</v>
      </c>
      <c r="I308" s="248">
        <v>84.31</v>
      </c>
      <c r="J308" s="249">
        <f>ROUND(I308*H308,2)</f>
        <v>2866.54</v>
      </c>
      <c r="K308" s="245" t="s">
        <v>161</v>
      </c>
      <c r="L308" s="250"/>
      <c r="M308" s="251" t="s">
        <v>21</v>
      </c>
      <c r="N308" s="252" t="s">
        <v>41</v>
      </c>
      <c r="O308" s="40"/>
      <c r="P308" s="199">
        <f>O308*H308</f>
        <v>0</v>
      </c>
      <c r="Q308" s="199">
        <v>0.0822</v>
      </c>
      <c r="R308" s="199">
        <f>Q308*H308</f>
        <v>2.7948</v>
      </c>
      <c r="S308" s="199">
        <v>0</v>
      </c>
      <c r="T308" s="200">
        <f>S308*H308</f>
        <v>0</v>
      </c>
      <c r="AR308" s="23" t="s">
        <v>173</v>
      </c>
      <c r="AT308" s="23" t="s">
        <v>292</v>
      </c>
      <c r="AU308" s="23" t="s">
        <v>79</v>
      </c>
      <c r="AY308" s="23" t="s">
        <v>132</v>
      </c>
      <c r="BE308" s="201">
        <f>IF(N308="základní",J308,0)</f>
        <v>2866.54</v>
      </c>
      <c r="BF308" s="201">
        <f>IF(N308="snížená",J308,0)</f>
        <v>0</v>
      </c>
      <c r="BG308" s="201">
        <f>IF(N308="zákl. přenesená",J308,0)</f>
        <v>0</v>
      </c>
      <c r="BH308" s="201">
        <f>IF(N308="sníž. přenesená",J308,0)</f>
        <v>0</v>
      </c>
      <c r="BI308" s="201">
        <f>IF(N308="nulová",J308,0)</f>
        <v>0</v>
      </c>
      <c r="BJ308" s="23" t="s">
        <v>77</v>
      </c>
      <c r="BK308" s="201">
        <f>ROUND(I308*H308,2)</f>
        <v>2866.54</v>
      </c>
      <c r="BL308" s="23" t="s">
        <v>152</v>
      </c>
      <c r="BM308" s="23" t="s">
        <v>911</v>
      </c>
    </row>
    <row r="309" spans="2:65" s="1" customFormat="1" ht="16.5" customHeight="1">
      <c r="B309" s="39"/>
      <c r="C309" s="243" t="s">
        <v>658</v>
      </c>
      <c r="D309" s="243" t="s">
        <v>292</v>
      </c>
      <c r="E309" s="244" t="s">
        <v>912</v>
      </c>
      <c r="F309" s="245" t="s">
        <v>913</v>
      </c>
      <c r="G309" s="246" t="s">
        <v>235</v>
      </c>
      <c r="H309" s="247">
        <v>31.3</v>
      </c>
      <c r="I309" s="248">
        <v>285.28</v>
      </c>
      <c r="J309" s="249">
        <f>ROUND(I309*H309,2)</f>
        <v>8929.26</v>
      </c>
      <c r="K309" s="245" t="s">
        <v>161</v>
      </c>
      <c r="L309" s="250"/>
      <c r="M309" s="251" t="s">
        <v>21</v>
      </c>
      <c r="N309" s="252" t="s">
        <v>41</v>
      </c>
      <c r="O309" s="40"/>
      <c r="P309" s="199">
        <f>O309*H309</f>
        <v>0</v>
      </c>
      <c r="Q309" s="199">
        <v>0.0782</v>
      </c>
      <c r="R309" s="199">
        <f>Q309*H309</f>
        <v>2.4476600000000004</v>
      </c>
      <c r="S309" s="199">
        <v>0</v>
      </c>
      <c r="T309" s="200">
        <f>S309*H309</f>
        <v>0</v>
      </c>
      <c r="AR309" s="23" t="s">
        <v>173</v>
      </c>
      <c r="AT309" s="23" t="s">
        <v>292</v>
      </c>
      <c r="AU309" s="23" t="s">
        <v>79</v>
      </c>
      <c r="AY309" s="23" t="s">
        <v>132</v>
      </c>
      <c r="BE309" s="201">
        <f>IF(N309="základní",J309,0)</f>
        <v>8929.26</v>
      </c>
      <c r="BF309" s="201">
        <f>IF(N309="snížená",J309,0)</f>
        <v>0</v>
      </c>
      <c r="BG309" s="201">
        <f>IF(N309="zákl. přenesená",J309,0)</f>
        <v>0</v>
      </c>
      <c r="BH309" s="201">
        <f>IF(N309="sníž. přenesená",J309,0)</f>
        <v>0</v>
      </c>
      <c r="BI309" s="201">
        <f>IF(N309="nulová",J309,0)</f>
        <v>0</v>
      </c>
      <c r="BJ309" s="23" t="s">
        <v>77</v>
      </c>
      <c r="BK309" s="201">
        <f>ROUND(I309*H309,2)</f>
        <v>8929.26</v>
      </c>
      <c r="BL309" s="23" t="s">
        <v>152</v>
      </c>
      <c r="BM309" s="23" t="s">
        <v>914</v>
      </c>
    </row>
    <row r="310" spans="2:51" s="12" customFormat="1" ht="13.5">
      <c r="B310" s="222"/>
      <c r="C310" s="223"/>
      <c r="D310" s="202" t="s">
        <v>200</v>
      </c>
      <c r="E310" s="224" t="s">
        <v>21</v>
      </c>
      <c r="F310" s="225" t="s">
        <v>915</v>
      </c>
      <c r="G310" s="223"/>
      <c r="H310" s="224" t="s">
        <v>21</v>
      </c>
      <c r="I310" s="226"/>
      <c r="J310" s="223"/>
      <c r="K310" s="223"/>
      <c r="L310" s="227"/>
      <c r="M310" s="228"/>
      <c r="N310" s="229"/>
      <c r="O310" s="229"/>
      <c r="P310" s="229"/>
      <c r="Q310" s="229"/>
      <c r="R310" s="229"/>
      <c r="S310" s="229"/>
      <c r="T310" s="230"/>
      <c r="AT310" s="231" t="s">
        <v>200</v>
      </c>
      <c r="AU310" s="231" t="s">
        <v>79</v>
      </c>
      <c r="AV310" s="12" t="s">
        <v>77</v>
      </c>
      <c r="AW310" s="12" t="s">
        <v>33</v>
      </c>
      <c r="AX310" s="12" t="s">
        <v>70</v>
      </c>
      <c r="AY310" s="231" t="s">
        <v>132</v>
      </c>
    </row>
    <row r="311" spans="2:51" s="11" customFormat="1" ht="13.5">
      <c r="B311" s="208"/>
      <c r="C311" s="209"/>
      <c r="D311" s="202" t="s">
        <v>200</v>
      </c>
      <c r="E311" s="210" t="s">
        <v>21</v>
      </c>
      <c r="F311" s="211" t="s">
        <v>916</v>
      </c>
      <c r="G311" s="209"/>
      <c r="H311" s="212">
        <v>7.8</v>
      </c>
      <c r="I311" s="213"/>
      <c r="J311" s="209"/>
      <c r="K311" s="209"/>
      <c r="L311" s="214"/>
      <c r="M311" s="215"/>
      <c r="N311" s="216"/>
      <c r="O311" s="216"/>
      <c r="P311" s="216"/>
      <c r="Q311" s="216"/>
      <c r="R311" s="216"/>
      <c r="S311" s="216"/>
      <c r="T311" s="217"/>
      <c r="AT311" s="218" t="s">
        <v>200</v>
      </c>
      <c r="AU311" s="218" t="s">
        <v>79</v>
      </c>
      <c r="AV311" s="11" t="s">
        <v>79</v>
      </c>
      <c r="AW311" s="11" t="s">
        <v>33</v>
      </c>
      <c r="AX311" s="11" t="s">
        <v>70</v>
      </c>
      <c r="AY311" s="218" t="s">
        <v>132</v>
      </c>
    </row>
    <row r="312" spans="2:51" s="12" customFormat="1" ht="13.5">
      <c r="B312" s="222"/>
      <c r="C312" s="223"/>
      <c r="D312" s="202" t="s">
        <v>200</v>
      </c>
      <c r="E312" s="224" t="s">
        <v>21</v>
      </c>
      <c r="F312" s="225" t="s">
        <v>917</v>
      </c>
      <c r="G312" s="223"/>
      <c r="H312" s="224" t="s">
        <v>21</v>
      </c>
      <c r="I312" s="226"/>
      <c r="J312" s="223"/>
      <c r="K312" s="223"/>
      <c r="L312" s="227"/>
      <c r="M312" s="228"/>
      <c r="N312" s="229"/>
      <c r="O312" s="229"/>
      <c r="P312" s="229"/>
      <c r="Q312" s="229"/>
      <c r="R312" s="229"/>
      <c r="S312" s="229"/>
      <c r="T312" s="230"/>
      <c r="AT312" s="231" t="s">
        <v>200</v>
      </c>
      <c r="AU312" s="231" t="s">
        <v>79</v>
      </c>
      <c r="AV312" s="12" t="s">
        <v>77</v>
      </c>
      <c r="AW312" s="12" t="s">
        <v>33</v>
      </c>
      <c r="AX312" s="12" t="s">
        <v>70</v>
      </c>
      <c r="AY312" s="231" t="s">
        <v>132</v>
      </c>
    </row>
    <row r="313" spans="2:51" s="11" customFormat="1" ht="13.5">
      <c r="B313" s="208"/>
      <c r="C313" s="209"/>
      <c r="D313" s="202" t="s">
        <v>200</v>
      </c>
      <c r="E313" s="210" t="s">
        <v>21</v>
      </c>
      <c r="F313" s="211" t="s">
        <v>918</v>
      </c>
      <c r="G313" s="209"/>
      <c r="H313" s="212">
        <v>20.4</v>
      </c>
      <c r="I313" s="213"/>
      <c r="J313" s="209"/>
      <c r="K313" s="209"/>
      <c r="L313" s="214"/>
      <c r="M313" s="215"/>
      <c r="N313" s="216"/>
      <c r="O313" s="216"/>
      <c r="P313" s="216"/>
      <c r="Q313" s="216"/>
      <c r="R313" s="216"/>
      <c r="S313" s="216"/>
      <c r="T313" s="217"/>
      <c r="AT313" s="218" t="s">
        <v>200</v>
      </c>
      <c r="AU313" s="218" t="s">
        <v>79</v>
      </c>
      <c r="AV313" s="11" t="s">
        <v>79</v>
      </c>
      <c r="AW313" s="11" t="s">
        <v>33</v>
      </c>
      <c r="AX313" s="11" t="s">
        <v>70</v>
      </c>
      <c r="AY313" s="218" t="s">
        <v>132</v>
      </c>
    </row>
    <row r="314" spans="2:51" s="12" customFormat="1" ht="13.5">
      <c r="B314" s="222"/>
      <c r="C314" s="223"/>
      <c r="D314" s="202" t="s">
        <v>200</v>
      </c>
      <c r="E314" s="224" t="s">
        <v>21</v>
      </c>
      <c r="F314" s="225" t="s">
        <v>919</v>
      </c>
      <c r="G314" s="223"/>
      <c r="H314" s="224" t="s">
        <v>21</v>
      </c>
      <c r="I314" s="226"/>
      <c r="J314" s="223"/>
      <c r="K314" s="223"/>
      <c r="L314" s="227"/>
      <c r="M314" s="228"/>
      <c r="N314" s="229"/>
      <c r="O314" s="229"/>
      <c r="P314" s="229"/>
      <c r="Q314" s="229"/>
      <c r="R314" s="229"/>
      <c r="S314" s="229"/>
      <c r="T314" s="230"/>
      <c r="AT314" s="231" t="s">
        <v>200</v>
      </c>
      <c r="AU314" s="231" t="s">
        <v>79</v>
      </c>
      <c r="AV314" s="12" t="s">
        <v>77</v>
      </c>
      <c r="AW314" s="12" t="s">
        <v>33</v>
      </c>
      <c r="AX314" s="12" t="s">
        <v>70</v>
      </c>
      <c r="AY314" s="231" t="s">
        <v>132</v>
      </c>
    </row>
    <row r="315" spans="2:51" s="11" customFormat="1" ht="13.5">
      <c r="B315" s="208"/>
      <c r="C315" s="209"/>
      <c r="D315" s="202" t="s">
        <v>200</v>
      </c>
      <c r="E315" s="210" t="s">
        <v>21</v>
      </c>
      <c r="F315" s="211" t="s">
        <v>920</v>
      </c>
      <c r="G315" s="209"/>
      <c r="H315" s="212">
        <v>3.1</v>
      </c>
      <c r="I315" s="213"/>
      <c r="J315" s="209"/>
      <c r="K315" s="209"/>
      <c r="L315" s="214"/>
      <c r="M315" s="215"/>
      <c r="N315" s="216"/>
      <c r="O315" s="216"/>
      <c r="P315" s="216"/>
      <c r="Q315" s="216"/>
      <c r="R315" s="216"/>
      <c r="S315" s="216"/>
      <c r="T315" s="217"/>
      <c r="AT315" s="218" t="s">
        <v>200</v>
      </c>
      <c r="AU315" s="218" t="s">
        <v>79</v>
      </c>
      <c r="AV315" s="11" t="s">
        <v>79</v>
      </c>
      <c r="AW315" s="11" t="s">
        <v>33</v>
      </c>
      <c r="AX315" s="11" t="s">
        <v>70</v>
      </c>
      <c r="AY315" s="218" t="s">
        <v>132</v>
      </c>
    </row>
    <row r="316" spans="2:51" s="13" customFormat="1" ht="13.5">
      <c r="B316" s="232"/>
      <c r="C316" s="233"/>
      <c r="D316" s="202" t="s">
        <v>200</v>
      </c>
      <c r="E316" s="234" t="s">
        <v>21</v>
      </c>
      <c r="F316" s="235" t="s">
        <v>247</v>
      </c>
      <c r="G316" s="233"/>
      <c r="H316" s="236">
        <v>31.3</v>
      </c>
      <c r="I316" s="237"/>
      <c r="J316" s="233"/>
      <c r="K316" s="233"/>
      <c r="L316" s="238"/>
      <c r="M316" s="239"/>
      <c r="N316" s="240"/>
      <c r="O316" s="240"/>
      <c r="P316" s="240"/>
      <c r="Q316" s="240"/>
      <c r="R316" s="240"/>
      <c r="S316" s="240"/>
      <c r="T316" s="241"/>
      <c r="AT316" s="242" t="s">
        <v>200</v>
      </c>
      <c r="AU316" s="242" t="s">
        <v>79</v>
      </c>
      <c r="AV316" s="13" t="s">
        <v>152</v>
      </c>
      <c r="AW316" s="13" t="s">
        <v>33</v>
      </c>
      <c r="AX316" s="13" t="s">
        <v>77</v>
      </c>
      <c r="AY316" s="242" t="s">
        <v>132</v>
      </c>
    </row>
    <row r="317" spans="2:65" s="1" customFormat="1" ht="38.25" customHeight="1">
      <c r="B317" s="39"/>
      <c r="C317" s="190" t="s">
        <v>663</v>
      </c>
      <c r="D317" s="190" t="s">
        <v>133</v>
      </c>
      <c r="E317" s="191" t="s">
        <v>921</v>
      </c>
      <c r="F317" s="192" t="s">
        <v>922</v>
      </c>
      <c r="G317" s="193" t="s">
        <v>235</v>
      </c>
      <c r="H317" s="194">
        <v>678</v>
      </c>
      <c r="I317" s="195">
        <v>217.13</v>
      </c>
      <c r="J317" s="196">
        <f>ROUND(I317*H317,2)</f>
        <v>147214.14</v>
      </c>
      <c r="K317" s="192" t="s">
        <v>161</v>
      </c>
      <c r="L317" s="59"/>
      <c r="M317" s="197" t="s">
        <v>21</v>
      </c>
      <c r="N317" s="198" t="s">
        <v>41</v>
      </c>
      <c r="O317" s="40"/>
      <c r="P317" s="199">
        <f>O317*H317</f>
        <v>0</v>
      </c>
      <c r="Q317" s="199">
        <v>0.10095</v>
      </c>
      <c r="R317" s="199">
        <f>Q317*H317</f>
        <v>68.44409999999999</v>
      </c>
      <c r="S317" s="199">
        <v>0</v>
      </c>
      <c r="T317" s="200">
        <f>S317*H317</f>
        <v>0</v>
      </c>
      <c r="AR317" s="23" t="s">
        <v>152</v>
      </c>
      <c r="AT317" s="23" t="s">
        <v>133</v>
      </c>
      <c r="AU317" s="23" t="s">
        <v>79</v>
      </c>
      <c r="AY317" s="23" t="s">
        <v>132</v>
      </c>
      <c r="BE317" s="201">
        <f>IF(N317="základní",J317,0)</f>
        <v>147214.14</v>
      </c>
      <c r="BF317" s="201">
        <f>IF(N317="snížená",J317,0)</f>
        <v>0</v>
      </c>
      <c r="BG317" s="201">
        <f>IF(N317="zákl. přenesená",J317,0)</f>
        <v>0</v>
      </c>
      <c r="BH317" s="201">
        <f>IF(N317="sníž. přenesená",J317,0)</f>
        <v>0</v>
      </c>
      <c r="BI317" s="201">
        <f>IF(N317="nulová",J317,0)</f>
        <v>0</v>
      </c>
      <c r="BJ317" s="23" t="s">
        <v>77</v>
      </c>
      <c r="BK317" s="201">
        <f>ROUND(I317*H317,2)</f>
        <v>147214.14</v>
      </c>
      <c r="BL317" s="23" t="s">
        <v>152</v>
      </c>
      <c r="BM317" s="23" t="s">
        <v>923</v>
      </c>
    </row>
    <row r="318" spans="2:47" s="1" customFormat="1" ht="67.5">
      <c r="B318" s="39"/>
      <c r="C318" s="61"/>
      <c r="D318" s="202" t="s">
        <v>188</v>
      </c>
      <c r="E318" s="61"/>
      <c r="F318" s="203" t="s">
        <v>924</v>
      </c>
      <c r="G318" s="61"/>
      <c r="H318" s="61"/>
      <c r="I318" s="161"/>
      <c r="J318" s="61"/>
      <c r="K318" s="61"/>
      <c r="L318" s="59"/>
      <c r="M318" s="204"/>
      <c r="N318" s="40"/>
      <c r="O318" s="40"/>
      <c r="P318" s="40"/>
      <c r="Q318" s="40"/>
      <c r="R318" s="40"/>
      <c r="S318" s="40"/>
      <c r="T318" s="76"/>
      <c r="AT318" s="23" t="s">
        <v>188</v>
      </c>
      <c r="AU318" s="23" t="s">
        <v>79</v>
      </c>
    </row>
    <row r="319" spans="2:51" s="11" customFormat="1" ht="13.5">
      <c r="B319" s="208"/>
      <c r="C319" s="209"/>
      <c r="D319" s="202" t="s">
        <v>200</v>
      </c>
      <c r="E319" s="210" t="s">
        <v>21</v>
      </c>
      <c r="F319" s="211" t="s">
        <v>925</v>
      </c>
      <c r="G319" s="209"/>
      <c r="H319" s="212">
        <v>678</v>
      </c>
      <c r="I319" s="213"/>
      <c r="J319" s="209"/>
      <c r="K319" s="209"/>
      <c r="L319" s="214"/>
      <c r="M319" s="215"/>
      <c r="N319" s="216"/>
      <c r="O319" s="216"/>
      <c r="P319" s="216"/>
      <c r="Q319" s="216"/>
      <c r="R319" s="216"/>
      <c r="S319" s="216"/>
      <c r="T319" s="217"/>
      <c r="AT319" s="218" t="s">
        <v>200</v>
      </c>
      <c r="AU319" s="218" t="s">
        <v>79</v>
      </c>
      <c r="AV319" s="11" t="s">
        <v>79</v>
      </c>
      <c r="AW319" s="11" t="s">
        <v>33</v>
      </c>
      <c r="AX319" s="11" t="s">
        <v>77</v>
      </c>
      <c r="AY319" s="218" t="s">
        <v>132</v>
      </c>
    </row>
    <row r="320" spans="2:65" s="1" customFormat="1" ht="16.5" customHeight="1">
      <c r="B320" s="39"/>
      <c r="C320" s="243" t="s">
        <v>669</v>
      </c>
      <c r="D320" s="243" t="s">
        <v>292</v>
      </c>
      <c r="E320" s="244" t="s">
        <v>649</v>
      </c>
      <c r="F320" s="245" t="s">
        <v>650</v>
      </c>
      <c r="G320" s="246" t="s">
        <v>235</v>
      </c>
      <c r="H320" s="247">
        <v>678</v>
      </c>
      <c r="I320" s="248">
        <v>48.51</v>
      </c>
      <c r="J320" s="249">
        <f>ROUND(I320*H320,2)</f>
        <v>32889.78</v>
      </c>
      <c r="K320" s="245" t="s">
        <v>161</v>
      </c>
      <c r="L320" s="250"/>
      <c r="M320" s="251" t="s">
        <v>21</v>
      </c>
      <c r="N320" s="252" t="s">
        <v>41</v>
      </c>
      <c r="O320" s="40"/>
      <c r="P320" s="199">
        <f>O320*H320</f>
        <v>0</v>
      </c>
      <c r="Q320" s="199">
        <v>0.048</v>
      </c>
      <c r="R320" s="199">
        <f>Q320*H320</f>
        <v>32.544000000000004</v>
      </c>
      <c r="S320" s="199">
        <v>0</v>
      </c>
      <c r="T320" s="200">
        <f>S320*H320</f>
        <v>0</v>
      </c>
      <c r="AR320" s="23" t="s">
        <v>173</v>
      </c>
      <c r="AT320" s="23" t="s">
        <v>292</v>
      </c>
      <c r="AU320" s="23" t="s">
        <v>79</v>
      </c>
      <c r="AY320" s="23" t="s">
        <v>132</v>
      </c>
      <c r="BE320" s="201">
        <f>IF(N320="základní",J320,0)</f>
        <v>32889.78</v>
      </c>
      <c r="BF320" s="201">
        <f>IF(N320="snížená",J320,0)</f>
        <v>0</v>
      </c>
      <c r="BG320" s="201">
        <f>IF(N320="zákl. přenesená",J320,0)</f>
        <v>0</v>
      </c>
      <c r="BH320" s="201">
        <f>IF(N320="sníž. přenesená",J320,0)</f>
        <v>0</v>
      </c>
      <c r="BI320" s="201">
        <f>IF(N320="nulová",J320,0)</f>
        <v>0</v>
      </c>
      <c r="BJ320" s="23" t="s">
        <v>77</v>
      </c>
      <c r="BK320" s="201">
        <f>ROUND(I320*H320,2)</f>
        <v>32889.78</v>
      </c>
      <c r="BL320" s="23" t="s">
        <v>152</v>
      </c>
      <c r="BM320" s="23" t="s">
        <v>926</v>
      </c>
    </row>
    <row r="321" spans="2:51" s="11" customFormat="1" ht="13.5">
      <c r="B321" s="208"/>
      <c r="C321" s="209"/>
      <c r="D321" s="202" t="s">
        <v>200</v>
      </c>
      <c r="E321" s="210" t="s">
        <v>21</v>
      </c>
      <c r="F321" s="211" t="s">
        <v>927</v>
      </c>
      <c r="G321" s="209"/>
      <c r="H321" s="212">
        <v>678</v>
      </c>
      <c r="I321" s="213"/>
      <c r="J321" s="209"/>
      <c r="K321" s="209"/>
      <c r="L321" s="214"/>
      <c r="M321" s="215"/>
      <c r="N321" s="216"/>
      <c r="O321" s="216"/>
      <c r="P321" s="216"/>
      <c r="Q321" s="216"/>
      <c r="R321" s="216"/>
      <c r="S321" s="216"/>
      <c r="T321" s="217"/>
      <c r="AT321" s="218" t="s">
        <v>200</v>
      </c>
      <c r="AU321" s="218" t="s">
        <v>79</v>
      </c>
      <c r="AV321" s="11" t="s">
        <v>79</v>
      </c>
      <c r="AW321" s="11" t="s">
        <v>33</v>
      </c>
      <c r="AX321" s="11" t="s">
        <v>77</v>
      </c>
      <c r="AY321" s="218" t="s">
        <v>132</v>
      </c>
    </row>
    <row r="322" spans="2:65" s="1" customFormat="1" ht="25.5" customHeight="1">
      <c r="B322" s="39"/>
      <c r="C322" s="190" t="s">
        <v>674</v>
      </c>
      <c r="D322" s="190" t="s">
        <v>133</v>
      </c>
      <c r="E322" s="191" t="s">
        <v>670</v>
      </c>
      <c r="F322" s="192" t="s">
        <v>671</v>
      </c>
      <c r="G322" s="193" t="s">
        <v>186</v>
      </c>
      <c r="H322" s="194">
        <v>555.6</v>
      </c>
      <c r="I322" s="195">
        <v>72.51</v>
      </c>
      <c r="J322" s="196">
        <f>ROUND(I322*H322,2)</f>
        <v>40286.56</v>
      </c>
      <c r="K322" s="192" t="s">
        <v>161</v>
      </c>
      <c r="L322" s="59"/>
      <c r="M322" s="197" t="s">
        <v>21</v>
      </c>
      <c r="N322" s="198" t="s">
        <v>41</v>
      </c>
      <c r="O322" s="40"/>
      <c r="P322" s="199">
        <f>O322*H322</f>
        <v>0</v>
      </c>
      <c r="Q322" s="199">
        <v>0.00069</v>
      </c>
      <c r="R322" s="199">
        <f>Q322*H322</f>
        <v>0.383364</v>
      </c>
      <c r="S322" s="199">
        <v>0</v>
      </c>
      <c r="T322" s="200">
        <f>S322*H322</f>
        <v>0</v>
      </c>
      <c r="AR322" s="23" t="s">
        <v>152</v>
      </c>
      <c r="AT322" s="23" t="s">
        <v>133</v>
      </c>
      <c r="AU322" s="23" t="s">
        <v>79</v>
      </c>
      <c r="AY322" s="23" t="s">
        <v>132</v>
      </c>
      <c r="BE322" s="201">
        <f>IF(N322="základní",J322,0)</f>
        <v>40286.56</v>
      </c>
      <c r="BF322" s="201">
        <f>IF(N322="snížená",J322,0)</f>
        <v>0</v>
      </c>
      <c r="BG322" s="201">
        <f>IF(N322="zákl. přenesená",J322,0)</f>
        <v>0</v>
      </c>
      <c r="BH322" s="201">
        <f>IF(N322="sníž. přenesená",J322,0)</f>
        <v>0</v>
      </c>
      <c r="BI322" s="201">
        <f>IF(N322="nulová",J322,0)</f>
        <v>0</v>
      </c>
      <c r="BJ322" s="23" t="s">
        <v>77</v>
      </c>
      <c r="BK322" s="201">
        <f>ROUND(I322*H322,2)</f>
        <v>40286.56</v>
      </c>
      <c r="BL322" s="23" t="s">
        <v>152</v>
      </c>
      <c r="BM322" s="23" t="s">
        <v>928</v>
      </c>
    </row>
    <row r="323" spans="2:47" s="1" customFormat="1" ht="27">
      <c r="B323" s="39"/>
      <c r="C323" s="61"/>
      <c r="D323" s="202" t="s">
        <v>188</v>
      </c>
      <c r="E323" s="61"/>
      <c r="F323" s="203" t="s">
        <v>673</v>
      </c>
      <c r="G323" s="61"/>
      <c r="H323" s="61"/>
      <c r="I323" s="161"/>
      <c r="J323" s="61"/>
      <c r="K323" s="61"/>
      <c r="L323" s="59"/>
      <c r="M323" s="204"/>
      <c r="N323" s="40"/>
      <c r="O323" s="40"/>
      <c r="P323" s="40"/>
      <c r="Q323" s="40"/>
      <c r="R323" s="40"/>
      <c r="S323" s="40"/>
      <c r="T323" s="76"/>
      <c r="AT323" s="23" t="s">
        <v>188</v>
      </c>
      <c r="AU323" s="23" t="s">
        <v>79</v>
      </c>
    </row>
    <row r="324" spans="2:51" s="11" customFormat="1" ht="13.5">
      <c r="B324" s="208"/>
      <c r="C324" s="209"/>
      <c r="D324" s="202" t="s">
        <v>200</v>
      </c>
      <c r="E324" s="210" t="s">
        <v>21</v>
      </c>
      <c r="F324" s="211" t="s">
        <v>929</v>
      </c>
      <c r="G324" s="209"/>
      <c r="H324" s="212">
        <v>555.6</v>
      </c>
      <c r="I324" s="213"/>
      <c r="J324" s="209"/>
      <c r="K324" s="209"/>
      <c r="L324" s="214"/>
      <c r="M324" s="215"/>
      <c r="N324" s="216"/>
      <c r="O324" s="216"/>
      <c r="P324" s="216"/>
      <c r="Q324" s="216"/>
      <c r="R324" s="216"/>
      <c r="S324" s="216"/>
      <c r="T324" s="217"/>
      <c r="AT324" s="218" t="s">
        <v>200</v>
      </c>
      <c r="AU324" s="218" t="s">
        <v>79</v>
      </c>
      <c r="AV324" s="11" t="s">
        <v>79</v>
      </c>
      <c r="AW324" s="11" t="s">
        <v>33</v>
      </c>
      <c r="AX324" s="11" t="s">
        <v>77</v>
      </c>
      <c r="AY324" s="218" t="s">
        <v>132</v>
      </c>
    </row>
    <row r="325" spans="2:65" s="1" customFormat="1" ht="25.5" customHeight="1">
      <c r="B325" s="39"/>
      <c r="C325" s="190" t="s">
        <v>679</v>
      </c>
      <c r="D325" s="190" t="s">
        <v>133</v>
      </c>
      <c r="E325" s="191" t="s">
        <v>930</v>
      </c>
      <c r="F325" s="192" t="s">
        <v>931</v>
      </c>
      <c r="G325" s="193" t="s">
        <v>235</v>
      </c>
      <c r="H325" s="194">
        <v>24</v>
      </c>
      <c r="I325" s="195">
        <v>265.65</v>
      </c>
      <c r="J325" s="196">
        <f>ROUND(I325*H325,2)</f>
        <v>6375.6</v>
      </c>
      <c r="K325" s="192" t="s">
        <v>161</v>
      </c>
      <c r="L325" s="59"/>
      <c r="M325" s="197" t="s">
        <v>21</v>
      </c>
      <c r="N325" s="198" t="s">
        <v>41</v>
      </c>
      <c r="O325" s="40"/>
      <c r="P325" s="199">
        <f>O325*H325</f>
        <v>0</v>
      </c>
      <c r="Q325" s="199">
        <v>0.29221</v>
      </c>
      <c r="R325" s="199">
        <f>Q325*H325</f>
        <v>7.01304</v>
      </c>
      <c r="S325" s="199">
        <v>0</v>
      </c>
      <c r="T325" s="200">
        <f>S325*H325</f>
        <v>0</v>
      </c>
      <c r="AR325" s="23" t="s">
        <v>152</v>
      </c>
      <c r="AT325" s="23" t="s">
        <v>133</v>
      </c>
      <c r="AU325" s="23" t="s">
        <v>79</v>
      </c>
      <c r="AY325" s="23" t="s">
        <v>132</v>
      </c>
      <c r="BE325" s="201">
        <f>IF(N325="základní",J325,0)</f>
        <v>6375.6</v>
      </c>
      <c r="BF325" s="201">
        <f>IF(N325="snížená",J325,0)</f>
        <v>0</v>
      </c>
      <c r="BG325" s="201">
        <f>IF(N325="zákl. přenesená",J325,0)</f>
        <v>0</v>
      </c>
      <c r="BH325" s="201">
        <f>IF(N325="sníž. přenesená",J325,0)</f>
        <v>0</v>
      </c>
      <c r="BI325" s="201">
        <f>IF(N325="nulová",J325,0)</f>
        <v>0</v>
      </c>
      <c r="BJ325" s="23" t="s">
        <v>77</v>
      </c>
      <c r="BK325" s="201">
        <f>ROUND(I325*H325,2)</f>
        <v>6375.6</v>
      </c>
      <c r="BL325" s="23" t="s">
        <v>152</v>
      </c>
      <c r="BM325" s="23" t="s">
        <v>932</v>
      </c>
    </row>
    <row r="326" spans="2:47" s="1" customFormat="1" ht="54">
      <c r="B326" s="39"/>
      <c r="C326" s="61"/>
      <c r="D326" s="202" t="s">
        <v>188</v>
      </c>
      <c r="E326" s="61"/>
      <c r="F326" s="203" t="s">
        <v>933</v>
      </c>
      <c r="G326" s="61"/>
      <c r="H326" s="61"/>
      <c r="I326" s="161"/>
      <c r="J326" s="61"/>
      <c r="K326" s="61"/>
      <c r="L326" s="59"/>
      <c r="M326" s="204"/>
      <c r="N326" s="40"/>
      <c r="O326" s="40"/>
      <c r="P326" s="40"/>
      <c r="Q326" s="40"/>
      <c r="R326" s="40"/>
      <c r="S326" s="40"/>
      <c r="T326" s="76"/>
      <c r="AT326" s="23" t="s">
        <v>188</v>
      </c>
      <c r="AU326" s="23" t="s">
        <v>79</v>
      </c>
    </row>
    <row r="327" spans="2:51" s="11" customFormat="1" ht="13.5">
      <c r="B327" s="208"/>
      <c r="C327" s="209"/>
      <c r="D327" s="202" t="s">
        <v>200</v>
      </c>
      <c r="E327" s="210" t="s">
        <v>21</v>
      </c>
      <c r="F327" s="211" t="s">
        <v>934</v>
      </c>
      <c r="G327" s="209"/>
      <c r="H327" s="212">
        <v>24</v>
      </c>
      <c r="I327" s="213"/>
      <c r="J327" s="209"/>
      <c r="K327" s="209"/>
      <c r="L327" s="214"/>
      <c r="M327" s="215"/>
      <c r="N327" s="216"/>
      <c r="O327" s="216"/>
      <c r="P327" s="216"/>
      <c r="Q327" s="216"/>
      <c r="R327" s="216"/>
      <c r="S327" s="216"/>
      <c r="T327" s="217"/>
      <c r="AT327" s="218" t="s">
        <v>200</v>
      </c>
      <c r="AU327" s="218" t="s">
        <v>79</v>
      </c>
      <c r="AV327" s="11" t="s">
        <v>79</v>
      </c>
      <c r="AW327" s="11" t="s">
        <v>33</v>
      </c>
      <c r="AX327" s="11" t="s">
        <v>77</v>
      </c>
      <c r="AY327" s="218" t="s">
        <v>132</v>
      </c>
    </row>
    <row r="328" spans="2:65" s="1" customFormat="1" ht="25.5" customHeight="1">
      <c r="B328" s="39"/>
      <c r="C328" s="243" t="s">
        <v>686</v>
      </c>
      <c r="D328" s="243" t="s">
        <v>292</v>
      </c>
      <c r="E328" s="244" t="s">
        <v>935</v>
      </c>
      <c r="F328" s="245" t="s">
        <v>936</v>
      </c>
      <c r="G328" s="246" t="s">
        <v>136</v>
      </c>
      <c r="H328" s="247">
        <v>6</v>
      </c>
      <c r="I328" s="248">
        <v>12612.36</v>
      </c>
      <c r="J328" s="249">
        <f>ROUND(I328*H328,2)</f>
        <v>75674.16</v>
      </c>
      <c r="K328" s="245" t="s">
        <v>21</v>
      </c>
      <c r="L328" s="250"/>
      <c r="M328" s="251" t="s">
        <v>21</v>
      </c>
      <c r="N328" s="252" t="s">
        <v>41</v>
      </c>
      <c r="O328" s="40"/>
      <c r="P328" s="199">
        <f>O328*H328</f>
        <v>0</v>
      </c>
      <c r="Q328" s="199">
        <v>0</v>
      </c>
      <c r="R328" s="199">
        <f>Q328*H328</f>
        <v>0</v>
      </c>
      <c r="S328" s="199">
        <v>0</v>
      </c>
      <c r="T328" s="200">
        <f>S328*H328</f>
        <v>0</v>
      </c>
      <c r="AR328" s="23" t="s">
        <v>173</v>
      </c>
      <c r="AT328" s="23" t="s">
        <v>292</v>
      </c>
      <c r="AU328" s="23" t="s">
        <v>79</v>
      </c>
      <c r="AY328" s="23" t="s">
        <v>132</v>
      </c>
      <c r="BE328" s="201">
        <f>IF(N328="základní",J328,0)</f>
        <v>75674.16</v>
      </c>
      <c r="BF328" s="201">
        <f>IF(N328="snížená",J328,0)</f>
        <v>0</v>
      </c>
      <c r="BG328" s="201">
        <f>IF(N328="zákl. přenesená",J328,0)</f>
        <v>0</v>
      </c>
      <c r="BH328" s="201">
        <f>IF(N328="sníž. přenesená",J328,0)</f>
        <v>0</v>
      </c>
      <c r="BI328" s="201">
        <f>IF(N328="nulová",J328,0)</f>
        <v>0</v>
      </c>
      <c r="BJ328" s="23" t="s">
        <v>77</v>
      </c>
      <c r="BK328" s="201">
        <f>ROUND(I328*H328,2)</f>
        <v>75674.16</v>
      </c>
      <c r="BL328" s="23" t="s">
        <v>152</v>
      </c>
      <c r="BM328" s="23" t="s">
        <v>937</v>
      </c>
    </row>
    <row r="329" spans="2:65" s="1" customFormat="1" ht="16.5" customHeight="1">
      <c r="B329" s="39"/>
      <c r="C329" s="243" t="s">
        <v>692</v>
      </c>
      <c r="D329" s="243" t="s">
        <v>292</v>
      </c>
      <c r="E329" s="244" t="s">
        <v>938</v>
      </c>
      <c r="F329" s="245" t="s">
        <v>939</v>
      </c>
      <c r="G329" s="246" t="s">
        <v>235</v>
      </c>
      <c r="H329" s="247">
        <v>24</v>
      </c>
      <c r="I329" s="248">
        <v>1420.62</v>
      </c>
      <c r="J329" s="249">
        <f>ROUND(I329*H329,2)</f>
        <v>34094.88</v>
      </c>
      <c r="K329" s="245" t="s">
        <v>161</v>
      </c>
      <c r="L329" s="250"/>
      <c r="M329" s="251" t="s">
        <v>21</v>
      </c>
      <c r="N329" s="252" t="s">
        <v>41</v>
      </c>
      <c r="O329" s="40"/>
      <c r="P329" s="199">
        <f>O329*H329</f>
        <v>0</v>
      </c>
      <c r="Q329" s="199">
        <v>0.00429</v>
      </c>
      <c r="R329" s="199">
        <f>Q329*H329</f>
        <v>0.10296000000000001</v>
      </c>
      <c r="S329" s="199">
        <v>0</v>
      </c>
      <c r="T329" s="200">
        <f>S329*H329</f>
        <v>0</v>
      </c>
      <c r="AR329" s="23" t="s">
        <v>173</v>
      </c>
      <c r="AT329" s="23" t="s">
        <v>292</v>
      </c>
      <c r="AU329" s="23" t="s">
        <v>79</v>
      </c>
      <c r="AY329" s="23" t="s">
        <v>132</v>
      </c>
      <c r="BE329" s="201">
        <f>IF(N329="základní",J329,0)</f>
        <v>34094.88</v>
      </c>
      <c r="BF329" s="201">
        <f>IF(N329="snížená",J329,0)</f>
        <v>0</v>
      </c>
      <c r="BG329" s="201">
        <f>IF(N329="zákl. přenesená",J329,0)</f>
        <v>0</v>
      </c>
      <c r="BH329" s="201">
        <f>IF(N329="sníž. přenesená",J329,0)</f>
        <v>0</v>
      </c>
      <c r="BI329" s="201">
        <f>IF(N329="nulová",J329,0)</f>
        <v>0</v>
      </c>
      <c r="BJ329" s="23" t="s">
        <v>77</v>
      </c>
      <c r="BK329" s="201">
        <f>ROUND(I329*H329,2)</f>
        <v>34094.88</v>
      </c>
      <c r="BL329" s="23" t="s">
        <v>152</v>
      </c>
      <c r="BM329" s="23" t="s">
        <v>940</v>
      </c>
    </row>
    <row r="330" spans="2:51" s="11" customFormat="1" ht="13.5">
      <c r="B330" s="208"/>
      <c r="C330" s="209"/>
      <c r="D330" s="202" t="s">
        <v>200</v>
      </c>
      <c r="E330" s="210" t="s">
        <v>21</v>
      </c>
      <c r="F330" s="211" t="s">
        <v>941</v>
      </c>
      <c r="G330" s="209"/>
      <c r="H330" s="212">
        <v>24</v>
      </c>
      <c r="I330" s="213"/>
      <c r="J330" s="209"/>
      <c r="K330" s="209"/>
      <c r="L330" s="214"/>
      <c r="M330" s="215"/>
      <c r="N330" s="216"/>
      <c r="O330" s="216"/>
      <c r="P330" s="216"/>
      <c r="Q330" s="216"/>
      <c r="R330" s="216"/>
      <c r="S330" s="216"/>
      <c r="T330" s="217"/>
      <c r="AT330" s="218" t="s">
        <v>200</v>
      </c>
      <c r="AU330" s="218" t="s">
        <v>79</v>
      </c>
      <c r="AV330" s="11" t="s">
        <v>79</v>
      </c>
      <c r="AW330" s="11" t="s">
        <v>33</v>
      </c>
      <c r="AX330" s="11" t="s">
        <v>77</v>
      </c>
      <c r="AY330" s="218" t="s">
        <v>132</v>
      </c>
    </row>
    <row r="331" spans="2:65" s="1" customFormat="1" ht="38.25" customHeight="1">
      <c r="B331" s="39"/>
      <c r="C331" s="190" t="s">
        <v>699</v>
      </c>
      <c r="D331" s="190" t="s">
        <v>133</v>
      </c>
      <c r="E331" s="191" t="s">
        <v>675</v>
      </c>
      <c r="F331" s="192" t="s">
        <v>676</v>
      </c>
      <c r="G331" s="193" t="s">
        <v>235</v>
      </c>
      <c r="H331" s="194">
        <v>43</v>
      </c>
      <c r="I331" s="195">
        <v>107.12</v>
      </c>
      <c r="J331" s="196">
        <f>ROUND(I331*H331,2)</f>
        <v>4606.16</v>
      </c>
      <c r="K331" s="192" t="s">
        <v>161</v>
      </c>
      <c r="L331" s="59"/>
      <c r="M331" s="197" t="s">
        <v>21</v>
      </c>
      <c r="N331" s="198" t="s">
        <v>41</v>
      </c>
      <c r="O331" s="40"/>
      <c r="P331" s="199">
        <f>O331*H331</f>
        <v>0</v>
      </c>
      <c r="Q331" s="199">
        <v>0</v>
      </c>
      <c r="R331" s="199">
        <f>Q331*H331</f>
        <v>0</v>
      </c>
      <c r="S331" s="199">
        <v>0.07</v>
      </c>
      <c r="T331" s="200">
        <f>S331*H331</f>
        <v>3.0100000000000002</v>
      </c>
      <c r="AR331" s="23" t="s">
        <v>152</v>
      </c>
      <c r="AT331" s="23" t="s">
        <v>133</v>
      </c>
      <c r="AU331" s="23" t="s">
        <v>79</v>
      </c>
      <c r="AY331" s="23" t="s">
        <v>132</v>
      </c>
      <c r="BE331" s="201">
        <f>IF(N331="základní",J331,0)</f>
        <v>4606.16</v>
      </c>
      <c r="BF331" s="201">
        <f>IF(N331="snížená",J331,0)</f>
        <v>0</v>
      </c>
      <c r="BG331" s="201">
        <f>IF(N331="zákl. přenesená",J331,0)</f>
        <v>0</v>
      </c>
      <c r="BH331" s="201">
        <f>IF(N331="sníž. přenesená",J331,0)</f>
        <v>0</v>
      </c>
      <c r="BI331" s="201">
        <f>IF(N331="nulová",J331,0)</f>
        <v>0</v>
      </c>
      <c r="BJ331" s="23" t="s">
        <v>77</v>
      </c>
      <c r="BK331" s="201">
        <f>ROUND(I331*H331,2)</f>
        <v>4606.16</v>
      </c>
      <c r="BL331" s="23" t="s">
        <v>152</v>
      </c>
      <c r="BM331" s="23" t="s">
        <v>942</v>
      </c>
    </row>
    <row r="332" spans="2:47" s="1" customFormat="1" ht="27">
      <c r="B332" s="39"/>
      <c r="C332" s="61"/>
      <c r="D332" s="202" t="s">
        <v>140</v>
      </c>
      <c r="E332" s="61"/>
      <c r="F332" s="203" t="s">
        <v>372</v>
      </c>
      <c r="G332" s="61"/>
      <c r="H332" s="61"/>
      <c r="I332" s="161"/>
      <c r="J332" s="61"/>
      <c r="K332" s="61"/>
      <c r="L332" s="59"/>
      <c r="M332" s="204"/>
      <c r="N332" s="40"/>
      <c r="O332" s="40"/>
      <c r="P332" s="40"/>
      <c r="Q332" s="40"/>
      <c r="R332" s="40"/>
      <c r="S332" s="40"/>
      <c r="T332" s="76"/>
      <c r="AT332" s="23" t="s">
        <v>140</v>
      </c>
      <c r="AU332" s="23" t="s">
        <v>79</v>
      </c>
    </row>
    <row r="333" spans="2:51" s="11" customFormat="1" ht="13.5">
      <c r="B333" s="208"/>
      <c r="C333" s="209"/>
      <c r="D333" s="202" t="s">
        <v>200</v>
      </c>
      <c r="E333" s="210" t="s">
        <v>21</v>
      </c>
      <c r="F333" s="211" t="s">
        <v>678</v>
      </c>
      <c r="G333" s="209"/>
      <c r="H333" s="212">
        <v>43</v>
      </c>
      <c r="I333" s="213"/>
      <c r="J333" s="209"/>
      <c r="K333" s="209"/>
      <c r="L333" s="214"/>
      <c r="M333" s="215"/>
      <c r="N333" s="216"/>
      <c r="O333" s="216"/>
      <c r="P333" s="216"/>
      <c r="Q333" s="216"/>
      <c r="R333" s="216"/>
      <c r="S333" s="216"/>
      <c r="T333" s="217"/>
      <c r="AT333" s="218" t="s">
        <v>200</v>
      </c>
      <c r="AU333" s="218" t="s">
        <v>79</v>
      </c>
      <c r="AV333" s="11" t="s">
        <v>79</v>
      </c>
      <c r="AW333" s="11" t="s">
        <v>33</v>
      </c>
      <c r="AX333" s="11" t="s">
        <v>77</v>
      </c>
      <c r="AY333" s="218" t="s">
        <v>132</v>
      </c>
    </row>
    <row r="334" spans="2:65" s="1" customFormat="1" ht="51" customHeight="1">
      <c r="B334" s="39"/>
      <c r="C334" s="190" t="s">
        <v>704</v>
      </c>
      <c r="D334" s="190" t="s">
        <v>133</v>
      </c>
      <c r="E334" s="191" t="s">
        <v>943</v>
      </c>
      <c r="F334" s="192" t="s">
        <v>944</v>
      </c>
      <c r="G334" s="193" t="s">
        <v>235</v>
      </c>
      <c r="H334" s="194">
        <v>5</v>
      </c>
      <c r="I334" s="195">
        <v>403.25</v>
      </c>
      <c r="J334" s="196">
        <f>ROUND(I334*H334,2)</f>
        <v>2016.25</v>
      </c>
      <c r="K334" s="192" t="s">
        <v>161</v>
      </c>
      <c r="L334" s="59"/>
      <c r="M334" s="197" t="s">
        <v>21</v>
      </c>
      <c r="N334" s="198" t="s">
        <v>41</v>
      </c>
      <c r="O334" s="40"/>
      <c r="P334" s="199">
        <f>O334*H334</f>
        <v>0</v>
      </c>
      <c r="Q334" s="199">
        <v>0</v>
      </c>
      <c r="R334" s="199">
        <f>Q334*H334</f>
        <v>0</v>
      </c>
      <c r="S334" s="199">
        <v>0.035</v>
      </c>
      <c r="T334" s="200">
        <f>S334*H334</f>
        <v>0.17500000000000002</v>
      </c>
      <c r="AR334" s="23" t="s">
        <v>152</v>
      </c>
      <c r="AT334" s="23" t="s">
        <v>133</v>
      </c>
      <c r="AU334" s="23" t="s">
        <v>79</v>
      </c>
      <c r="AY334" s="23" t="s">
        <v>132</v>
      </c>
      <c r="BE334" s="201">
        <f>IF(N334="základní",J334,0)</f>
        <v>2016.25</v>
      </c>
      <c r="BF334" s="201">
        <f>IF(N334="snížená",J334,0)</f>
        <v>0</v>
      </c>
      <c r="BG334" s="201">
        <f>IF(N334="zákl. přenesená",J334,0)</f>
        <v>0</v>
      </c>
      <c r="BH334" s="201">
        <f>IF(N334="sníž. přenesená",J334,0)</f>
        <v>0</v>
      </c>
      <c r="BI334" s="201">
        <f>IF(N334="nulová",J334,0)</f>
        <v>0</v>
      </c>
      <c r="BJ334" s="23" t="s">
        <v>77</v>
      </c>
      <c r="BK334" s="201">
        <f>ROUND(I334*H334,2)</f>
        <v>2016.25</v>
      </c>
      <c r="BL334" s="23" t="s">
        <v>152</v>
      </c>
      <c r="BM334" s="23" t="s">
        <v>945</v>
      </c>
    </row>
    <row r="335" spans="2:47" s="1" customFormat="1" ht="108">
      <c r="B335" s="39"/>
      <c r="C335" s="61"/>
      <c r="D335" s="202" t="s">
        <v>188</v>
      </c>
      <c r="E335" s="61"/>
      <c r="F335" s="203" t="s">
        <v>946</v>
      </c>
      <c r="G335" s="61"/>
      <c r="H335" s="61"/>
      <c r="I335" s="161"/>
      <c r="J335" s="61"/>
      <c r="K335" s="61"/>
      <c r="L335" s="59"/>
      <c r="M335" s="204"/>
      <c r="N335" s="40"/>
      <c r="O335" s="40"/>
      <c r="P335" s="40"/>
      <c r="Q335" s="40"/>
      <c r="R335" s="40"/>
      <c r="S335" s="40"/>
      <c r="T335" s="76"/>
      <c r="AT335" s="23" t="s">
        <v>188</v>
      </c>
      <c r="AU335" s="23" t="s">
        <v>79</v>
      </c>
    </row>
    <row r="336" spans="2:47" s="1" customFormat="1" ht="27">
      <c r="B336" s="39"/>
      <c r="C336" s="61"/>
      <c r="D336" s="202" t="s">
        <v>140</v>
      </c>
      <c r="E336" s="61"/>
      <c r="F336" s="203" t="s">
        <v>947</v>
      </c>
      <c r="G336" s="61"/>
      <c r="H336" s="61"/>
      <c r="I336" s="161"/>
      <c r="J336" s="61"/>
      <c r="K336" s="61"/>
      <c r="L336" s="59"/>
      <c r="M336" s="204"/>
      <c r="N336" s="40"/>
      <c r="O336" s="40"/>
      <c r="P336" s="40"/>
      <c r="Q336" s="40"/>
      <c r="R336" s="40"/>
      <c r="S336" s="40"/>
      <c r="T336" s="76"/>
      <c r="AT336" s="23" t="s">
        <v>140</v>
      </c>
      <c r="AU336" s="23" t="s">
        <v>79</v>
      </c>
    </row>
    <row r="337" spans="2:63" s="10" customFormat="1" ht="29.25" customHeight="1">
      <c r="B337" s="174"/>
      <c r="C337" s="175"/>
      <c r="D337" s="176" t="s">
        <v>69</v>
      </c>
      <c r="E337" s="188" t="s">
        <v>684</v>
      </c>
      <c r="F337" s="188" t="s">
        <v>685</v>
      </c>
      <c r="G337" s="175"/>
      <c r="H337" s="175"/>
      <c r="I337" s="178"/>
      <c r="J337" s="189">
        <f>BK337</f>
        <v>37871.880000000005</v>
      </c>
      <c r="K337" s="175"/>
      <c r="L337" s="180"/>
      <c r="M337" s="181"/>
      <c r="N337" s="182"/>
      <c r="O337" s="182"/>
      <c r="P337" s="183">
        <f>SUM(P338:P347)</f>
        <v>0</v>
      </c>
      <c r="Q337" s="182"/>
      <c r="R337" s="183">
        <f>SUM(R338:R347)</f>
        <v>0</v>
      </c>
      <c r="S337" s="182"/>
      <c r="T337" s="184">
        <f>SUM(T338:T347)</f>
        <v>0</v>
      </c>
      <c r="AR337" s="185" t="s">
        <v>77</v>
      </c>
      <c r="AT337" s="186" t="s">
        <v>69</v>
      </c>
      <c r="AU337" s="186" t="s">
        <v>77</v>
      </c>
      <c r="AY337" s="185" t="s">
        <v>132</v>
      </c>
      <c r="BK337" s="187">
        <f>SUM(BK338:BK347)</f>
        <v>37871.880000000005</v>
      </c>
    </row>
    <row r="338" spans="2:65" s="1" customFormat="1" ht="38.25" customHeight="1">
      <c r="B338" s="39"/>
      <c r="C338" s="190" t="s">
        <v>948</v>
      </c>
      <c r="D338" s="190" t="s">
        <v>133</v>
      </c>
      <c r="E338" s="191" t="s">
        <v>949</v>
      </c>
      <c r="F338" s="192" t="s">
        <v>950</v>
      </c>
      <c r="G338" s="193" t="s">
        <v>281</v>
      </c>
      <c r="H338" s="194">
        <v>67.03</v>
      </c>
      <c r="I338" s="195">
        <v>57.17</v>
      </c>
      <c r="J338" s="196">
        <f>ROUND(I338*H338,2)</f>
        <v>3832.11</v>
      </c>
      <c r="K338" s="192" t="s">
        <v>21</v>
      </c>
      <c r="L338" s="59"/>
      <c r="M338" s="197" t="s">
        <v>21</v>
      </c>
      <c r="N338" s="198" t="s">
        <v>41</v>
      </c>
      <c r="O338" s="40"/>
      <c r="P338" s="199">
        <f>O338*H338</f>
        <v>0</v>
      </c>
      <c r="Q338" s="199">
        <v>0</v>
      </c>
      <c r="R338" s="199">
        <f>Q338*H338</f>
        <v>0</v>
      </c>
      <c r="S338" s="199">
        <v>0</v>
      </c>
      <c r="T338" s="200">
        <f>S338*H338</f>
        <v>0</v>
      </c>
      <c r="AR338" s="23" t="s">
        <v>152</v>
      </c>
      <c r="AT338" s="23" t="s">
        <v>133</v>
      </c>
      <c r="AU338" s="23" t="s">
        <v>79</v>
      </c>
      <c r="AY338" s="23" t="s">
        <v>132</v>
      </c>
      <c r="BE338" s="201">
        <f>IF(N338="základní",J338,0)</f>
        <v>3832.11</v>
      </c>
      <c r="BF338" s="201">
        <f>IF(N338="snížená",J338,0)</f>
        <v>0</v>
      </c>
      <c r="BG338" s="201">
        <f>IF(N338="zákl. přenesená",J338,0)</f>
        <v>0</v>
      </c>
      <c r="BH338" s="201">
        <f>IF(N338="sníž. přenesená",J338,0)</f>
        <v>0</v>
      </c>
      <c r="BI338" s="201">
        <f>IF(N338="nulová",J338,0)</f>
        <v>0</v>
      </c>
      <c r="BJ338" s="23" t="s">
        <v>77</v>
      </c>
      <c r="BK338" s="201">
        <f>ROUND(I338*H338,2)</f>
        <v>3832.11</v>
      </c>
      <c r="BL338" s="23" t="s">
        <v>152</v>
      </c>
      <c r="BM338" s="23" t="s">
        <v>951</v>
      </c>
    </row>
    <row r="339" spans="2:65" s="1" customFormat="1" ht="25.5" customHeight="1">
      <c r="B339" s="39"/>
      <c r="C339" s="190" t="s">
        <v>952</v>
      </c>
      <c r="D339" s="190" t="s">
        <v>133</v>
      </c>
      <c r="E339" s="191" t="s">
        <v>687</v>
      </c>
      <c r="F339" s="192" t="s">
        <v>953</v>
      </c>
      <c r="G339" s="193" t="s">
        <v>281</v>
      </c>
      <c r="H339" s="194">
        <v>143.29</v>
      </c>
      <c r="I339" s="195">
        <v>57.17</v>
      </c>
      <c r="J339" s="196">
        <f>ROUND(I339*H339,2)</f>
        <v>8191.89</v>
      </c>
      <c r="K339" s="192" t="s">
        <v>21</v>
      </c>
      <c r="L339" s="59"/>
      <c r="M339" s="197" t="s">
        <v>21</v>
      </c>
      <c r="N339" s="198" t="s">
        <v>41</v>
      </c>
      <c r="O339" s="40"/>
      <c r="P339" s="199">
        <f>O339*H339</f>
        <v>0</v>
      </c>
      <c r="Q339" s="199">
        <v>0</v>
      </c>
      <c r="R339" s="199">
        <f>Q339*H339</f>
        <v>0</v>
      </c>
      <c r="S339" s="199">
        <v>0</v>
      </c>
      <c r="T339" s="200">
        <f>S339*H339</f>
        <v>0</v>
      </c>
      <c r="AR339" s="23" t="s">
        <v>152</v>
      </c>
      <c r="AT339" s="23" t="s">
        <v>133</v>
      </c>
      <c r="AU339" s="23" t="s">
        <v>79</v>
      </c>
      <c r="AY339" s="23" t="s">
        <v>132</v>
      </c>
      <c r="BE339" s="201">
        <f>IF(N339="základní",J339,0)</f>
        <v>8191.89</v>
      </c>
      <c r="BF339" s="201">
        <f>IF(N339="snížená",J339,0)</f>
        <v>0</v>
      </c>
      <c r="BG339" s="201">
        <f>IF(N339="zákl. přenesená",J339,0)</f>
        <v>0</v>
      </c>
      <c r="BH339" s="201">
        <f>IF(N339="sníž. přenesená",J339,0)</f>
        <v>0</v>
      </c>
      <c r="BI339" s="201">
        <f>IF(N339="nulová",J339,0)</f>
        <v>0</v>
      </c>
      <c r="BJ339" s="23" t="s">
        <v>77</v>
      </c>
      <c r="BK339" s="201">
        <f>ROUND(I339*H339,2)</f>
        <v>8191.89</v>
      </c>
      <c r="BL339" s="23" t="s">
        <v>152</v>
      </c>
      <c r="BM339" s="23" t="s">
        <v>954</v>
      </c>
    </row>
    <row r="340" spans="2:51" s="11" customFormat="1" ht="13.5">
      <c r="B340" s="208"/>
      <c r="C340" s="209"/>
      <c r="D340" s="202" t="s">
        <v>200</v>
      </c>
      <c r="E340" s="210" t="s">
        <v>21</v>
      </c>
      <c r="F340" s="211" t="s">
        <v>955</v>
      </c>
      <c r="G340" s="209"/>
      <c r="H340" s="212">
        <v>140.28</v>
      </c>
      <c r="I340" s="213"/>
      <c r="J340" s="209"/>
      <c r="K340" s="209"/>
      <c r="L340" s="214"/>
      <c r="M340" s="215"/>
      <c r="N340" s="216"/>
      <c r="O340" s="216"/>
      <c r="P340" s="216"/>
      <c r="Q340" s="216"/>
      <c r="R340" s="216"/>
      <c r="S340" s="216"/>
      <c r="T340" s="217"/>
      <c r="AT340" s="218" t="s">
        <v>200</v>
      </c>
      <c r="AU340" s="218" t="s">
        <v>79</v>
      </c>
      <c r="AV340" s="11" t="s">
        <v>79</v>
      </c>
      <c r="AW340" s="11" t="s">
        <v>33</v>
      </c>
      <c r="AX340" s="11" t="s">
        <v>70</v>
      </c>
      <c r="AY340" s="218" t="s">
        <v>132</v>
      </c>
    </row>
    <row r="341" spans="2:51" s="12" customFormat="1" ht="13.5">
      <c r="B341" s="222"/>
      <c r="C341" s="223"/>
      <c r="D341" s="202" t="s">
        <v>200</v>
      </c>
      <c r="E341" s="224" t="s">
        <v>21</v>
      </c>
      <c r="F341" s="225" t="s">
        <v>258</v>
      </c>
      <c r="G341" s="223"/>
      <c r="H341" s="224" t="s">
        <v>21</v>
      </c>
      <c r="I341" s="226"/>
      <c r="J341" s="223"/>
      <c r="K341" s="223"/>
      <c r="L341" s="227"/>
      <c r="M341" s="228"/>
      <c r="N341" s="229"/>
      <c r="O341" s="229"/>
      <c r="P341" s="229"/>
      <c r="Q341" s="229"/>
      <c r="R341" s="229"/>
      <c r="S341" s="229"/>
      <c r="T341" s="230"/>
      <c r="AT341" s="231" t="s">
        <v>200</v>
      </c>
      <c r="AU341" s="231" t="s">
        <v>79</v>
      </c>
      <c r="AV341" s="12" t="s">
        <v>77</v>
      </c>
      <c r="AW341" s="12" t="s">
        <v>33</v>
      </c>
      <c r="AX341" s="12" t="s">
        <v>70</v>
      </c>
      <c r="AY341" s="231" t="s">
        <v>132</v>
      </c>
    </row>
    <row r="342" spans="2:51" s="11" customFormat="1" ht="13.5">
      <c r="B342" s="208"/>
      <c r="C342" s="209"/>
      <c r="D342" s="202" t="s">
        <v>200</v>
      </c>
      <c r="E342" s="210" t="s">
        <v>21</v>
      </c>
      <c r="F342" s="211" t="s">
        <v>691</v>
      </c>
      <c r="G342" s="209"/>
      <c r="H342" s="212">
        <v>3.01</v>
      </c>
      <c r="I342" s="213"/>
      <c r="J342" s="209"/>
      <c r="K342" s="209"/>
      <c r="L342" s="214"/>
      <c r="M342" s="215"/>
      <c r="N342" s="216"/>
      <c r="O342" s="216"/>
      <c r="P342" s="216"/>
      <c r="Q342" s="216"/>
      <c r="R342" s="216"/>
      <c r="S342" s="216"/>
      <c r="T342" s="217"/>
      <c r="AT342" s="218" t="s">
        <v>200</v>
      </c>
      <c r="AU342" s="218" t="s">
        <v>79</v>
      </c>
      <c r="AV342" s="11" t="s">
        <v>79</v>
      </c>
      <c r="AW342" s="11" t="s">
        <v>33</v>
      </c>
      <c r="AX342" s="11" t="s">
        <v>70</v>
      </c>
      <c r="AY342" s="218" t="s">
        <v>132</v>
      </c>
    </row>
    <row r="343" spans="2:51" s="13" customFormat="1" ht="13.5">
      <c r="B343" s="232"/>
      <c r="C343" s="233"/>
      <c r="D343" s="202" t="s">
        <v>200</v>
      </c>
      <c r="E343" s="234" t="s">
        <v>21</v>
      </c>
      <c r="F343" s="235" t="s">
        <v>247</v>
      </c>
      <c r="G343" s="233"/>
      <c r="H343" s="236">
        <v>143.29</v>
      </c>
      <c r="I343" s="237"/>
      <c r="J343" s="233"/>
      <c r="K343" s="233"/>
      <c r="L343" s="238"/>
      <c r="M343" s="239"/>
      <c r="N343" s="240"/>
      <c r="O343" s="240"/>
      <c r="P343" s="240"/>
      <c r="Q343" s="240"/>
      <c r="R343" s="240"/>
      <c r="S343" s="240"/>
      <c r="T343" s="241"/>
      <c r="AT343" s="242" t="s">
        <v>200</v>
      </c>
      <c r="AU343" s="242" t="s">
        <v>79</v>
      </c>
      <c r="AV343" s="13" t="s">
        <v>152</v>
      </c>
      <c r="AW343" s="13" t="s">
        <v>33</v>
      </c>
      <c r="AX343" s="13" t="s">
        <v>77</v>
      </c>
      <c r="AY343" s="242" t="s">
        <v>132</v>
      </c>
    </row>
    <row r="344" spans="2:65" s="1" customFormat="1" ht="25.5" customHeight="1">
      <c r="B344" s="39"/>
      <c r="C344" s="190" t="s">
        <v>956</v>
      </c>
      <c r="D344" s="190" t="s">
        <v>133</v>
      </c>
      <c r="E344" s="191" t="s">
        <v>693</v>
      </c>
      <c r="F344" s="192" t="s">
        <v>694</v>
      </c>
      <c r="G344" s="193" t="s">
        <v>281</v>
      </c>
      <c r="H344" s="194">
        <v>143.29</v>
      </c>
      <c r="I344" s="195">
        <v>124.74</v>
      </c>
      <c r="J344" s="196">
        <f>ROUND(I344*H344,2)</f>
        <v>17873.99</v>
      </c>
      <c r="K344" s="192" t="s">
        <v>161</v>
      </c>
      <c r="L344" s="59"/>
      <c r="M344" s="197" t="s">
        <v>21</v>
      </c>
      <c r="N344" s="198" t="s">
        <v>41</v>
      </c>
      <c r="O344" s="40"/>
      <c r="P344" s="199">
        <f>O344*H344</f>
        <v>0</v>
      </c>
      <c r="Q344" s="199">
        <v>0</v>
      </c>
      <c r="R344" s="199">
        <f>Q344*H344</f>
        <v>0</v>
      </c>
      <c r="S344" s="199">
        <v>0</v>
      </c>
      <c r="T344" s="200">
        <f>S344*H344</f>
        <v>0</v>
      </c>
      <c r="AR344" s="23" t="s">
        <v>152</v>
      </c>
      <c r="AT344" s="23" t="s">
        <v>133</v>
      </c>
      <c r="AU344" s="23" t="s">
        <v>79</v>
      </c>
      <c r="AY344" s="23" t="s">
        <v>132</v>
      </c>
      <c r="BE344" s="201">
        <f>IF(N344="základní",J344,0)</f>
        <v>17873.99</v>
      </c>
      <c r="BF344" s="201">
        <f>IF(N344="snížená",J344,0)</f>
        <v>0</v>
      </c>
      <c r="BG344" s="201">
        <f>IF(N344="zákl. přenesená",J344,0)</f>
        <v>0</v>
      </c>
      <c r="BH344" s="201">
        <f>IF(N344="sníž. přenesená",J344,0)</f>
        <v>0</v>
      </c>
      <c r="BI344" s="201">
        <f>IF(N344="nulová",J344,0)</f>
        <v>0</v>
      </c>
      <c r="BJ344" s="23" t="s">
        <v>77</v>
      </c>
      <c r="BK344" s="201">
        <f>ROUND(I344*H344,2)</f>
        <v>17873.99</v>
      </c>
      <c r="BL344" s="23" t="s">
        <v>152</v>
      </c>
      <c r="BM344" s="23" t="s">
        <v>957</v>
      </c>
    </row>
    <row r="345" spans="2:47" s="1" customFormat="1" ht="81">
      <c r="B345" s="39"/>
      <c r="C345" s="61"/>
      <c r="D345" s="202" t="s">
        <v>188</v>
      </c>
      <c r="E345" s="61"/>
      <c r="F345" s="203" t="s">
        <v>696</v>
      </c>
      <c r="G345" s="61"/>
      <c r="H345" s="61"/>
      <c r="I345" s="161"/>
      <c r="J345" s="61"/>
      <c r="K345" s="61"/>
      <c r="L345" s="59"/>
      <c r="M345" s="204"/>
      <c r="N345" s="40"/>
      <c r="O345" s="40"/>
      <c r="P345" s="40"/>
      <c r="Q345" s="40"/>
      <c r="R345" s="40"/>
      <c r="S345" s="40"/>
      <c r="T345" s="76"/>
      <c r="AT345" s="23" t="s">
        <v>188</v>
      </c>
      <c r="AU345" s="23" t="s">
        <v>79</v>
      </c>
    </row>
    <row r="346" spans="2:65" s="1" customFormat="1" ht="25.5" customHeight="1">
      <c r="B346" s="39"/>
      <c r="C346" s="190" t="s">
        <v>958</v>
      </c>
      <c r="D346" s="190" t="s">
        <v>133</v>
      </c>
      <c r="E346" s="191" t="s">
        <v>959</v>
      </c>
      <c r="F346" s="192" t="s">
        <v>960</v>
      </c>
      <c r="G346" s="193" t="s">
        <v>281</v>
      </c>
      <c r="H346" s="194">
        <v>67.03</v>
      </c>
      <c r="I346" s="195">
        <v>118.96</v>
      </c>
      <c r="J346" s="196">
        <f>ROUND(I346*H346,2)</f>
        <v>7973.89</v>
      </c>
      <c r="K346" s="192" t="s">
        <v>161</v>
      </c>
      <c r="L346" s="59"/>
      <c r="M346" s="197" t="s">
        <v>21</v>
      </c>
      <c r="N346" s="198" t="s">
        <v>41</v>
      </c>
      <c r="O346" s="40"/>
      <c r="P346" s="199">
        <f>O346*H346</f>
        <v>0</v>
      </c>
      <c r="Q346" s="199">
        <v>0</v>
      </c>
      <c r="R346" s="199">
        <f>Q346*H346</f>
        <v>0</v>
      </c>
      <c r="S346" s="199">
        <v>0</v>
      </c>
      <c r="T346" s="200">
        <f>S346*H346</f>
        <v>0</v>
      </c>
      <c r="AR346" s="23" t="s">
        <v>152</v>
      </c>
      <c r="AT346" s="23" t="s">
        <v>133</v>
      </c>
      <c r="AU346" s="23" t="s">
        <v>79</v>
      </c>
      <c r="AY346" s="23" t="s">
        <v>132</v>
      </c>
      <c r="BE346" s="201">
        <f>IF(N346="základní",J346,0)</f>
        <v>7973.89</v>
      </c>
      <c r="BF346" s="201">
        <f>IF(N346="snížená",J346,0)</f>
        <v>0</v>
      </c>
      <c r="BG346" s="201">
        <f>IF(N346="zákl. přenesená",J346,0)</f>
        <v>0</v>
      </c>
      <c r="BH346" s="201">
        <f>IF(N346="sníž. přenesená",J346,0)</f>
        <v>0</v>
      </c>
      <c r="BI346" s="201">
        <f>IF(N346="nulová",J346,0)</f>
        <v>0</v>
      </c>
      <c r="BJ346" s="23" t="s">
        <v>77</v>
      </c>
      <c r="BK346" s="201">
        <f>ROUND(I346*H346,2)</f>
        <v>7973.89</v>
      </c>
      <c r="BL346" s="23" t="s">
        <v>152</v>
      </c>
      <c r="BM346" s="23" t="s">
        <v>961</v>
      </c>
    </row>
    <row r="347" spans="2:47" s="1" customFormat="1" ht="81">
      <c r="B347" s="39"/>
      <c r="C347" s="61"/>
      <c r="D347" s="202" t="s">
        <v>188</v>
      </c>
      <c r="E347" s="61"/>
      <c r="F347" s="203" t="s">
        <v>696</v>
      </c>
      <c r="G347" s="61"/>
      <c r="H347" s="61"/>
      <c r="I347" s="161"/>
      <c r="J347" s="61"/>
      <c r="K347" s="61"/>
      <c r="L347" s="59"/>
      <c r="M347" s="204"/>
      <c r="N347" s="40"/>
      <c r="O347" s="40"/>
      <c r="P347" s="40"/>
      <c r="Q347" s="40"/>
      <c r="R347" s="40"/>
      <c r="S347" s="40"/>
      <c r="T347" s="76"/>
      <c r="AT347" s="23" t="s">
        <v>188</v>
      </c>
      <c r="AU347" s="23" t="s">
        <v>79</v>
      </c>
    </row>
    <row r="348" spans="2:63" s="10" customFormat="1" ht="29.25" customHeight="1">
      <c r="B348" s="174"/>
      <c r="C348" s="175"/>
      <c r="D348" s="176" t="s">
        <v>69</v>
      </c>
      <c r="E348" s="188" t="s">
        <v>697</v>
      </c>
      <c r="F348" s="188" t="s">
        <v>698</v>
      </c>
      <c r="G348" s="175"/>
      <c r="H348" s="175"/>
      <c r="I348" s="178"/>
      <c r="J348" s="189">
        <f>BK348</f>
        <v>17557.27</v>
      </c>
      <c r="K348" s="175"/>
      <c r="L348" s="180"/>
      <c r="M348" s="181"/>
      <c r="N348" s="182"/>
      <c r="O348" s="182"/>
      <c r="P348" s="183">
        <f>SUM(P349:P352)</f>
        <v>0</v>
      </c>
      <c r="Q348" s="182"/>
      <c r="R348" s="183">
        <f>SUM(R349:R352)</f>
        <v>0</v>
      </c>
      <c r="S348" s="182"/>
      <c r="T348" s="184">
        <f>SUM(T349:T352)</f>
        <v>0</v>
      </c>
      <c r="AR348" s="185" t="s">
        <v>77</v>
      </c>
      <c r="AT348" s="186" t="s">
        <v>69</v>
      </c>
      <c r="AU348" s="186" t="s">
        <v>77</v>
      </c>
      <c r="AY348" s="185" t="s">
        <v>132</v>
      </c>
      <c r="BK348" s="187">
        <f>SUM(BK349:BK352)</f>
        <v>17557.27</v>
      </c>
    </row>
    <row r="349" spans="2:65" s="1" customFormat="1" ht="25.5" customHeight="1">
      <c r="B349" s="39"/>
      <c r="C349" s="190" t="s">
        <v>962</v>
      </c>
      <c r="D349" s="190" t="s">
        <v>133</v>
      </c>
      <c r="E349" s="191" t="s">
        <v>700</v>
      </c>
      <c r="F349" s="192" t="s">
        <v>701</v>
      </c>
      <c r="G349" s="193" t="s">
        <v>281</v>
      </c>
      <c r="H349" s="194">
        <v>819.285</v>
      </c>
      <c r="I349" s="195">
        <v>15.31</v>
      </c>
      <c r="J349" s="196">
        <f>ROUND(I349*H349,2)</f>
        <v>12543.25</v>
      </c>
      <c r="K349" s="192" t="s">
        <v>161</v>
      </c>
      <c r="L349" s="59"/>
      <c r="M349" s="197" t="s">
        <v>21</v>
      </c>
      <c r="N349" s="198" t="s">
        <v>41</v>
      </c>
      <c r="O349" s="40"/>
      <c r="P349" s="199">
        <f>O349*H349</f>
        <v>0</v>
      </c>
      <c r="Q349" s="199">
        <v>0</v>
      </c>
      <c r="R349" s="199">
        <f>Q349*H349</f>
        <v>0</v>
      </c>
      <c r="S349" s="199">
        <v>0</v>
      </c>
      <c r="T349" s="200">
        <f>S349*H349</f>
        <v>0</v>
      </c>
      <c r="AR349" s="23" t="s">
        <v>152</v>
      </c>
      <c r="AT349" s="23" t="s">
        <v>133</v>
      </c>
      <c r="AU349" s="23" t="s">
        <v>79</v>
      </c>
      <c r="AY349" s="23" t="s">
        <v>132</v>
      </c>
      <c r="BE349" s="201">
        <f>IF(N349="základní",J349,0)</f>
        <v>12543.25</v>
      </c>
      <c r="BF349" s="201">
        <f>IF(N349="snížená",J349,0)</f>
        <v>0</v>
      </c>
      <c r="BG349" s="201">
        <f>IF(N349="zákl. přenesená",J349,0)</f>
        <v>0</v>
      </c>
      <c r="BH349" s="201">
        <f>IF(N349="sníž. přenesená",J349,0)</f>
        <v>0</v>
      </c>
      <c r="BI349" s="201">
        <f>IF(N349="nulová",J349,0)</f>
        <v>0</v>
      </c>
      <c r="BJ349" s="23" t="s">
        <v>77</v>
      </c>
      <c r="BK349" s="201">
        <f>ROUND(I349*H349,2)</f>
        <v>12543.25</v>
      </c>
      <c r="BL349" s="23" t="s">
        <v>152</v>
      </c>
      <c r="BM349" s="23" t="s">
        <v>963</v>
      </c>
    </row>
    <row r="350" spans="2:47" s="1" customFormat="1" ht="27">
      <c r="B350" s="39"/>
      <c r="C350" s="61"/>
      <c r="D350" s="202" t="s">
        <v>188</v>
      </c>
      <c r="E350" s="61"/>
      <c r="F350" s="203" t="s">
        <v>703</v>
      </c>
      <c r="G350" s="61"/>
      <c r="H350" s="61"/>
      <c r="I350" s="161"/>
      <c r="J350" s="61"/>
      <c r="K350" s="61"/>
      <c r="L350" s="59"/>
      <c r="M350" s="204"/>
      <c r="N350" s="40"/>
      <c r="O350" s="40"/>
      <c r="P350" s="40"/>
      <c r="Q350" s="40"/>
      <c r="R350" s="40"/>
      <c r="S350" s="40"/>
      <c r="T350" s="76"/>
      <c r="AT350" s="23" t="s">
        <v>188</v>
      </c>
      <c r="AU350" s="23" t="s">
        <v>79</v>
      </c>
    </row>
    <row r="351" spans="2:65" s="1" customFormat="1" ht="38.25" customHeight="1">
      <c r="B351" s="39"/>
      <c r="C351" s="190" t="s">
        <v>964</v>
      </c>
      <c r="D351" s="190" t="s">
        <v>133</v>
      </c>
      <c r="E351" s="191" t="s">
        <v>705</v>
      </c>
      <c r="F351" s="192" t="s">
        <v>706</v>
      </c>
      <c r="G351" s="193" t="s">
        <v>281</v>
      </c>
      <c r="H351" s="194">
        <v>819.285</v>
      </c>
      <c r="I351" s="195">
        <v>6.12</v>
      </c>
      <c r="J351" s="196">
        <f>ROUND(I351*H351,2)</f>
        <v>5014.02</v>
      </c>
      <c r="K351" s="192" t="s">
        <v>161</v>
      </c>
      <c r="L351" s="59"/>
      <c r="M351" s="197" t="s">
        <v>21</v>
      </c>
      <c r="N351" s="198" t="s">
        <v>41</v>
      </c>
      <c r="O351" s="40"/>
      <c r="P351" s="199">
        <f>O351*H351</f>
        <v>0</v>
      </c>
      <c r="Q351" s="199">
        <v>0</v>
      </c>
      <c r="R351" s="199">
        <f>Q351*H351</f>
        <v>0</v>
      </c>
      <c r="S351" s="199">
        <v>0</v>
      </c>
      <c r="T351" s="200">
        <f>S351*H351</f>
        <v>0</v>
      </c>
      <c r="AR351" s="23" t="s">
        <v>152</v>
      </c>
      <c r="AT351" s="23" t="s">
        <v>133</v>
      </c>
      <c r="AU351" s="23" t="s">
        <v>79</v>
      </c>
      <c r="AY351" s="23" t="s">
        <v>132</v>
      </c>
      <c r="BE351" s="201">
        <f>IF(N351="základní",J351,0)</f>
        <v>5014.02</v>
      </c>
      <c r="BF351" s="201">
        <f>IF(N351="snížená",J351,0)</f>
        <v>0</v>
      </c>
      <c r="BG351" s="201">
        <f>IF(N351="zákl. přenesená",J351,0)</f>
        <v>0</v>
      </c>
      <c r="BH351" s="201">
        <f>IF(N351="sníž. přenesená",J351,0)</f>
        <v>0</v>
      </c>
      <c r="BI351" s="201">
        <f>IF(N351="nulová",J351,0)</f>
        <v>0</v>
      </c>
      <c r="BJ351" s="23" t="s">
        <v>77</v>
      </c>
      <c r="BK351" s="201">
        <f>ROUND(I351*H351,2)</f>
        <v>5014.02</v>
      </c>
      <c r="BL351" s="23" t="s">
        <v>152</v>
      </c>
      <c r="BM351" s="23" t="s">
        <v>965</v>
      </c>
    </row>
    <row r="352" spans="2:47" s="1" customFormat="1" ht="27">
      <c r="B352" s="39"/>
      <c r="C352" s="61"/>
      <c r="D352" s="202" t="s">
        <v>188</v>
      </c>
      <c r="E352" s="61"/>
      <c r="F352" s="203" t="s">
        <v>703</v>
      </c>
      <c r="G352" s="61"/>
      <c r="H352" s="61"/>
      <c r="I352" s="161"/>
      <c r="J352" s="61"/>
      <c r="K352" s="61"/>
      <c r="L352" s="59"/>
      <c r="M352" s="205"/>
      <c r="N352" s="206"/>
      <c r="O352" s="206"/>
      <c r="P352" s="206"/>
      <c r="Q352" s="206"/>
      <c r="R352" s="206"/>
      <c r="S352" s="206"/>
      <c r="T352" s="207"/>
      <c r="AT352" s="23" t="s">
        <v>188</v>
      </c>
      <c r="AU352" s="23" t="s">
        <v>79</v>
      </c>
    </row>
    <row r="353" spans="2:12" s="1" customFormat="1" ht="6.75" customHeight="1">
      <c r="B353" s="54"/>
      <c r="C353" s="55"/>
      <c r="D353" s="55"/>
      <c r="E353" s="55"/>
      <c r="F353" s="55"/>
      <c r="G353" s="55"/>
      <c r="H353" s="55"/>
      <c r="I353" s="137"/>
      <c r="J353" s="55"/>
      <c r="K353" s="55"/>
      <c r="L353" s="59"/>
    </row>
  </sheetData>
  <sheetProtection sheet="1" objects="1" scenarios="1" formatColumns="0" formatRows="0" autoFilter="0"/>
  <autoFilter ref="C85:K352"/>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905511811023623" right="0.5905511811023623" top="0.5905511811023623" bottom="0.5905511811023623" header="0" footer="0"/>
  <pageSetup blackAndWhite="1" fitToHeight="100" fitToWidth="1" horizontalDpi="600" verticalDpi="600" orientation="portrait" paperSize="9" scale="70"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243"/>
  <sheetViews>
    <sheetView showGridLines="0" zoomScalePageLayoutView="0" workbookViewId="0" topLeftCell="A1">
      <pane ySplit="1" topLeftCell="A228" activePane="bottomLeft" state="frozen"/>
      <selection pane="topLeft" activeCell="A1" sqref="A1"/>
      <selection pane="bottomLeft" activeCell="J240" sqref="J24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98</v>
      </c>
      <c r="G1" s="377" t="s">
        <v>99</v>
      </c>
      <c r="H1" s="377"/>
      <c r="I1" s="113"/>
      <c r="J1" s="112" t="s">
        <v>100</v>
      </c>
      <c r="K1" s="111" t="s">
        <v>101</v>
      </c>
      <c r="L1" s="112" t="s">
        <v>102</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70"/>
      <c r="M2" s="370"/>
      <c r="N2" s="370"/>
      <c r="O2" s="370"/>
      <c r="P2" s="370"/>
      <c r="Q2" s="370"/>
      <c r="R2" s="370"/>
      <c r="S2" s="370"/>
      <c r="T2" s="370"/>
      <c r="U2" s="370"/>
      <c r="V2" s="370"/>
      <c r="AT2" s="23" t="s">
        <v>91</v>
      </c>
    </row>
    <row r="3" spans="2:46" ht="6.75" customHeight="1">
      <c r="B3" s="24"/>
      <c r="C3" s="25"/>
      <c r="D3" s="25"/>
      <c r="E3" s="25"/>
      <c r="F3" s="25"/>
      <c r="G3" s="25"/>
      <c r="H3" s="25"/>
      <c r="I3" s="114"/>
      <c r="J3" s="25"/>
      <c r="K3" s="26"/>
      <c r="AT3" s="23" t="s">
        <v>79</v>
      </c>
    </row>
    <row r="4" spans="2:46" ht="36.75" customHeight="1">
      <c r="B4" s="27"/>
      <c r="C4" s="28"/>
      <c r="D4" s="29" t="s">
        <v>103</v>
      </c>
      <c r="E4" s="28"/>
      <c r="F4" s="28"/>
      <c r="G4" s="28"/>
      <c r="H4" s="28"/>
      <c r="I4" s="115"/>
      <c r="J4" s="28"/>
      <c r="K4" s="30"/>
      <c r="M4" s="31" t="s">
        <v>12</v>
      </c>
      <c r="AT4" s="23" t="s">
        <v>6</v>
      </c>
    </row>
    <row r="5" spans="2:11" ht="6.7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8" t="str">
        <f>'Rekapitulace stavby'!K6</f>
        <v>HOLOUBKOV – II/605 PRŮTAH – 1.etapa</v>
      </c>
      <c r="F7" s="379"/>
      <c r="G7" s="379"/>
      <c r="H7" s="379"/>
      <c r="I7" s="115"/>
      <c r="J7" s="28"/>
      <c r="K7" s="30"/>
    </row>
    <row r="8" spans="2:11" s="1" customFormat="1" ht="15">
      <c r="B8" s="39"/>
      <c r="C8" s="40"/>
      <c r="D8" s="36" t="s">
        <v>104</v>
      </c>
      <c r="E8" s="40"/>
      <c r="F8" s="40"/>
      <c r="G8" s="40"/>
      <c r="H8" s="40"/>
      <c r="I8" s="116"/>
      <c r="J8" s="40"/>
      <c r="K8" s="43"/>
    </row>
    <row r="9" spans="2:11" s="1" customFormat="1" ht="36.75" customHeight="1">
      <c r="B9" s="39"/>
      <c r="C9" s="40"/>
      <c r="D9" s="40"/>
      <c r="E9" s="380" t="s">
        <v>966</v>
      </c>
      <c r="F9" s="381"/>
      <c r="G9" s="381"/>
      <c r="H9" s="381"/>
      <c r="I9" s="116"/>
      <c r="J9" s="40"/>
      <c r="K9" s="43"/>
    </row>
    <row r="10" spans="2:11" s="1" customFormat="1" ht="13.5">
      <c r="B10" s="39"/>
      <c r="C10" s="40"/>
      <c r="D10" s="40"/>
      <c r="E10" s="40"/>
      <c r="F10" s="40"/>
      <c r="G10" s="40"/>
      <c r="H10" s="40"/>
      <c r="I10" s="116"/>
      <c r="J10" s="40"/>
      <c r="K10" s="43"/>
    </row>
    <row r="11" spans="2:11" s="1" customFormat="1" ht="14.25" customHeight="1">
      <c r="B11" s="39"/>
      <c r="C11" s="40"/>
      <c r="D11" s="36" t="s">
        <v>20</v>
      </c>
      <c r="E11" s="40"/>
      <c r="F11" s="34" t="s">
        <v>21</v>
      </c>
      <c r="G11" s="40"/>
      <c r="H11" s="40"/>
      <c r="I11" s="117" t="s">
        <v>22</v>
      </c>
      <c r="J11" s="34" t="s">
        <v>21</v>
      </c>
      <c r="K11" s="43"/>
    </row>
    <row r="12" spans="2:11" s="1" customFormat="1" ht="14.25" customHeight="1">
      <c r="B12" s="39"/>
      <c r="C12" s="40"/>
      <c r="D12" s="36" t="s">
        <v>23</v>
      </c>
      <c r="E12" s="40"/>
      <c r="F12" s="34" t="s">
        <v>24</v>
      </c>
      <c r="G12" s="40"/>
      <c r="H12" s="40"/>
      <c r="I12" s="117" t="s">
        <v>25</v>
      </c>
      <c r="J12" s="118" t="str">
        <f>'Rekapitulace stavby'!AN8</f>
        <v>20. 12. 2017</v>
      </c>
      <c r="K12" s="43"/>
    </row>
    <row r="13" spans="2:11" s="1" customFormat="1" ht="10.5" customHeight="1">
      <c r="B13" s="39"/>
      <c r="C13" s="40"/>
      <c r="D13" s="40"/>
      <c r="E13" s="40"/>
      <c r="F13" s="40"/>
      <c r="G13" s="40"/>
      <c r="H13" s="40"/>
      <c r="I13" s="116"/>
      <c r="J13" s="40"/>
      <c r="K13" s="43"/>
    </row>
    <row r="14" spans="2:11" s="1" customFormat="1" ht="14.25" customHeight="1">
      <c r="B14" s="39"/>
      <c r="C14" s="40"/>
      <c r="D14" s="36" t="s">
        <v>27</v>
      </c>
      <c r="E14" s="40"/>
      <c r="F14" s="40"/>
      <c r="G14" s="40"/>
      <c r="H14" s="40"/>
      <c r="I14" s="117" t="s">
        <v>28</v>
      </c>
      <c r="J14" s="34" t="s">
        <v>21</v>
      </c>
      <c r="K14" s="43"/>
    </row>
    <row r="15" spans="2:11" s="1" customFormat="1" ht="18" customHeight="1">
      <c r="B15" s="39"/>
      <c r="C15" s="40"/>
      <c r="D15" s="40"/>
      <c r="E15" s="34" t="s">
        <v>29</v>
      </c>
      <c r="F15" s="40"/>
      <c r="G15" s="40"/>
      <c r="H15" s="40"/>
      <c r="I15" s="117" t="s">
        <v>30</v>
      </c>
      <c r="J15" s="34"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6" t="s">
        <v>31</v>
      </c>
      <c r="E17" s="40"/>
      <c r="F17" s="40"/>
      <c r="G17" s="40"/>
      <c r="H17" s="40"/>
      <c r="I17" s="117" t="s">
        <v>28</v>
      </c>
      <c r="J17" s="34" t="str">
        <f>IF('Rekapitulace stavby'!AN13="Vyplň údaj","",IF('Rekapitulace stavby'!AN13="","",'Rekapitulace stavby'!AN13))</f>
        <v>480 35 599</v>
      </c>
      <c r="K17" s="43"/>
    </row>
    <row r="18" spans="2:11" s="1" customFormat="1" ht="18" customHeight="1">
      <c r="B18" s="39"/>
      <c r="C18" s="40"/>
      <c r="D18" s="40"/>
      <c r="E18" s="34" t="str">
        <f>IF('Rekapitulace stavby'!E14="Vyplň údaj","",IF('Rekapitulace stavby'!E14="","",'Rekapitulace stavby'!E14))</f>
        <v>Swietelsky stavební s.r.o., Odštěpný závod Dopravní stavby ZÁPAD, Zemská 259, 337 01 Ejpovice</v>
      </c>
      <c r="F18" s="40"/>
      <c r="G18" s="40"/>
      <c r="H18" s="40"/>
      <c r="I18" s="117" t="s">
        <v>30</v>
      </c>
      <c r="J18" s="34" t="str">
        <f>IF('Rekapitulace stavby'!AN14="Vyplň údaj","",IF('Rekapitulace stavby'!AN14="","",'Rekapitulace stavby'!AN14))</f>
        <v>CZ 480 35 599</v>
      </c>
      <c r="K18" s="43"/>
    </row>
    <row r="19" spans="2:11" s="1" customFormat="1" ht="6.75" customHeight="1">
      <c r="B19" s="39"/>
      <c r="C19" s="40"/>
      <c r="D19" s="40"/>
      <c r="E19" s="40"/>
      <c r="F19" s="40"/>
      <c r="G19" s="40"/>
      <c r="H19" s="40"/>
      <c r="I19" s="116"/>
      <c r="J19" s="40"/>
      <c r="K19" s="43"/>
    </row>
    <row r="20" spans="2:11" s="1" customFormat="1" ht="14.25" customHeight="1">
      <c r="B20" s="39"/>
      <c r="C20" s="40"/>
      <c r="D20" s="36" t="s">
        <v>32</v>
      </c>
      <c r="E20" s="40"/>
      <c r="F20" s="40"/>
      <c r="G20" s="40"/>
      <c r="H20" s="40"/>
      <c r="I20" s="117" t="s">
        <v>28</v>
      </c>
      <c r="J20" s="34">
        <f>IF('Rekapitulace stavby'!AN16="","",'Rekapitulace stavby'!AN16)</f>
      </c>
      <c r="K20" s="43"/>
    </row>
    <row r="21" spans="2:11" s="1" customFormat="1" ht="18" customHeight="1">
      <c r="B21" s="39"/>
      <c r="C21" s="40"/>
      <c r="D21" s="40"/>
      <c r="E21" s="34" t="str">
        <f>IF('Rekapitulace stavby'!E17="","",'Rekapitulace stavby'!E17)</f>
        <v> </v>
      </c>
      <c r="F21" s="40"/>
      <c r="G21" s="40"/>
      <c r="H21" s="40"/>
      <c r="I21" s="117" t="s">
        <v>30</v>
      </c>
      <c r="J21" s="34">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6" t="s">
        <v>34</v>
      </c>
      <c r="E23" s="40"/>
      <c r="F23" s="40"/>
      <c r="G23" s="40"/>
      <c r="H23" s="40"/>
      <c r="I23" s="116"/>
      <c r="J23" s="40"/>
      <c r="K23" s="43"/>
    </row>
    <row r="24" spans="2:11" s="6" customFormat="1" ht="16.5" customHeight="1">
      <c r="B24" s="119"/>
      <c r="C24" s="120"/>
      <c r="D24" s="120"/>
      <c r="E24" s="345" t="s">
        <v>21</v>
      </c>
      <c r="F24" s="345"/>
      <c r="G24" s="345"/>
      <c r="H24" s="345"/>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ROUND(J86,2)</f>
        <v>1503048.72</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ROUND(SUM(BE86:BE242),2)</f>
        <v>1503048.72</v>
      </c>
      <c r="G30" s="40"/>
      <c r="H30" s="40"/>
      <c r="I30" s="129">
        <v>0.21</v>
      </c>
      <c r="J30" s="128">
        <f>ROUND(ROUND((SUM(BE86:BE242)),2)*I30,2)</f>
        <v>315640.23</v>
      </c>
      <c r="K30" s="43"/>
    </row>
    <row r="31" spans="2:11" s="1" customFormat="1" ht="14.25" customHeight="1">
      <c r="B31" s="39"/>
      <c r="C31" s="40"/>
      <c r="D31" s="40"/>
      <c r="E31" s="47" t="s">
        <v>42</v>
      </c>
      <c r="F31" s="128">
        <f>ROUND(SUM(BF86:BF242),2)</f>
        <v>0</v>
      </c>
      <c r="G31" s="40"/>
      <c r="H31" s="40"/>
      <c r="I31" s="129">
        <v>0.15</v>
      </c>
      <c r="J31" s="128">
        <f>ROUND(ROUND((SUM(BF86:BF242)),2)*I31,2)</f>
        <v>0</v>
      </c>
      <c r="K31" s="43"/>
    </row>
    <row r="32" spans="2:11" s="1" customFormat="1" ht="14.25" customHeight="1" hidden="1">
      <c r="B32" s="39"/>
      <c r="C32" s="40"/>
      <c r="D32" s="40"/>
      <c r="E32" s="47" t="s">
        <v>43</v>
      </c>
      <c r="F32" s="128">
        <f>ROUND(SUM(BG86:BG242),2)</f>
        <v>0</v>
      </c>
      <c r="G32" s="40"/>
      <c r="H32" s="40"/>
      <c r="I32" s="129">
        <v>0.21</v>
      </c>
      <c r="J32" s="128">
        <v>0</v>
      </c>
      <c r="K32" s="43"/>
    </row>
    <row r="33" spans="2:11" s="1" customFormat="1" ht="14.25" customHeight="1" hidden="1">
      <c r="B33" s="39"/>
      <c r="C33" s="40"/>
      <c r="D33" s="40"/>
      <c r="E33" s="47" t="s">
        <v>44</v>
      </c>
      <c r="F33" s="128">
        <f>ROUND(SUM(BH86:BH242),2)</f>
        <v>0</v>
      </c>
      <c r="G33" s="40"/>
      <c r="H33" s="40"/>
      <c r="I33" s="129">
        <v>0.15</v>
      </c>
      <c r="J33" s="128">
        <v>0</v>
      </c>
      <c r="K33" s="43"/>
    </row>
    <row r="34" spans="2:11" s="1" customFormat="1" ht="14.25" customHeight="1" hidden="1">
      <c r="B34" s="39"/>
      <c r="C34" s="40"/>
      <c r="D34" s="40"/>
      <c r="E34" s="47" t="s">
        <v>45</v>
      </c>
      <c r="F34" s="128">
        <f>ROUND(SUM(BI86:BI242),2)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1818688.95</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9" t="s">
        <v>106</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6" t="s">
        <v>18</v>
      </c>
      <c r="D44" s="40"/>
      <c r="E44" s="40"/>
      <c r="F44" s="40"/>
      <c r="G44" s="40"/>
      <c r="H44" s="40"/>
      <c r="I44" s="116"/>
      <c r="J44" s="40"/>
      <c r="K44" s="43"/>
    </row>
    <row r="45" spans="2:11" s="1" customFormat="1" ht="16.5" customHeight="1">
      <c r="B45" s="39"/>
      <c r="C45" s="40"/>
      <c r="D45" s="40"/>
      <c r="E45" s="378" t="str">
        <f>E7</f>
        <v>HOLOUBKOV – II/605 PRŮTAH – 1.etapa</v>
      </c>
      <c r="F45" s="379"/>
      <c r="G45" s="379"/>
      <c r="H45" s="379"/>
      <c r="I45" s="116"/>
      <c r="J45" s="40"/>
      <c r="K45" s="43"/>
    </row>
    <row r="46" spans="2:11" s="1" customFormat="1" ht="14.25" customHeight="1">
      <c r="B46" s="39"/>
      <c r="C46" s="36" t="s">
        <v>104</v>
      </c>
      <c r="D46" s="40"/>
      <c r="E46" s="40"/>
      <c r="F46" s="40"/>
      <c r="G46" s="40"/>
      <c r="H46" s="40"/>
      <c r="I46" s="116"/>
      <c r="J46" s="40"/>
      <c r="K46" s="43"/>
    </row>
    <row r="47" spans="2:11" s="1" customFormat="1" ht="17.25" customHeight="1">
      <c r="B47" s="39"/>
      <c r="C47" s="40"/>
      <c r="D47" s="40"/>
      <c r="E47" s="380" t="str">
        <f>E9</f>
        <v>SO 201 - Rámový propustek</v>
      </c>
      <c r="F47" s="381"/>
      <c r="G47" s="381"/>
      <c r="H47" s="381"/>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6" t="s">
        <v>23</v>
      </c>
      <c r="D49" s="40"/>
      <c r="E49" s="40"/>
      <c r="F49" s="34" t="str">
        <f>F12</f>
        <v> </v>
      </c>
      <c r="G49" s="40"/>
      <c r="H49" s="40"/>
      <c r="I49" s="117" t="s">
        <v>25</v>
      </c>
      <c r="J49" s="118" t="str">
        <f>IF(J12="","",J12)</f>
        <v>20. 12. 2017</v>
      </c>
      <c r="K49" s="43"/>
    </row>
    <row r="50" spans="2:11" s="1" customFormat="1" ht="6.75" customHeight="1">
      <c r="B50" s="39"/>
      <c r="C50" s="40"/>
      <c r="D50" s="40"/>
      <c r="E50" s="40"/>
      <c r="F50" s="40"/>
      <c r="G50" s="40"/>
      <c r="H50" s="40"/>
      <c r="I50" s="116"/>
      <c r="J50" s="40"/>
      <c r="K50" s="43"/>
    </row>
    <row r="51" spans="2:11" s="1" customFormat="1" ht="15">
      <c r="B51" s="39"/>
      <c r="C51" s="36" t="s">
        <v>27</v>
      </c>
      <c r="D51" s="40"/>
      <c r="E51" s="40"/>
      <c r="F51" s="34" t="str">
        <f>E15</f>
        <v>SÚSPK a Obec Holoubkov</v>
      </c>
      <c r="G51" s="40"/>
      <c r="H51" s="40"/>
      <c r="I51" s="117" t="s">
        <v>32</v>
      </c>
      <c r="J51" s="345" t="str">
        <f>E21</f>
        <v> </v>
      </c>
      <c r="K51" s="43"/>
    </row>
    <row r="52" spans="2:11" s="1" customFormat="1" ht="14.25" customHeight="1">
      <c r="B52" s="39"/>
      <c r="C52" s="36" t="s">
        <v>31</v>
      </c>
      <c r="D52" s="40"/>
      <c r="E52" s="40"/>
      <c r="F52" s="34" t="str">
        <f>IF(E18="","",E18)</f>
        <v>Swietelsky stavební s.r.o., Odštěpný závod Dopravní stavby ZÁPAD, Zemská 259, 337 01 Ejpovice</v>
      </c>
      <c r="G52" s="40"/>
      <c r="H52" s="40"/>
      <c r="I52" s="116"/>
      <c r="J52" s="373"/>
      <c r="K52" s="43"/>
    </row>
    <row r="53" spans="2:11" s="1" customFormat="1" ht="9.7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9.7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J86</f>
        <v>1503048.72</v>
      </c>
      <c r="K56" s="43"/>
      <c r="AU56" s="23" t="s">
        <v>110</v>
      </c>
    </row>
    <row r="57" spans="2:11" s="7" customFormat="1" ht="24.75" customHeight="1">
      <c r="B57" s="147"/>
      <c r="C57" s="148"/>
      <c r="D57" s="149" t="s">
        <v>178</v>
      </c>
      <c r="E57" s="150"/>
      <c r="F57" s="150"/>
      <c r="G57" s="150"/>
      <c r="H57" s="150"/>
      <c r="I57" s="151"/>
      <c r="J57" s="152">
        <f>J87</f>
        <v>1496078.06</v>
      </c>
      <c r="K57" s="153"/>
    </row>
    <row r="58" spans="2:11" s="8" customFormat="1" ht="19.5" customHeight="1">
      <c r="B58" s="154"/>
      <c r="C58" s="155"/>
      <c r="D58" s="156" t="s">
        <v>179</v>
      </c>
      <c r="E58" s="157"/>
      <c r="F58" s="157"/>
      <c r="G58" s="157"/>
      <c r="H58" s="157"/>
      <c r="I58" s="158"/>
      <c r="J58" s="159">
        <f>J88</f>
        <v>157334.28000000003</v>
      </c>
      <c r="K58" s="160"/>
    </row>
    <row r="59" spans="2:11" s="8" customFormat="1" ht="19.5" customHeight="1">
      <c r="B59" s="154"/>
      <c r="C59" s="155"/>
      <c r="D59" s="156" t="s">
        <v>219</v>
      </c>
      <c r="E59" s="157"/>
      <c r="F59" s="157"/>
      <c r="G59" s="157"/>
      <c r="H59" s="157"/>
      <c r="I59" s="158"/>
      <c r="J59" s="159">
        <f>J118</f>
        <v>234001.01999999996</v>
      </c>
      <c r="K59" s="160"/>
    </row>
    <row r="60" spans="2:11" s="8" customFormat="1" ht="19.5" customHeight="1">
      <c r="B60" s="154"/>
      <c r="C60" s="155"/>
      <c r="D60" s="156" t="s">
        <v>220</v>
      </c>
      <c r="E60" s="157"/>
      <c r="F60" s="157"/>
      <c r="G60" s="157"/>
      <c r="H60" s="157"/>
      <c r="I60" s="158"/>
      <c r="J60" s="159">
        <f>J153</f>
        <v>734678.71</v>
      </c>
      <c r="K60" s="160"/>
    </row>
    <row r="61" spans="2:11" s="8" customFormat="1" ht="19.5" customHeight="1">
      <c r="B61" s="154"/>
      <c r="C61" s="155"/>
      <c r="D61" s="156" t="s">
        <v>221</v>
      </c>
      <c r="E61" s="157"/>
      <c r="F61" s="157"/>
      <c r="G61" s="157"/>
      <c r="H61" s="157"/>
      <c r="I61" s="158"/>
      <c r="J61" s="159">
        <f>J201</f>
        <v>181110.75</v>
      </c>
      <c r="K61" s="160"/>
    </row>
    <row r="62" spans="2:11" s="8" customFormat="1" ht="19.5" customHeight="1">
      <c r="B62" s="154"/>
      <c r="C62" s="155"/>
      <c r="D62" s="156" t="s">
        <v>223</v>
      </c>
      <c r="E62" s="157"/>
      <c r="F62" s="157"/>
      <c r="G62" s="157"/>
      <c r="H62" s="157"/>
      <c r="I62" s="158"/>
      <c r="J62" s="159">
        <f>J217</f>
        <v>170501.58</v>
      </c>
      <c r="K62" s="160"/>
    </row>
    <row r="63" spans="2:11" s="8" customFormat="1" ht="19.5" customHeight="1">
      <c r="B63" s="154"/>
      <c r="C63" s="155"/>
      <c r="D63" s="156" t="s">
        <v>224</v>
      </c>
      <c r="E63" s="157"/>
      <c r="F63" s="157"/>
      <c r="G63" s="157"/>
      <c r="H63" s="157"/>
      <c r="I63" s="158"/>
      <c r="J63" s="159">
        <f>J231</f>
        <v>16008.15</v>
      </c>
      <c r="K63" s="160"/>
    </row>
    <row r="64" spans="2:11" s="8" customFormat="1" ht="19.5" customHeight="1">
      <c r="B64" s="154"/>
      <c r="C64" s="155"/>
      <c r="D64" s="156" t="s">
        <v>225</v>
      </c>
      <c r="E64" s="157"/>
      <c r="F64" s="157"/>
      <c r="G64" s="157"/>
      <c r="H64" s="157"/>
      <c r="I64" s="158"/>
      <c r="J64" s="159">
        <f>J236</f>
        <v>2443.57</v>
      </c>
      <c r="K64" s="160"/>
    </row>
    <row r="65" spans="2:11" s="7" customFormat="1" ht="24.75" customHeight="1">
      <c r="B65" s="147"/>
      <c r="C65" s="148"/>
      <c r="D65" s="149" t="s">
        <v>967</v>
      </c>
      <c r="E65" s="150"/>
      <c r="F65" s="150"/>
      <c r="G65" s="150"/>
      <c r="H65" s="150"/>
      <c r="I65" s="151"/>
      <c r="J65" s="152">
        <f>J239</f>
        <v>6970.66</v>
      </c>
      <c r="K65" s="153"/>
    </row>
    <row r="66" spans="2:11" s="8" customFormat="1" ht="19.5" customHeight="1">
      <c r="B66" s="154"/>
      <c r="C66" s="155"/>
      <c r="D66" s="156" t="s">
        <v>968</v>
      </c>
      <c r="E66" s="157"/>
      <c r="F66" s="157"/>
      <c r="G66" s="157"/>
      <c r="H66" s="157"/>
      <c r="I66" s="158"/>
      <c r="J66" s="159">
        <f>J240</f>
        <v>6970.66</v>
      </c>
      <c r="K66" s="160"/>
    </row>
    <row r="67" spans="2:11" s="1" customFormat="1" ht="21.75" customHeight="1">
      <c r="B67" s="39"/>
      <c r="C67" s="40"/>
      <c r="D67" s="40"/>
      <c r="E67" s="40"/>
      <c r="F67" s="40"/>
      <c r="G67" s="40"/>
      <c r="H67" s="40"/>
      <c r="I67" s="116"/>
      <c r="J67" s="40"/>
      <c r="K67" s="43"/>
    </row>
    <row r="68" spans="2:11" s="1" customFormat="1" ht="6.75" customHeight="1">
      <c r="B68" s="54"/>
      <c r="C68" s="55"/>
      <c r="D68" s="55"/>
      <c r="E68" s="55"/>
      <c r="F68" s="55"/>
      <c r="G68" s="55"/>
      <c r="H68" s="55"/>
      <c r="I68" s="137"/>
      <c r="J68" s="55"/>
      <c r="K68" s="56"/>
    </row>
    <row r="72" spans="2:12" s="1" customFormat="1" ht="6.75" customHeight="1">
      <c r="B72" s="57"/>
      <c r="C72" s="58"/>
      <c r="D72" s="58"/>
      <c r="E72" s="58"/>
      <c r="F72" s="58"/>
      <c r="G72" s="58"/>
      <c r="H72" s="58"/>
      <c r="I72" s="140"/>
      <c r="J72" s="58"/>
      <c r="K72" s="58"/>
      <c r="L72" s="59"/>
    </row>
    <row r="73" spans="2:12" s="1" customFormat="1" ht="36.75" customHeight="1">
      <c r="B73" s="39"/>
      <c r="C73" s="60" t="s">
        <v>115</v>
      </c>
      <c r="D73" s="61"/>
      <c r="E73" s="61"/>
      <c r="F73" s="61"/>
      <c r="G73" s="61"/>
      <c r="H73" s="61"/>
      <c r="I73" s="161"/>
      <c r="J73" s="61"/>
      <c r="K73" s="61"/>
      <c r="L73" s="59"/>
    </row>
    <row r="74" spans="2:12" s="1" customFormat="1" ht="6.75" customHeight="1">
      <c r="B74" s="39"/>
      <c r="C74" s="61"/>
      <c r="D74" s="61"/>
      <c r="E74" s="61"/>
      <c r="F74" s="61"/>
      <c r="G74" s="61"/>
      <c r="H74" s="61"/>
      <c r="I74" s="161"/>
      <c r="J74" s="61"/>
      <c r="K74" s="61"/>
      <c r="L74" s="59"/>
    </row>
    <row r="75" spans="2:12" s="1" customFormat="1" ht="14.25" customHeight="1">
      <c r="B75" s="39"/>
      <c r="C75" s="63" t="s">
        <v>18</v>
      </c>
      <c r="D75" s="61"/>
      <c r="E75" s="61"/>
      <c r="F75" s="61"/>
      <c r="G75" s="61"/>
      <c r="H75" s="61"/>
      <c r="I75" s="161"/>
      <c r="J75" s="61"/>
      <c r="K75" s="61"/>
      <c r="L75" s="59"/>
    </row>
    <row r="76" spans="2:12" s="1" customFormat="1" ht="16.5" customHeight="1">
      <c r="B76" s="39"/>
      <c r="C76" s="61"/>
      <c r="D76" s="61"/>
      <c r="E76" s="374" t="str">
        <f>E7</f>
        <v>HOLOUBKOV – II/605 PRŮTAH – 1.etapa</v>
      </c>
      <c r="F76" s="375"/>
      <c r="G76" s="375"/>
      <c r="H76" s="375"/>
      <c r="I76" s="161"/>
      <c r="J76" s="61"/>
      <c r="K76" s="61"/>
      <c r="L76" s="59"/>
    </row>
    <row r="77" spans="2:12" s="1" customFormat="1" ht="14.25" customHeight="1">
      <c r="B77" s="39"/>
      <c r="C77" s="63" t="s">
        <v>104</v>
      </c>
      <c r="D77" s="61"/>
      <c r="E77" s="61"/>
      <c r="F77" s="61"/>
      <c r="G77" s="61"/>
      <c r="H77" s="61"/>
      <c r="I77" s="161"/>
      <c r="J77" s="61"/>
      <c r="K77" s="61"/>
      <c r="L77" s="59"/>
    </row>
    <row r="78" spans="2:12" s="1" customFormat="1" ht="17.25" customHeight="1">
      <c r="B78" s="39"/>
      <c r="C78" s="61"/>
      <c r="D78" s="61"/>
      <c r="E78" s="354" t="str">
        <f>E9</f>
        <v>SO 201 - Rámový propustek</v>
      </c>
      <c r="F78" s="376"/>
      <c r="G78" s="376"/>
      <c r="H78" s="376"/>
      <c r="I78" s="161"/>
      <c r="J78" s="61"/>
      <c r="K78" s="61"/>
      <c r="L78" s="59"/>
    </row>
    <row r="79" spans="2:12" s="1" customFormat="1" ht="6.75" customHeight="1">
      <c r="B79" s="39"/>
      <c r="C79" s="61"/>
      <c r="D79" s="61"/>
      <c r="E79" s="61"/>
      <c r="F79" s="61"/>
      <c r="G79" s="61"/>
      <c r="H79" s="61"/>
      <c r="I79" s="161"/>
      <c r="J79" s="61"/>
      <c r="K79" s="61"/>
      <c r="L79" s="59"/>
    </row>
    <row r="80" spans="2:12" s="1" customFormat="1" ht="18" customHeight="1">
      <c r="B80" s="39"/>
      <c r="C80" s="63" t="s">
        <v>23</v>
      </c>
      <c r="D80" s="61"/>
      <c r="E80" s="61"/>
      <c r="F80" s="162" t="str">
        <f>F12</f>
        <v> </v>
      </c>
      <c r="G80" s="61"/>
      <c r="H80" s="61"/>
      <c r="I80" s="163" t="s">
        <v>25</v>
      </c>
      <c r="J80" s="71" t="str">
        <f>IF(J12="","",J12)</f>
        <v>20. 12. 2017</v>
      </c>
      <c r="K80" s="61"/>
      <c r="L80" s="59"/>
    </row>
    <row r="81" spans="2:12" s="1" customFormat="1" ht="6.75" customHeight="1">
      <c r="B81" s="39"/>
      <c r="C81" s="61"/>
      <c r="D81" s="61"/>
      <c r="E81" s="61"/>
      <c r="F81" s="61"/>
      <c r="G81" s="61"/>
      <c r="H81" s="61"/>
      <c r="I81" s="161"/>
      <c r="J81" s="61"/>
      <c r="K81" s="61"/>
      <c r="L81" s="59"/>
    </row>
    <row r="82" spans="2:12" s="1" customFormat="1" ht="15">
      <c r="B82" s="39"/>
      <c r="C82" s="63" t="s">
        <v>27</v>
      </c>
      <c r="D82" s="61"/>
      <c r="E82" s="61"/>
      <c r="F82" s="162" t="str">
        <f>E15</f>
        <v>SÚSPK a Obec Holoubkov</v>
      </c>
      <c r="G82" s="61"/>
      <c r="H82" s="61"/>
      <c r="I82" s="163" t="s">
        <v>32</v>
      </c>
      <c r="J82" s="162" t="str">
        <f>E21</f>
        <v> </v>
      </c>
      <c r="K82" s="61"/>
      <c r="L82" s="59"/>
    </row>
    <row r="83" spans="2:12" s="1" customFormat="1" ht="14.25" customHeight="1">
      <c r="B83" s="39"/>
      <c r="C83" s="63" t="s">
        <v>31</v>
      </c>
      <c r="D83" s="61"/>
      <c r="E83" s="61"/>
      <c r="F83" s="162" t="str">
        <f>IF(E18="","",E18)</f>
        <v>Swietelsky stavební s.r.o., Odštěpný závod Dopravní stavby ZÁPAD, Zemská 259, 337 01 Ejpovice</v>
      </c>
      <c r="G83" s="61"/>
      <c r="H83" s="61"/>
      <c r="I83" s="161"/>
      <c r="J83" s="61"/>
      <c r="K83" s="61"/>
      <c r="L83" s="59"/>
    </row>
    <row r="84" spans="2:12" s="1" customFormat="1" ht="9.75" customHeight="1">
      <c r="B84" s="39"/>
      <c r="C84" s="61"/>
      <c r="D84" s="61"/>
      <c r="E84" s="61"/>
      <c r="F84" s="61"/>
      <c r="G84" s="61"/>
      <c r="H84" s="61"/>
      <c r="I84" s="161"/>
      <c r="J84" s="61"/>
      <c r="K84" s="61"/>
      <c r="L84" s="59"/>
    </row>
    <row r="85" spans="2:20" s="9" customFormat="1" ht="29.25" customHeight="1">
      <c r="B85" s="164"/>
      <c r="C85" s="165" t="s">
        <v>116</v>
      </c>
      <c r="D85" s="166" t="s">
        <v>55</v>
      </c>
      <c r="E85" s="166" t="s">
        <v>51</v>
      </c>
      <c r="F85" s="166" t="s">
        <v>117</v>
      </c>
      <c r="G85" s="166" t="s">
        <v>118</v>
      </c>
      <c r="H85" s="166" t="s">
        <v>119</v>
      </c>
      <c r="I85" s="167" t="s">
        <v>120</v>
      </c>
      <c r="J85" s="166" t="s">
        <v>108</v>
      </c>
      <c r="K85" s="168" t="s">
        <v>121</v>
      </c>
      <c r="L85" s="169"/>
      <c r="M85" s="79" t="s">
        <v>122</v>
      </c>
      <c r="N85" s="80" t="s">
        <v>40</v>
      </c>
      <c r="O85" s="80" t="s">
        <v>123</v>
      </c>
      <c r="P85" s="80" t="s">
        <v>124</v>
      </c>
      <c r="Q85" s="80" t="s">
        <v>125</v>
      </c>
      <c r="R85" s="80" t="s">
        <v>126</v>
      </c>
      <c r="S85" s="80" t="s">
        <v>127</v>
      </c>
      <c r="T85" s="81" t="s">
        <v>128</v>
      </c>
    </row>
    <row r="86" spans="2:63" s="1" customFormat="1" ht="29.25" customHeight="1">
      <c r="B86" s="39"/>
      <c r="C86" s="85" t="s">
        <v>109</v>
      </c>
      <c r="D86" s="61"/>
      <c r="E86" s="61"/>
      <c r="F86" s="61"/>
      <c r="G86" s="61"/>
      <c r="H86" s="61"/>
      <c r="I86" s="161"/>
      <c r="J86" s="170">
        <f>BK86</f>
        <v>1503048.72</v>
      </c>
      <c r="K86" s="61"/>
      <c r="L86" s="59"/>
      <c r="M86" s="82"/>
      <c r="N86" s="83"/>
      <c r="O86" s="83"/>
      <c r="P86" s="171">
        <f>P87+P239</f>
        <v>0</v>
      </c>
      <c r="Q86" s="83"/>
      <c r="R86" s="171">
        <f>R87+R239</f>
        <v>164.9246789332</v>
      </c>
      <c r="S86" s="83"/>
      <c r="T86" s="172">
        <f>T87+T239</f>
        <v>44.627100000000006</v>
      </c>
      <c r="AT86" s="23" t="s">
        <v>69</v>
      </c>
      <c r="AU86" s="23" t="s">
        <v>110</v>
      </c>
      <c r="BK86" s="173">
        <f>BK87+BK239</f>
        <v>1503048.72</v>
      </c>
    </row>
    <row r="87" spans="2:63" s="10" customFormat="1" ht="36.75" customHeight="1">
      <c r="B87" s="174"/>
      <c r="C87" s="175"/>
      <c r="D87" s="176" t="s">
        <v>69</v>
      </c>
      <c r="E87" s="177" t="s">
        <v>181</v>
      </c>
      <c r="F87" s="177" t="s">
        <v>182</v>
      </c>
      <c r="G87" s="175"/>
      <c r="H87" s="175"/>
      <c r="I87" s="178"/>
      <c r="J87" s="179">
        <f>BK87</f>
        <v>1496078.06</v>
      </c>
      <c r="K87" s="175"/>
      <c r="L87" s="180"/>
      <c r="M87" s="181"/>
      <c r="N87" s="182"/>
      <c r="O87" s="182"/>
      <c r="P87" s="183">
        <f>P88+P118+P153+P201+P217+P231+P236</f>
        <v>0</v>
      </c>
      <c r="Q87" s="182"/>
      <c r="R87" s="183">
        <f>R88+R118+R153+R201+R217+R231+R236</f>
        <v>164.8827269332</v>
      </c>
      <c r="S87" s="182"/>
      <c r="T87" s="184">
        <f>T88+T118+T153+T201+T217+T231+T236</f>
        <v>44.627100000000006</v>
      </c>
      <c r="AR87" s="185" t="s">
        <v>77</v>
      </c>
      <c r="AT87" s="186" t="s">
        <v>69</v>
      </c>
      <c r="AU87" s="186" t="s">
        <v>70</v>
      </c>
      <c r="AY87" s="185" t="s">
        <v>132</v>
      </c>
      <c r="BK87" s="187">
        <f>BK88+BK118+BK153+BK201+BK217+BK231+BK236</f>
        <v>1496078.06</v>
      </c>
    </row>
    <row r="88" spans="2:63" s="10" customFormat="1" ht="19.5" customHeight="1">
      <c r="B88" s="174"/>
      <c r="C88" s="175"/>
      <c r="D88" s="176" t="s">
        <v>69</v>
      </c>
      <c r="E88" s="188" t="s">
        <v>77</v>
      </c>
      <c r="F88" s="188" t="s">
        <v>183</v>
      </c>
      <c r="G88" s="175"/>
      <c r="H88" s="175"/>
      <c r="I88" s="178"/>
      <c r="J88" s="189">
        <f>BK88</f>
        <v>157334.28000000003</v>
      </c>
      <c r="K88" s="175"/>
      <c r="L88" s="180"/>
      <c r="M88" s="181"/>
      <c r="N88" s="182"/>
      <c r="O88" s="182"/>
      <c r="P88" s="183">
        <f>SUM(P89:P117)</f>
        <v>0</v>
      </c>
      <c r="Q88" s="182"/>
      <c r="R88" s="183">
        <f>SUM(R89:R117)</f>
        <v>13.992099999999999</v>
      </c>
      <c r="S88" s="182"/>
      <c r="T88" s="184">
        <f>SUM(T89:T117)</f>
        <v>0</v>
      </c>
      <c r="AR88" s="185" t="s">
        <v>77</v>
      </c>
      <c r="AT88" s="186" t="s">
        <v>69</v>
      </c>
      <c r="AU88" s="186" t="s">
        <v>77</v>
      </c>
      <c r="AY88" s="185" t="s">
        <v>132</v>
      </c>
      <c r="BK88" s="187">
        <f>SUM(BK89:BK117)</f>
        <v>157334.28000000003</v>
      </c>
    </row>
    <row r="89" spans="2:65" s="1" customFormat="1" ht="16.5" customHeight="1">
      <c r="B89" s="39"/>
      <c r="C89" s="190" t="s">
        <v>77</v>
      </c>
      <c r="D89" s="190" t="s">
        <v>133</v>
      </c>
      <c r="E89" s="191" t="s">
        <v>969</v>
      </c>
      <c r="F89" s="192" t="s">
        <v>970</v>
      </c>
      <c r="G89" s="193" t="s">
        <v>235</v>
      </c>
      <c r="H89" s="194">
        <v>30</v>
      </c>
      <c r="I89" s="195">
        <v>798.24</v>
      </c>
      <c r="J89" s="196">
        <f>ROUND(I89*H89,2)</f>
        <v>23947.2</v>
      </c>
      <c r="K89" s="192" t="s">
        <v>971</v>
      </c>
      <c r="L89" s="390"/>
      <c r="M89" s="197" t="s">
        <v>21</v>
      </c>
      <c r="N89" s="198" t="s">
        <v>41</v>
      </c>
      <c r="O89" s="40"/>
      <c r="P89" s="199">
        <f>O89*H89</f>
        <v>0</v>
      </c>
      <c r="Q89" s="199">
        <v>0.01797</v>
      </c>
      <c r="R89" s="199">
        <f>Q89*H89</f>
        <v>0.5391</v>
      </c>
      <c r="S89" s="199">
        <v>0</v>
      </c>
      <c r="T89" s="200">
        <f>S89*H89</f>
        <v>0</v>
      </c>
      <c r="AR89" s="23" t="s">
        <v>152</v>
      </c>
      <c r="AT89" s="23" t="s">
        <v>133</v>
      </c>
      <c r="AU89" s="23" t="s">
        <v>79</v>
      </c>
      <c r="AY89" s="23" t="s">
        <v>132</v>
      </c>
      <c r="BE89" s="201">
        <f>IF(N89="základní",J89,0)</f>
        <v>23947.2</v>
      </c>
      <c r="BF89" s="201">
        <f>IF(N89="snížená",J89,0)</f>
        <v>0</v>
      </c>
      <c r="BG89" s="201">
        <f>IF(N89="zákl. přenesená",J89,0)</f>
        <v>0</v>
      </c>
      <c r="BH89" s="201">
        <f>IF(N89="sníž. přenesená",J89,0)</f>
        <v>0</v>
      </c>
      <c r="BI89" s="201">
        <f>IF(N89="nulová",J89,0)</f>
        <v>0</v>
      </c>
      <c r="BJ89" s="23" t="s">
        <v>77</v>
      </c>
      <c r="BK89" s="201">
        <f>ROUND(I89*H89,2)</f>
        <v>23947.2</v>
      </c>
      <c r="BL89" s="23" t="s">
        <v>152</v>
      </c>
      <c r="BM89" s="23" t="s">
        <v>972</v>
      </c>
    </row>
    <row r="90" spans="2:47" s="1" customFormat="1" ht="148.5">
      <c r="B90" s="39"/>
      <c r="C90" s="61"/>
      <c r="D90" s="202" t="s">
        <v>188</v>
      </c>
      <c r="E90" s="61"/>
      <c r="F90" s="203" t="s">
        <v>973</v>
      </c>
      <c r="G90" s="61"/>
      <c r="H90" s="61"/>
      <c r="I90" s="161"/>
      <c r="J90" s="61"/>
      <c r="K90" s="61"/>
      <c r="L90" s="390"/>
      <c r="M90" s="204"/>
      <c r="N90" s="40"/>
      <c r="O90" s="40"/>
      <c r="P90" s="40"/>
      <c r="Q90" s="40"/>
      <c r="R90" s="40"/>
      <c r="S90" s="40"/>
      <c r="T90" s="76"/>
      <c r="AT90" s="23" t="s">
        <v>188</v>
      </c>
      <c r="AU90" s="23" t="s">
        <v>79</v>
      </c>
    </row>
    <row r="91" spans="2:65" s="1" customFormat="1" ht="25.5" customHeight="1">
      <c r="B91" s="39"/>
      <c r="C91" s="190" t="s">
        <v>79</v>
      </c>
      <c r="D91" s="190" t="s">
        <v>133</v>
      </c>
      <c r="E91" s="191" t="s">
        <v>974</v>
      </c>
      <c r="F91" s="192" t="s">
        <v>975</v>
      </c>
      <c r="G91" s="193" t="s">
        <v>976</v>
      </c>
      <c r="H91" s="194">
        <v>300</v>
      </c>
      <c r="I91" s="195">
        <v>72.21</v>
      </c>
      <c r="J91" s="196">
        <f>ROUND(I91*H91,2)</f>
        <v>21663</v>
      </c>
      <c r="K91" s="192" t="s">
        <v>971</v>
      </c>
      <c r="L91" s="390"/>
      <c r="M91" s="197" t="s">
        <v>21</v>
      </c>
      <c r="N91" s="198" t="s">
        <v>41</v>
      </c>
      <c r="O91" s="40"/>
      <c r="P91" s="199">
        <f>O91*H91</f>
        <v>0</v>
      </c>
      <c r="Q91" s="199">
        <v>0</v>
      </c>
      <c r="R91" s="199">
        <f>Q91*H91</f>
        <v>0</v>
      </c>
      <c r="S91" s="199">
        <v>0</v>
      </c>
      <c r="T91" s="200">
        <f>S91*H91</f>
        <v>0</v>
      </c>
      <c r="AR91" s="23" t="s">
        <v>152</v>
      </c>
      <c r="AT91" s="23" t="s">
        <v>133</v>
      </c>
      <c r="AU91" s="23" t="s">
        <v>79</v>
      </c>
      <c r="AY91" s="23" t="s">
        <v>132</v>
      </c>
      <c r="BE91" s="201">
        <f>IF(N91="základní",J91,0)</f>
        <v>21663</v>
      </c>
      <c r="BF91" s="201">
        <f>IF(N91="snížená",J91,0)</f>
        <v>0</v>
      </c>
      <c r="BG91" s="201">
        <f>IF(N91="zákl. přenesená",J91,0)</f>
        <v>0</v>
      </c>
      <c r="BH91" s="201">
        <f>IF(N91="sníž. přenesená",J91,0)</f>
        <v>0</v>
      </c>
      <c r="BI91" s="201">
        <f>IF(N91="nulová",J91,0)</f>
        <v>0</v>
      </c>
      <c r="BJ91" s="23" t="s">
        <v>77</v>
      </c>
      <c r="BK91" s="201">
        <f>ROUND(I91*H91,2)</f>
        <v>21663</v>
      </c>
      <c r="BL91" s="23" t="s">
        <v>152</v>
      </c>
      <c r="BM91" s="23" t="s">
        <v>977</v>
      </c>
    </row>
    <row r="92" spans="2:47" s="1" customFormat="1" ht="256.5">
      <c r="B92" s="39"/>
      <c r="C92" s="61"/>
      <c r="D92" s="202" t="s">
        <v>188</v>
      </c>
      <c r="E92" s="61"/>
      <c r="F92" s="203" t="s">
        <v>978</v>
      </c>
      <c r="G92" s="61"/>
      <c r="H92" s="61"/>
      <c r="I92" s="161"/>
      <c r="J92" s="61"/>
      <c r="K92" s="61"/>
      <c r="L92" s="390"/>
      <c r="M92" s="204"/>
      <c r="N92" s="40"/>
      <c r="O92" s="40"/>
      <c r="P92" s="40"/>
      <c r="Q92" s="40"/>
      <c r="R92" s="40"/>
      <c r="S92" s="40"/>
      <c r="T92" s="76"/>
      <c r="AT92" s="23" t="s">
        <v>188</v>
      </c>
      <c r="AU92" s="23" t="s">
        <v>79</v>
      </c>
    </row>
    <row r="93" spans="2:65" s="1" customFormat="1" ht="25.5" customHeight="1">
      <c r="B93" s="39"/>
      <c r="C93" s="190" t="s">
        <v>146</v>
      </c>
      <c r="D93" s="190" t="s">
        <v>133</v>
      </c>
      <c r="E93" s="191" t="s">
        <v>979</v>
      </c>
      <c r="F93" s="192" t="s">
        <v>980</v>
      </c>
      <c r="G93" s="193" t="s">
        <v>196</v>
      </c>
      <c r="H93" s="194">
        <v>186.32</v>
      </c>
      <c r="I93" s="195">
        <v>281.68</v>
      </c>
      <c r="J93" s="196">
        <f>ROUND(I93*H93,2)</f>
        <v>52482.62</v>
      </c>
      <c r="K93" s="192" t="s">
        <v>971</v>
      </c>
      <c r="L93" s="390"/>
      <c r="M93" s="197" t="s">
        <v>21</v>
      </c>
      <c r="N93" s="198" t="s">
        <v>41</v>
      </c>
      <c r="O93" s="40"/>
      <c r="P93" s="199">
        <f>O93*H93</f>
        <v>0</v>
      </c>
      <c r="Q93" s="199">
        <v>0</v>
      </c>
      <c r="R93" s="199">
        <f>Q93*H93</f>
        <v>0</v>
      </c>
      <c r="S93" s="199">
        <v>0</v>
      </c>
      <c r="T93" s="200">
        <f>S93*H93</f>
        <v>0</v>
      </c>
      <c r="AR93" s="23" t="s">
        <v>152</v>
      </c>
      <c r="AT93" s="23" t="s">
        <v>133</v>
      </c>
      <c r="AU93" s="23" t="s">
        <v>79</v>
      </c>
      <c r="AY93" s="23" t="s">
        <v>132</v>
      </c>
      <c r="BE93" s="201">
        <f>IF(N93="základní",J93,0)</f>
        <v>52482.62</v>
      </c>
      <c r="BF93" s="201">
        <f>IF(N93="snížená",J93,0)</f>
        <v>0</v>
      </c>
      <c r="BG93" s="201">
        <f>IF(N93="zákl. přenesená",J93,0)</f>
        <v>0</v>
      </c>
      <c r="BH93" s="201">
        <f>IF(N93="sníž. přenesená",J93,0)</f>
        <v>0</v>
      </c>
      <c r="BI93" s="201">
        <f>IF(N93="nulová",J93,0)</f>
        <v>0</v>
      </c>
      <c r="BJ93" s="23" t="s">
        <v>77</v>
      </c>
      <c r="BK93" s="201">
        <f>ROUND(I93*H93,2)</f>
        <v>52482.62</v>
      </c>
      <c r="BL93" s="23" t="s">
        <v>152</v>
      </c>
      <c r="BM93" s="23" t="s">
        <v>981</v>
      </c>
    </row>
    <row r="94" spans="2:47" s="1" customFormat="1" ht="202.5">
      <c r="B94" s="39"/>
      <c r="C94" s="61"/>
      <c r="D94" s="202" t="s">
        <v>188</v>
      </c>
      <c r="E94" s="61"/>
      <c r="F94" s="203" t="s">
        <v>982</v>
      </c>
      <c r="G94" s="61"/>
      <c r="H94" s="61"/>
      <c r="I94" s="161"/>
      <c r="J94" s="61"/>
      <c r="K94" s="61"/>
      <c r="L94" s="390"/>
      <c r="M94" s="204"/>
      <c r="N94" s="40"/>
      <c r="O94" s="40"/>
      <c r="P94" s="40"/>
      <c r="Q94" s="40"/>
      <c r="R94" s="40"/>
      <c r="S94" s="40"/>
      <c r="T94" s="76"/>
      <c r="AT94" s="23" t="s">
        <v>188</v>
      </c>
      <c r="AU94" s="23" t="s">
        <v>79</v>
      </c>
    </row>
    <row r="95" spans="2:51" s="11" customFormat="1" ht="13.5">
      <c r="B95" s="208"/>
      <c r="C95" s="209"/>
      <c r="D95" s="202" t="s">
        <v>200</v>
      </c>
      <c r="E95" s="210" t="s">
        <v>21</v>
      </c>
      <c r="F95" s="211" t="s">
        <v>983</v>
      </c>
      <c r="G95" s="209"/>
      <c r="H95" s="212">
        <v>186.32</v>
      </c>
      <c r="I95" s="213"/>
      <c r="J95" s="209"/>
      <c r="K95" s="209"/>
      <c r="L95" s="390"/>
      <c r="M95" s="215"/>
      <c r="N95" s="216"/>
      <c r="O95" s="216"/>
      <c r="P95" s="216"/>
      <c r="Q95" s="216"/>
      <c r="R95" s="216"/>
      <c r="S95" s="216"/>
      <c r="T95" s="217"/>
      <c r="AT95" s="218" t="s">
        <v>200</v>
      </c>
      <c r="AU95" s="218" t="s">
        <v>79</v>
      </c>
      <c r="AV95" s="11" t="s">
        <v>79</v>
      </c>
      <c r="AW95" s="11" t="s">
        <v>33</v>
      </c>
      <c r="AX95" s="11" t="s">
        <v>77</v>
      </c>
      <c r="AY95" s="218" t="s">
        <v>132</v>
      </c>
    </row>
    <row r="96" spans="2:65" s="1" customFormat="1" ht="25.5" customHeight="1">
      <c r="B96" s="39"/>
      <c r="C96" s="190" t="s">
        <v>152</v>
      </c>
      <c r="D96" s="190" t="s">
        <v>133</v>
      </c>
      <c r="E96" s="191" t="s">
        <v>984</v>
      </c>
      <c r="F96" s="192" t="s">
        <v>985</v>
      </c>
      <c r="G96" s="193" t="s">
        <v>196</v>
      </c>
      <c r="H96" s="194">
        <v>61.486</v>
      </c>
      <c r="I96" s="195">
        <v>59.25</v>
      </c>
      <c r="J96" s="196">
        <f>ROUND(I96*H96,2)</f>
        <v>3643.05</v>
      </c>
      <c r="K96" s="192" t="s">
        <v>971</v>
      </c>
      <c r="L96" s="390"/>
      <c r="M96" s="197" t="s">
        <v>21</v>
      </c>
      <c r="N96" s="198" t="s">
        <v>41</v>
      </c>
      <c r="O96" s="40"/>
      <c r="P96" s="199">
        <f>O96*H96</f>
        <v>0</v>
      </c>
      <c r="Q96" s="199">
        <v>0</v>
      </c>
      <c r="R96" s="199">
        <f>Q96*H96</f>
        <v>0</v>
      </c>
      <c r="S96" s="199">
        <v>0</v>
      </c>
      <c r="T96" s="200">
        <f>S96*H96</f>
        <v>0</v>
      </c>
      <c r="AR96" s="23" t="s">
        <v>152</v>
      </c>
      <c r="AT96" s="23" t="s">
        <v>133</v>
      </c>
      <c r="AU96" s="23" t="s">
        <v>79</v>
      </c>
      <c r="AY96" s="23" t="s">
        <v>132</v>
      </c>
      <c r="BE96" s="201">
        <f>IF(N96="základní",J96,0)</f>
        <v>3643.05</v>
      </c>
      <c r="BF96" s="201">
        <f>IF(N96="snížená",J96,0)</f>
        <v>0</v>
      </c>
      <c r="BG96" s="201">
        <f>IF(N96="zákl. přenesená",J96,0)</f>
        <v>0</v>
      </c>
      <c r="BH96" s="201">
        <f>IF(N96="sníž. přenesená",J96,0)</f>
        <v>0</v>
      </c>
      <c r="BI96" s="201">
        <f>IF(N96="nulová",J96,0)</f>
        <v>0</v>
      </c>
      <c r="BJ96" s="23" t="s">
        <v>77</v>
      </c>
      <c r="BK96" s="201">
        <f>ROUND(I96*H96,2)</f>
        <v>3643.05</v>
      </c>
      <c r="BL96" s="23" t="s">
        <v>152</v>
      </c>
      <c r="BM96" s="23" t="s">
        <v>986</v>
      </c>
    </row>
    <row r="97" spans="2:47" s="1" customFormat="1" ht="202.5">
      <c r="B97" s="39"/>
      <c r="C97" s="61"/>
      <c r="D97" s="202" t="s">
        <v>188</v>
      </c>
      <c r="E97" s="61"/>
      <c r="F97" s="203" t="s">
        <v>982</v>
      </c>
      <c r="G97" s="61"/>
      <c r="H97" s="61"/>
      <c r="I97" s="161"/>
      <c r="J97" s="61"/>
      <c r="K97" s="61"/>
      <c r="L97" s="390"/>
      <c r="M97" s="204"/>
      <c r="N97" s="40"/>
      <c r="O97" s="40"/>
      <c r="P97" s="40"/>
      <c r="Q97" s="40"/>
      <c r="R97" s="40"/>
      <c r="S97" s="40"/>
      <c r="T97" s="76"/>
      <c r="AT97" s="23" t="s">
        <v>188</v>
      </c>
      <c r="AU97" s="23" t="s">
        <v>79</v>
      </c>
    </row>
    <row r="98" spans="2:51" s="11" customFormat="1" ht="13.5">
      <c r="B98" s="208"/>
      <c r="C98" s="209"/>
      <c r="D98" s="202" t="s">
        <v>200</v>
      </c>
      <c r="E98" s="210" t="s">
        <v>21</v>
      </c>
      <c r="F98" s="211" t="s">
        <v>987</v>
      </c>
      <c r="G98" s="209"/>
      <c r="H98" s="212">
        <v>61.486</v>
      </c>
      <c r="I98" s="213"/>
      <c r="J98" s="209"/>
      <c r="K98" s="209"/>
      <c r="L98" s="390"/>
      <c r="M98" s="215"/>
      <c r="N98" s="216"/>
      <c r="O98" s="216"/>
      <c r="P98" s="216"/>
      <c r="Q98" s="216"/>
      <c r="R98" s="216"/>
      <c r="S98" s="216"/>
      <c r="T98" s="217"/>
      <c r="AT98" s="218" t="s">
        <v>200</v>
      </c>
      <c r="AU98" s="218" t="s">
        <v>79</v>
      </c>
      <c r="AV98" s="11" t="s">
        <v>79</v>
      </c>
      <c r="AW98" s="11" t="s">
        <v>33</v>
      </c>
      <c r="AX98" s="11" t="s">
        <v>77</v>
      </c>
      <c r="AY98" s="218" t="s">
        <v>132</v>
      </c>
    </row>
    <row r="99" spans="2:65" s="1" customFormat="1" ht="38.25" customHeight="1">
      <c r="B99" s="39"/>
      <c r="C99" s="190" t="s">
        <v>131</v>
      </c>
      <c r="D99" s="190" t="s">
        <v>133</v>
      </c>
      <c r="E99" s="191" t="s">
        <v>988</v>
      </c>
      <c r="F99" s="192" t="s">
        <v>989</v>
      </c>
      <c r="G99" s="193" t="s">
        <v>196</v>
      </c>
      <c r="H99" s="194">
        <v>32.886</v>
      </c>
      <c r="I99" s="195">
        <v>117.81</v>
      </c>
      <c r="J99" s="196">
        <f>ROUND(I99*H99,2)</f>
        <v>3874.3</v>
      </c>
      <c r="K99" s="192" t="s">
        <v>971</v>
      </c>
      <c r="L99" s="390"/>
      <c r="M99" s="197" t="s">
        <v>21</v>
      </c>
      <c r="N99" s="198" t="s">
        <v>41</v>
      </c>
      <c r="O99" s="40"/>
      <c r="P99" s="199">
        <f>O99*H99</f>
        <v>0</v>
      </c>
      <c r="Q99" s="199">
        <v>0</v>
      </c>
      <c r="R99" s="199">
        <f>Q99*H99</f>
        <v>0</v>
      </c>
      <c r="S99" s="199">
        <v>0</v>
      </c>
      <c r="T99" s="200">
        <f>S99*H99</f>
        <v>0</v>
      </c>
      <c r="AR99" s="23" t="s">
        <v>152</v>
      </c>
      <c r="AT99" s="23" t="s">
        <v>133</v>
      </c>
      <c r="AU99" s="23" t="s">
        <v>79</v>
      </c>
      <c r="AY99" s="23" t="s">
        <v>132</v>
      </c>
      <c r="BE99" s="201">
        <f>IF(N99="základní",J99,0)</f>
        <v>3874.3</v>
      </c>
      <c r="BF99" s="201">
        <f>IF(N99="snížená",J99,0)</f>
        <v>0</v>
      </c>
      <c r="BG99" s="201">
        <f>IF(N99="zákl. přenesená",J99,0)</f>
        <v>0</v>
      </c>
      <c r="BH99" s="201">
        <f>IF(N99="sníž. přenesená",J99,0)</f>
        <v>0</v>
      </c>
      <c r="BI99" s="201">
        <f>IF(N99="nulová",J99,0)</f>
        <v>0</v>
      </c>
      <c r="BJ99" s="23" t="s">
        <v>77</v>
      </c>
      <c r="BK99" s="201">
        <f>ROUND(I99*H99,2)</f>
        <v>3874.3</v>
      </c>
      <c r="BL99" s="23" t="s">
        <v>152</v>
      </c>
      <c r="BM99" s="23" t="s">
        <v>990</v>
      </c>
    </row>
    <row r="100" spans="2:47" s="1" customFormat="1" ht="189">
      <c r="B100" s="39"/>
      <c r="C100" s="61"/>
      <c r="D100" s="202" t="s">
        <v>188</v>
      </c>
      <c r="E100" s="61"/>
      <c r="F100" s="203" t="s">
        <v>991</v>
      </c>
      <c r="G100" s="61"/>
      <c r="H100" s="61"/>
      <c r="I100" s="161"/>
      <c r="J100" s="61"/>
      <c r="K100" s="61"/>
      <c r="L100" s="390"/>
      <c r="M100" s="204"/>
      <c r="N100" s="40"/>
      <c r="O100" s="40"/>
      <c r="P100" s="40"/>
      <c r="Q100" s="40"/>
      <c r="R100" s="40"/>
      <c r="S100" s="40"/>
      <c r="T100" s="76"/>
      <c r="AT100" s="23" t="s">
        <v>188</v>
      </c>
      <c r="AU100" s="23" t="s">
        <v>79</v>
      </c>
    </row>
    <row r="101" spans="2:51" s="12" customFormat="1" ht="13.5">
      <c r="B101" s="222"/>
      <c r="C101" s="223"/>
      <c r="D101" s="202" t="s">
        <v>200</v>
      </c>
      <c r="E101" s="224" t="s">
        <v>21</v>
      </c>
      <c r="F101" s="225" t="s">
        <v>992</v>
      </c>
      <c r="G101" s="223"/>
      <c r="H101" s="224" t="s">
        <v>21</v>
      </c>
      <c r="I101" s="226"/>
      <c r="J101" s="223"/>
      <c r="K101" s="223"/>
      <c r="L101" s="390"/>
      <c r="M101" s="228"/>
      <c r="N101" s="229"/>
      <c r="O101" s="229"/>
      <c r="P101" s="229"/>
      <c r="Q101" s="229"/>
      <c r="R101" s="229"/>
      <c r="S101" s="229"/>
      <c r="T101" s="230"/>
      <c r="AT101" s="231" t="s">
        <v>200</v>
      </c>
      <c r="AU101" s="231" t="s">
        <v>79</v>
      </c>
      <c r="AV101" s="12" t="s">
        <v>77</v>
      </c>
      <c r="AW101" s="12" t="s">
        <v>33</v>
      </c>
      <c r="AX101" s="12" t="s">
        <v>70</v>
      </c>
      <c r="AY101" s="231" t="s">
        <v>132</v>
      </c>
    </row>
    <row r="102" spans="2:51" s="11" customFormat="1" ht="13.5">
      <c r="B102" s="208"/>
      <c r="C102" s="209"/>
      <c r="D102" s="202" t="s">
        <v>200</v>
      </c>
      <c r="E102" s="210" t="s">
        <v>21</v>
      </c>
      <c r="F102" s="211" t="s">
        <v>993</v>
      </c>
      <c r="G102" s="209"/>
      <c r="H102" s="212">
        <v>12.706</v>
      </c>
      <c r="I102" s="213"/>
      <c r="J102" s="209"/>
      <c r="K102" s="209"/>
      <c r="L102" s="390"/>
      <c r="M102" s="215"/>
      <c r="N102" s="216"/>
      <c r="O102" s="216"/>
      <c r="P102" s="216"/>
      <c r="Q102" s="216"/>
      <c r="R102" s="216"/>
      <c r="S102" s="216"/>
      <c r="T102" s="217"/>
      <c r="AT102" s="218" t="s">
        <v>200</v>
      </c>
      <c r="AU102" s="218" t="s">
        <v>79</v>
      </c>
      <c r="AV102" s="11" t="s">
        <v>79</v>
      </c>
      <c r="AW102" s="11" t="s">
        <v>33</v>
      </c>
      <c r="AX102" s="11" t="s">
        <v>70</v>
      </c>
      <c r="AY102" s="218" t="s">
        <v>132</v>
      </c>
    </row>
    <row r="103" spans="2:51" s="12" customFormat="1" ht="13.5">
      <c r="B103" s="222"/>
      <c r="C103" s="223"/>
      <c r="D103" s="202" t="s">
        <v>200</v>
      </c>
      <c r="E103" s="224" t="s">
        <v>21</v>
      </c>
      <c r="F103" s="225" t="s">
        <v>994</v>
      </c>
      <c r="G103" s="223"/>
      <c r="H103" s="224" t="s">
        <v>21</v>
      </c>
      <c r="I103" s="226"/>
      <c r="J103" s="223"/>
      <c r="K103" s="223"/>
      <c r="L103" s="390"/>
      <c r="M103" s="228"/>
      <c r="N103" s="229"/>
      <c r="O103" s="229"/>
      <c r="P103" s="229"/>
      <c r="Q103" s="229"/>
      <c r="R103" s="229"/>
      <c r="S103" s="229"/>
      <c r="T103" s="230"/>
      <c r="AT103" s="231" t="s">
        <v>200</v>
      </c>
      <c r="AU103" s="231" t="s">
        <v>79</v>
      </c>
      <c r="AV103" s="12" t="s">
        <v>77</v>
      </c>
      <c r="AW103" s="12" t="s">
        <v>33</v>
      </c>
      <c r="AX103" s="12" t="s">
        <v>70</v>
      </c>
      <c r="AY103" s="231" t="s">
        <v>132</v>
      </c>
    </row>
    <row r="104" spans="2:51" s="11" customFormat="1" ht="13.5">
      <c r="B104" s="208"/>
      <c r="C104" s="209"/>
      <c r="D104" s="202" t="s">
        <v>200</v>
      </c>
      <c r="E104" s="210" t="s">
        <v>21</v>
      </c>
      <c r="F104" s="211" t="s">
        <v>995</v>
      </c>
      <c r="G104" s="209"/>
      <c r="H104" s="212">
        <v>20.18</v>
      </c>
      <c r="I104" s="213"/>
      <c r="J104" s="209"/>
      <c r="K104" s="209"/>
      <c r="L104" s="390"/>
      <c r="M104" s="215"/>
      <c r="N104" s="216"/>
      <c r="O104" s="216"/>
      <c r="P104" s="216"/>
      <c r="Q104" s="216"/>
      <c r="R104" s="216"/>
      <c r="S104" s="216"/>
      <c r="T104" s="217"/>
      <c r="AT104" s="218" t="s">
        <v>200</v>
      </c>
      <c r="AU104" s="218" t="s">
        <v>79</v>
      </c>
      <c r="AV104" s="11" t="s">
        <v>79</v>
      </c>
      <c r="AW104" s="11" t="s">
        <v>33</v>
      </c>
      <c r="AX104" s="11" t="s">
        <v>70</v>
      </c>
      <c r="AY104" s="218" t="s">
        <v>132</v>
      </c>
    </row>
    <row r="105" spans="2:51" s="13" customFormat="1" ht="13.5">
      <c r="B105" s="232"/>
      <c r="C105" s="233"/>
      <c r="D105" s="202" t="s">
        <v>200</v>
      </c>
      <c r="E105" s="234" t="s">
        <v>21</v>
      </c>
      <c r="F105" s="235" t="s">
        <v>247</v>
      </c>
      <c r="G105" s="233"/>
      <c r="H105" s="236">
        <v>32.886</v>
      </c>
      <c r="I105" s="237"/>
      <c r="J105" s="233"/>
      <c r="K105" s="233"/>
      <c r="L105" s="390"/>
      <c r="M105" s="239"/>
      <c r="N105" s="240"/>
      <c r="O105" s="240"/>
      <c r="P105" s="240"/>
      <c r="Q105" s="240"/>
      <c r="R105" s="240"/>
      <c r="S105" s="240"/>
      <c r="T105" s="241"/>
      <c r="AT105" s="242" t="s">
        <v>200</v>
      </c>
      <c r="AU105" s="242" t="s">
        <v>79</v>
      </c>
      <c r="AV105" s="13" t="s">
        <v>152</v>
      </c>
      <c r="AW105" s="13" t="s">
        <v>33</v>
      </c>
      <c r="AX105" s="13" t="s">
        <v>77</v>
      </c>
      <c r="AY105" s="242" t="s">
        <v>132</v>
      </c>
    </row>
    <row r="106" spans="2:65" s="1" customFormat="1" ht="51" customHeight="1">
      <c r="B106" s="39"/>
      <c r="C106" s="190" t="s">
        <v>163</v>
      </c>
      <c r="D106" s="190" t="s">
        <v>133</v>
      </c>
      <c r="E106" s="191" t="s">
        <v>266</v>
      </c>
      <c r="F106" s="192" t="s">
        <v>996</v>
      </c>
      <c r="G106" s="193" t="s">
        <v>196</v>
      </c>
      <c r="H106" s="194">
        <v>173.614</v>
      </c>
      <c r="I106" s="195">
        <v>55.33</v>
      </c>
      <c r="J106" s="196">
        <f>ROUND(I106*H106,2)</f>
        <v>9606.06</v>
      </c>
      <c r="K106" s="192" t="s">
        <v>21</v>
      </c>
      <c r="L106" s="390"/>
      <c r="M106" s="197" t="s">
        <v>21</v>
      </c>
      <c r="N106" s="198" t="s">
        <v>41</v>
      </c>
      <c r="O106" s="40"/>
      <c r="P106" s="199">
        <f>O106*H106</f>
        <v>0</v>
      </c>
      <c r="Q106" s="199">
        <v>0</v>
      </c>
      <c r="R106" s="199">
        <f>Q106*H106</f>
        <v>0</v>
      </c>
      <c r="S106" s="199">
        <v>0</v>
      </c>
      <c r="T106" s="200">
        <f>S106*H106</f>
        <v>0</v>
      </c>
      <c r="AR106" s="23" t="s">
        <v>152</v>
      </c>
      <c r="AT106" s="23" t="s">
        <v>133</v>
      </c>
      <c r="AU106" s="23" t="s">
        <v>79</v>
      </c>
      <c r="AY106" s="23" t="s">
        <v>132</v>
      </c>
      <c r="BE106" s="201">
        <f>IF(N106="základní",J106,0)</f>
        <v>9606.06</v>
      </c>
      <c r="BF106" s="201">
        <f>IF(N106="snížená",J106,0)</f>
        <v>0</v>
      </c>
      <c r="BG106" s="201">
        <f>IF(N106="zákl. přenesená",J106,0)</f>
        <v>0</v>
      </c>
      <c r="BH106" s="201">
        <f>IF(N106="sníž. přenesená",J106,0)</f>
        <v>0</v>
      </c>
      <c r="BI106" s="201">
        <f>IF(N106="nulová",J106,0)</f>
        <v>0</v>
      </c>
      <c r="BJ106" s="23" t="s">
        <v>77</v>
      </c>
      <c r="BK106" s="201">
        <f>ROUND(I106*H106,2)</f>
        <v>9606.06</v>
      </c>
      <c r="BL106" s="23" t="s">
        <v>152</v>
      </c>
      <c r="BM106" s="23" t="s">
        <v>997</v>
      </c>
    </row>
    <row r="107" spans="2:51" s="11" customFormat="1" ht="13.5">
      <c r="B107" s="208"/>
      <c r="C107" s="209"/>
      <c r="D107" s="202" t="s">
        <v>200</v>
      </c>
      <c r="E107" s="210" t="s">
        <v>21</v>
      </c>
      <c r="F107" s="211" t="s">
        <v>998</v>
      </c>
      <c r="G107" s="209"/>
      <c r="H107" s="212">
        <v>173.614</v>
      </c>
      <c r="I107" s="213"/>
      <c r="J107" s="209"/>
      <c r="K107" s="209"/>
      <c r="L107" s="390"/>
      <c r="M107" s="215"/>
      <c r="N107" s="216"/>
      <c r="O107" s="216"/>
      <c r="P107" s="216"/>
      <c r="Q107" s="216"/>
      <c r="R107" s="216"/>
      <c r="S107" s="216"/>
      <c r="T107" s="217"/>
      <c r="AT107" s="218" t="s">
        <v>200</v>
      </c>
      <c r="AU107" s="218" t="s">
        <v>79</v>
      </c>
      <c r="AV107" s="11" t="s">
        <v>79</v>
      </c>
      <c r="AW107" s="11" t="s">
        <v>33</v>
      </c>
      <c r="AX107" s="11" t="s">
        <v>77</v>
      </c>
      <c r="AY107" s="218" t="s">
        <v>132</v>
      </c>
    </row>
    <row r="108" spans="2:65" s="1" customFormat="1" ht="25.5" customHeight="1">
      <c r="B108" s="39"/>
      <c r="C108" s="190" t="s">
        <v>167</v>
      </c>
      <c r="D108" s="190" t="s">
        <v>133</v>
      </c>
      <c r="E108" s="191" t="s">
        <v>999</v>
      </c>
      <c r="F108" s="192" t="s">
        <v>1000</v>
      </c>
      <c r="G108" s="193" t="s">
        <v>196</v>
      </c>
      <c r="H108" s="194">
        <v>20.18</v>
      </c>
      <c r="I108" s="195">
        <v>51.05</v>
      </c>
      <c r="J108" s="196">
        <f>ROUND(I108*H108,2)</f>
        <v>1030.19</v>
      </c>
      <c r="K108" s="192" t="s">
        <v>971</v>
      </c>
      <c r="L108" s="390"/>
      <c r="M108" s="197" t="s">
        <v>21</v>
      </c>
      <c r="N108" s="198" t="s">
        <v>41</v>
      </c>
      <c r="O108" s="40"/>
      <c r="P108" s="199">
        <f>O108*H108</f>
        <v>0</v>
      </c>
      <c r="Q108" s="199">
        <v>0</v>
      </c>
      <c r="R108" s="199">
        <f>Q108*H108</f>
        <v>0</v>
      </c>
      <c r="S108" s="199">
        <v>0</v>
      </c>
      <c r="T108" s="200">
        <f>S108*H108</f>
        <v>0</v>
      </c>
      <c r="AR108" s="23" t="s">
        <v>152</v>
      </c>
      <c r="AT108" s="23" t="s">
        <v>133</v>
      </c>
      <c r="AU108" s="23" t="s">
        <v>79</v>
      </c>
      <c r="AY108" s="23" t="s">
        <v>132</v>
      </c>
      <c r="BE108" s="201">
        <f>IF(N108="základní",J108,0)</f>
        <v>1030.19</v>
      </c>
      <c r="BF108" s="201">
        <f>IF(N108="snížená",J108,0)</f>
        <v>0</v>
      </c>
      <c r="BG108" s="201">
        <f>IF(N108="zákl. přenesená",J108,0)</f>
        <v>0</v>
      </c>
      <c r="BH108" s="201">
        <f>IF(N108="sníž. přenesená",J108,0)</f>
        <v>0</v>
      </c>
      <c r="BI108" s="201">
        <f>IF(N108="nulová",J108,0)</f>
        <v>0</v>
      </c>
      <c r="BJ108" s="23" t="s">
        <v>77</v>
      </c>
      <c r="BK108" s="201">
        <f>ROUND(I108*H108,2)</f>
        <v>1030.19</v>
      </c>
      <c r="BL108" s="23" t="s">
        <v>152</v>
      </c>
      <c r="BM108" s="23" t="s">
        <v>1001</v>
      </c>
    </row>
    <row r="109" spans="2:47" s="1" customFormat="1" ht="148.5">
      <c r="B109" s="39"/>
      <c r="C109" s="61"/>
      <c r="D109" s="202" t="s">
        <v>188</v>
      </c>
      <c r="E109" s="61"/>
      <c r="F109" s="203" t="s">
        <v>1002</v>
      </c>
      <c r="G109" s="61"/>
      <c r="H109" s="61"/>
      <c r="I109" s="161"/>
      <c r="J109" s="61"/>
      <c r="K109" s="61"/>
      <c r="L109" s="390"/>
      <c r="M109" s="204"/>
      <c r="N109" s="40"/>
      <c r="O109" s="40"/>
      <c r="P109" s="40"/>
      <c r="Q109" s="40"/>
      <c r="R109" s="40"/>
      <c r="S109" s="40"/>
      <c r="T109" s="76"/>
      <c r="AT109" s="23" t="s">
        <v>188</v>
      </c>
      <c r="AU109" s="23" t="s">
        <v>79</v>
      </c>
    </row>
    <row r="110" spans="2:65" s="1" customFormat="1" ht="25.5" customHeight="1">
      <c r="B110" s="39"/>
      <c r="C110" s="190" t="s">
        <v>173</v>
      </c>
      <c r="D110" s="190" t="s">
        <v>133</v>
      </c>
      <c r="E110" s="191" t="s">
        <v>286</v>
      </c>
      <c r="F110" s="192" t="s">
        <v>287</v>
      </c>
      <c r="G110" s="193" t="s">
        <v>196</v>
      </c>
      <c r="H110" s="194">
        <v>20.18</v>
      </c>
      <c r="I110" s="195">
        <v>101.75</v>
      </c>
      <c r="J110" s="196">
        <f>ROUND(I110*H110,2)</f>
        <v>2053.32</v>
      </c>
      <c r="K110" s="192" t="s">
        <v>971</v>
      </c>
      <c r="L110" s="390"/>
      <c r="M110" s="197" t="s">
        <v>21</v>
      </c>
      <c r="N110" s="198" t="s">
        <v>41</v>
      </c>
      <c r="O110" s="40"/>
      <c r="P110" s="199">
        <f>O110*H110</f>
        <v>0</v>
      </c>
      <c r="Q110" s="199">
        <v>0</v>
      </c>
      <c r="R110" s="199">
        <f>Q110*H110</f>
        <v>0</v>
      </c>
      <c r="S110" s="199">
        <v>0</v>
      </c>
      <c r="T110" s="200">
        <f>S110*H110</f>
        <v>0</v>
      </c>
      <c r="AR110" s="23" t="s">
        <v>152</v>
      </c>
      <c r="AT110" s="23" t="s">
        <v>133</v>
      </c>
      <c r="AU110" s="23" t="s">
        <v>79</v>
      </c>
      <c r="AY110" s="23" t="s">
        <v>132</v>
      </c>
      <c r="BE110" s="201">
        <f>IF(N110="základní",J110,0)</f>
        <v>2053.32</v>
      </c>
      <c r="BF110" s="201">
        <f>IF(N110="snížená",J110,0)</f>
        <v>0</v>
      </c>
      <c r="BG110" s="201">
        <f>IF(N110="zákl. přenesená",J110,0)</f>
        <v>0</v>
      </c>
      <c r="BH110" s="201">
        <f>IF(N110="sníž. přenesená",J110,0)</f>
        <v>0</v>
      </c>
      <c r="BI110" s="201">
        <f>IF(N110="nulová",J110,0)</f>
        <v>0</v>
      </c>
      <c r="BJ110" s="23" t="s">
        <v>77</v>
      </c>
      <c r="BK110" s="201">
        <f>ROUND(I110*H110,2)</f>
        <v>2053.32</v>
      </c>
      <c r="BL110" s="23" t="s">
        <v>152</v>
      </c>
      <c r="BM110" s="23" t="s">
        <v>1003</v>
      </c>
    </row>
    <row r="111" spans="2:47" s="1" customFormat="1" ht="409.5">
      <c r="B111" s="39"/>
      <c r="C111" s="61"/>
      <c r="D111" s="202" t="s">
        <v>188</v>
      </c>
      <c r="E111" s="61"/>
      <c r="F111" s="203" t="s">
        <v>289</v>
      </c>
      <c r="G111" s="61"/>
      <c r="H111" s="61"/>
      <c r="I111" s="161"/>
      <c r="J111" s="61"/>
      <c r="K111" s="61"/>
      <c r="L111" s="390"/>
      <c r="M111" s="204"/>
      <c r="N111" s="40"/>
      <c r="O111" s="40"/>
      <c r="P111" s="40"/>
      <c r="Q111" s="40"/>
      <c r="R111" s="40"/>
      <c r="S111" s="40"/>
      <c r="T111" s="76"/>
      <c r="AT111" s="23" t="s">
        <v>188</v>
      </c>
      <c r="AU111" s="23" t="s">
        <v>79</v>
      </c>
    </row>
    <row r="112" spans="2:51" s="11" customFormat="1" ht="13.5">
      <c r="B112" s="208"/>
      <c r="C112" s="209"/>
      <c r="D112" s="202" t="s">
        <v>200</v>
      </c>
      <c r="E112" s="210" t="s">
        <v>21</v>
      </c>
      <c r="F112" s="211" t="s">
        <v>1004</v>
      </c>
      <c r="G112" s="209"/>
      <c r="H112" s="212">
        <v>20.18</v>
      </c>
      <c r="I112" s="213"/>
      <c r="J112" s="209"/>
      <c r="K112" s="209"/>
      <c r="L112" s="390"/>
      <c r="M112" s="215"/>
      <c r="N112" s="216"/>
      <c r="O112" s="216"/>
      <c r="P112" s="216"/>
      <c r="Q112" s="216"/>
      <c r="R112" s="216"/>
      <c r="S112" s="216"/>
      <c r="T112" s="217"/>
      <c r="AT112" s="218" t="s">
        <v>200</v>
      </c>
      <c r="AU112" s="218" t="s">
        <v>79</v>
      </c>
      <c r="AV112" s="11" t="s">
        <v>79</v>
      </c>
      <c r="AW112" s="11" t="s">
        <v>33</v>
      </c>
      <c r="AX112" s="11" t="s">
        <v>77</v>
      </c>
      <c r="AY112" s="218" t="s">
        <v>132</v>
      </c>
    </row>
    <row r="113" spans="2:65" s="1" customFormat="1" ht="16.5" customHeight="1">
      <c r="B113" s="39"/>
      <c r="C113" s="243" t="s">
        <v>80</v>
      </c>
      <c r="D113" s="243" t="s">
        <v>292</v>
      </c>
      <c r="E113" s="244" t="s">
        <v>1005</v>
      </c>
      <c r="F113" s="245" t="s">
        <v>1006</v>
      </c>
      <c r="G113" s="246" t="s">
        <v>281</v>
      </c>
      <c r="H113" s="247">
        <v>13.453</v>
      </c>
      <c r="I113" s="248">
        <v>434.82</v>
      </c>
      <c r="J113" s="249">
        <f>ROUND(I113*H113,2)</f>
        <v>5849.63</v>
      </c>
      <c r="K113" s="245" t="s">
        <v>971</v>
      </c>
      <c r="L113" s="390"/>
      <c r="M113" s="251" t="s">
        <v>21</v>
      </c>
      <c r="N113" s="252" t="s">
        <v>41</v>
      </c>
      <c r="O113" s="40"/>
      <c r="P113" s="199">
        <f>O113*H113</f>
        <v>0</v>
      </c>
      <c r="Q113" s="199">
        <v>1</v>
      </c>
      <c r="R113" s="199">
        <f>Q113*H113</f>
        <v>13.453</v>
      </c>
      <c r="S113" s="199">
        <v>0</v>
      </c>
      <c r="T113" s="200">
        <f>S113*H113</f>
        <v>0</v>
      </c>
      <c r="AR113" s="23" t="s">
        <v>173</v>
      </c>
      <c r="AT113" s="23" t="s">
        <v>292</v>
      </c>
      <c r="AU113" s="23" t="s">
        <v>79</v>
      </c>
      <c r="AY113" s="23" t="s">
        <v>132</v>
      </c>
      <c r="BE113" s="201">
        <f>IF(N113="základní",J113,0)</f>
        <v>5849.63</v>
      </c>
      <c r="BF113" s="201">
        <f>IF(N113="snížená",J113,0)</f>
        <v>0</v>
      </c>
      <c r="BG113" s="201">
        <f>IF(N113="zákl. přenesená",J113,0)</f>
        <v>0</v>
      </c>
      <c r="BH113" s="201">
        <f>IF(N113="sníž. přenesená",J113,0)</f>
        <v>0</v>
      </c>
      <c r="BI113" s="201">
        <f>IF(N113="nulová",J113,0)</f>
        <v>0</v>
      </c>
      <c r="BJ113" s="23" t="s">
        <v>77</v>
      </c>
      <c r="BK113" s="201">
        <f>ROUND(I113*H113,2)</f>
        <v>5849.63</v>
      </c>
      <c r="BL113" s="23" t="s">
        <v>152</v>
      </c>
      <c r="BM113" s="23" t="s">
        <v>1007</v>
      </c>
    </row>
    <row r="114" spans="2:51" s="11" customFormat="1" ht="13.5">
      <c r="B114" s="208"/>
      <c r="C114" s="209"/>
      <c r="D114" s="202" t="s">
        <v>200</v>
      </c>
      <c r="E114" s="210" t="s">
        <v>21</v>
      </c>
      <c r="F114" s="211" t="s">
        <v>1008</v>
      </c>
      <c r="G114" s="209"/>
      <c r="H114" s="212">
        <v>13.453</v>
      </c>
      <c r="I114" s="213"/>
      <c r="J114" s="209"/>
      <c r="K114" s="209"/>
      <c r="L114" s="390"/>
      <c r="M114" s="215"/>
      <c r="N114" s="216"/>
      <c r="O114" s="216"/>
      <c r="P114" s="216"/>
      <c r="Q114" s="216"/>
      <c r="R114" s="216"/>
      <c r="S114" s="216"/>
      <c r="T114" s="217"/>
      <c r="AT114" s="218" t="s">
        <v>200</v>
      </c>
      <c r="AU114" s="218" t="s">
        <v>79</v>
      </c>
      <c r="AV114" s="11" t="s">
        <v>79</v>
      </c>
      <c r="AW114" s="11" t="s">
        <v>33</v>
      </c>
      <c r="AX114" s="11" t="s">
        <v>77</v>
      </c>
      <c r="AY114" s="218" t="s">
        <v>132</v>
      </c>
    </row>
    <row r="115" spans="2:65" s="1" customFormat="1" ht="16.5" customHeight="1">
      <c r="B115" s="39"/>
      <c r="C115" s="190" t="s">
        <v>270</v>
      </c>
      <c r="D115" s="190" t="s">
        <v>133</v>
      </c>
      <c r="E115" s="191" t="s">
        <v>279</v>
      </c>
      <c r="F115" s="192" t="s">
        <v>1009</v>
      </c>
      <c r="G115" s="193" t="s">
        <v>281</v>
      </c>
      <c r="H115" s="194">
        <v>312.505</v>
      </c>
      <c r="I115" s="195">
        <v>106.19</v>
      </c>
      <c r="J115" s="196">
        <f>ROUND(I115*H115,2)</f>
        <v>33184.91</v>
      </c>
      <c r="K115" s="192" t="s">
        <v>971</v>
      </c>
      <c r="L115" s="390"/>
      <c r="M115" s="197" t="s">
        <v>21</v>
      </c>
      <c r="N115" s="198" t="s">
        <v>41</v>
      </c>
      <c r="O115" s="40"/>
      <c r="P115" s="199">
        <f>O115*H115</f>
        <v>0</v>
      </c>
      <c r="Q115" s="199">
        <v>0</v>
      </c>
      <c r="R115" s="199">
        <f>Q115*H115</f>
        <v>0</v>
      </c>
      <c r="S115" s="199">
        <v>0</v>
      </c>
      <c r="T115" s="200">
        <f>S115*H115</f>
        <v>0</v>
      </c>
      <c r="AR115" s="23" t="s">
        <v>152</v>
      </c>
      <c r="AT115" s="23" t="s">
        <v>133</v>
      </c>
      <c r="AU115" s="23" t="s">
        <v>79</v>
      </c>
      <c r="AY115" s="23" t="s">
        <v>132</v>
      </c>
      <c r="BE115" s="201">
        <f>IF(N115="základní",J115,0)</f>
        <v>33184.91</v>
      </c>
      <c r="BF115" s="201">
        <f>IF(N115="snížená",J115,0)</f>
        <v>0</v>
      </c>
      <c r="BG115" s="201">
        <f>IF(N115="zákl. přenesená",J115,0)</f>
        <v>0</v>
      </c>
      <c r="BH115" s="201">
        <f>IF(N115="sníž. přenesená",J115,0)</f>
        <v>0</v>
      </c>
      <c r="BI115" s="201">
        <f>IF(N115="nulová",J115,0)</f>
        <v>0</v>
      </c>
      <c r="BJ115" s="23" t="s">
        <v>77</v>
      </c>
      <c r="BK115" s="201">
        <f>ROUND(I115*H115,2)</f>
        <v>33184.91</v>
      </c>
      <c r="BL115" s="23" t="s">
        <v>152</v>
      </c>
      <c r="BM115" s="23" t="s">
        <v>1010</v>
      </c>
    </row>
    <row r="116" spans="2:47" s="1" customFormat="1" ht="297">
      <c r="B116" s="39"/>
      <c r="C116" s="61"/>
      <c r="D116" s="202" t="s">
        <v>188</v>
      </c>
      <c r="E116" s="61"/>
      <c r="F116" s="203" t="s">
        <v>1011</v>
      </c>
      <c r="G116" s="61"/>
      <c r="H116" s="61"/>
      <c r="I116" s="161"/>
      <c r="J116" s="61"/>
      <c r="K116" s="61"/>
      <c r="L116" s="390"/>
      <c r="M116" s="204"/>
      <c r="N116" s="40"/>
      <c r="O116" s="40"/>
      <c r="P116" s="40"/>
      <c r="Q116" s="40"/>
      <c r="R116" s="40"/>
      <c r="S116" s="40"/>
      <c r="T116" s="76"/>
      <c r="AT116" s="23" t="s">
        <v>188</v>
      </c>
      <c r="AU116" s="23" t="s">
        <v>79</v>
      </c>
    </row>
    <row r="117" spans="2:51" s="11" customFormat="1" ht="13.5">
      <c r="B117" s="208"/>
      <c r="C117" s="209"/>
      <c r="D117" s="202" t="s">
        <v>200</v>
      </c>
      <c r="E117" s="210" t="s">
        <v>21</v>
      </c>
      <c r="F117" s="211" t="s">
        <v>1012</v>
      </c>
      <c r="G117" s="209"/>
      <c r="H117" s="212">
        <v>312.505</v>
      </c>
      <c r="I117" s="213"/>
      <c r="J117" s="209"/>
      <c r="K117" s="209"/>
      <c r="L117" s="390"/>
      <c r="M117" s="215"/>
      <c r="N117" s="216"/>
      <c r="O117" s="216"/>
      <c r="P117" s="216"/>
      <c r="Q117" s="216"/>
      <c r="R117" s="216"/>
      <c r="S117" s="216"/>
      <c r="T117" s="217"/>
      <c r="AT117" s="218" t="s">
        <v>200</v>
      </c>
      <c r="AU117" s="218" t="s">
        <v>79</v>
      </c>
      <c r="AV117" s="11" t="s">
        <v>79</v>
      </c>
      <c r="AW117" s="11" t="s">
        <v>33</v>
      </c>
      <c r="AX117" s="11" t="s">
        <v>77</v>
      </c>
      <c r="AY117" s="218" t="s">
        <v>132</v>
      </c>
    </row>
    <row r="118" spans="2:63" s="10" customFormat="1" ht="29.25" customHeight="1">
      <c r="B118" s="174"/>
      <c r="C118" s="175"/>
      <c r="D118" s="176" t="s">
        <v>69</v>
      </c>
      <c r="E118" s="188" t="s">
        <v>79</v>
      </c>
      <c r="F118" s="188" t="s">
        <v>349</v>
      </c>
      <c r="G118" s="175"/>
      <c r="H118" s="175"/>
      <c r="I118" s="178"/>
      <c r="J118" s="189">
        <f>BK118</f>
        <v>234001.01999999996</v>
      </c>
      <c r="K118" s="175"/>
      <c r="L118" s="390"/>
      <c r="M118" s="181"/>
      <c r="N118" s="182"/>
      <c r="O118" s="182"/>
      <c r="P118" s="183">
        <f>SUM(P119:P152)</f>
        <v>0</v>
      </c>
      <c r="Q118" s="182"/>
      <c r="R118" s="183">
        <f>SUM(R119:R152)</f>
        <v>10.40518262</v>
      </c>
      <c r="S118" s="182"/>
      <c r="T118" s="184">
        <f>SUM(T119:T152)</f>
        <v>0</v>
      </c>
      <c r="AR118" s="185" t="s">
        <v>77</v>
      </c>
      <c r="AT118" s="186" t="s">
        <v>69</v>
      </c>
      <c r="AU118" s="186" t="s">
        <v>77</v>
      </c>
      <c r="AY118" s="185" t="s">
        <v>132</v>
      </c>
      <c r="BK118" s="187">
        <f>SUM(BK119:BK152)</f>
        <v>234001.01999999996</v>
      </c>
    </row>
    <row r="119" spans="2:65" s="1" customFormat="1" ht="16.5" customHeight="1">
      <c r="B119" s="39"/>
      <c r="C119" s="190" t="s">
        <v>272</v>
      </c>
      <c r="D119" s="190" t="s">
        <v>133</v>
      </c>
      <c r="E119" s="191" t="s">
        <v>1013</v>
      </c>
      <c r="F119" s="192" t="s">
        <v>1014</v>
      </c>
      <c r="G119" s="193" t="s">
        <v>235</v>
      </c>
      <c r="H119" s="194">
        <v>28</v>
      </c>
      <c r="I119" s="195">
        <v>525.8</v>
      </c>
      <c r="J119" s="196">
        <f>ROUND(I119*H119,2)</f>
        <v>14722.4</v>
      </c>
      <c r="K119" s="192" t="s">
        <v>971</v>
      </c>
      <c r="L119" s="390"/>
      <c r="M119" s="197" t="s">
        <v>21</v>
      </c>
      <c r="N119" s="198" t="s">
        <v>41</v>
      </c>
      <c r="O119" s="40"/>
      <c r="P119" s="199">
        <f>O119*H119</f>
        <v>0</v>
      </c>
      <c r="Q119" s="199">
        <v>0.00092</v>
      </c>
      <c r="R119" s="199">
        <f>Q119*H119</f>
        <v>0.02576</v>
      </c>
      <c r="S119" s="199">
        <v>0</v>
      </c>
      <c r="T119" s="200">
        <f>S119*H119</f>
        <v>0</v>
      </c>
      <c r="AR119" s="23" t="s">
        <v>152</v>
      </c>
      <c r="AT119" s="23" t="s">
        <v>133</v>
      </c>
      <c r="AU119" s="23" t="s">
        <v>79</v>
      </c>
      <c r="AY119" s="23" t="s">
        <v>132</v>
      </c>
      <c r="BE119" s="201">
        <f>IF(N119="základní",J119,0)</f>
        <v>14722.4</v>
      </c>
      <c r="BF119" s="201">
        <f>IF(N119="snížená",J119,0)</f>
        <v>0</v>
      </c>
      <c r="BG119" s="201">
        <f>IF(N119="zákl. přenesená",J119,0)</f>
        <v>0</v>
      </c>
      <c r="BH119" s="201">
        <f>IF(N119="sníž. přenesená",J119,0)</f>
        <v>0</v>
      </c>
      <c r="BI119" s="201">
        <f>IF(N119="nulová",J119,0)</f>
        <v>0</v>
      </c>
      <c r="BJ119" s="23" t="s">
        <v>77</v>
      </c>
      <c r="BK119" s="201">
        <f>ROUND(I119*H119,2)</f>
        <v>14722.4</v>
      </c>
      <c r="BL119" s="23" t="s">
        <v>152</v>
      </c>
      <c r="BM119" s="23" t="s">
        <v>1015</v>
      </c>
    </row>
    <row r="120" spans="2:47" s="1" customFormat="1" ht="108">
      <c r="B120" s="39"/>
      <c r="C120" s="61"/>
      <c r="D120" s="202" t="s">
        <v>188</v>
      </c>
      <c r="E120" s="61"/>
      <c r="F120" s="203" t="s">
        <v>1016</v>
      </c>
      <c r="G120" s="61"/>
      <c r="H120" s="61"/>
      <c r="I120" s="161"/>
      <c r="J120" s="61"/>
      <c r="K120" s="61"/>
      <c r="L120" s="390"/>
      <c r="M120" s="204"/>
      <c r="N120" s="40"/>
      <c r="O120" s="40"/>
      <c r="P120" s="40"/>
      <c r="Q120" s="40"/>
      <c r="R120" s="40"/>
      <c r="S120" s="40"/>
      <c r="T120" s="76"/>
      <c r="AT120" s="23" t="s">
        <v>188</v>
      </c>
      <c r="AU120" s="23" t="s">
        <v>79</v>
      </c>
    </row>
    <row r="121" spans="2:51" s="11" customFormat="1" ht="13.5">
      <c r="B121" s="208"/>
      <c r="C121" s="209"/>
      <c r="D121" s="202" t="s">
        <v>200</v>
      </c>
      <c r="E121" s="210" t="s">
        <v>21</v>
      </c>
      <c r="F121" s="211" t="s">
        <v>1017</v>
      </c>
      <c r="G121" s="209"/>
      <c r="H121" s="212">
        <v>28</v>
      </c>
      <c r="I121" s="213"/>
      <c r="J121" s="209"/>
      <c r="K121" s="209"/>
      <c r="L121" s="390"/>
      <c r="M121" s="215"/>
      <c r="N121" s="216"/>
      <c r="O121" s="216"/>
      <c r="P121" s="216"/>
      <c r="Q121" s="216"/>
      <c r="R121" s="216"/>
      <c r="S121" s="216"/>
      <c r="T121" s="217"/>
      <c r="AT121" s="218" t="s">
        <v>200</v>
      </c>
      <c r="AU121" s="218" t="s">
        <v>79</v>
      </c>
      <c r="AV121" s="11" t="s">
        <v>79</v>
      </c>
      <c r="AW121" s="11" t="s">
        <v>33</v>
      </c>
      <c r="AX121" s="11" t="s">
        <v>77</v>
      </c>
      <c r="AY121" s="218" t="s">
        <v>132</v>
      </c>
    </row>
    <row r="122" spans="2:65" s="1" customFormat="1" ht="25.5" customHeight="1">
      <c r="B122" s="39"/>
      <c r="C122" s="190" t="s">
        <v>278</v>
      </c>
      <c r="D122" s="190" t="s">
        <v>133</v>
      </c>
      <c r="E122" s="191" t="s">
        <v>1018</v>
      </c>
      <c r="F122" s="192" t="s">
        <v>1019</v>
      </c>
      <c r="G122" s="193" t="s">
        <v>196</v>
      </c>
      <c r="H122" s="194">
        <v>28.969</v>
      </c>
      <c r="I122" s="195">
        <v>3220.67</v>
      </c>
      <c r="J122" s="196">
        <f>ROUND(I122*H122,2)</f>
        <v>93299.59</v>
      </c>
      <c r="K122" s="192" t="s">
        <v>971</v>
      </c>
      <c r="L122" s="390"/>
      <c r="M122" s="197" t="s">
        <v>21</v>
      </c>
      <c r="N122" s="198" t="s">
        <v>41</v>
      </c>
      <c r="O122" s="40"/>
      <c r="P122" s="199">
        <f>O122*H122</f>
        <v>0</v>
      </c>
      <c r="Q122" s="199">
        <v>0</v>
      </c>
      <c r="R122" s="199">
        <f>Q122*H122</f>
        <v>0</v>
      </c>
      <c r="S122" s="199">
        <v>0</v>
      </c>
      <c r="T122" s="200">
        <f>S122*H122</f>
        <v>0</v>
      </c>
      <c r="AR122" s="23" t="s">
        <v>152</v>
      </c>
      <c r="AT122" s="23" t="s">
        <v>133</v>
      </c>
      <c r="AU122" s="23" t="s">
        <v>79</v>
      </c>
      <c r="AY122" s="23" t="s">
        <v>132</v>
      </c>
      <c r="BE122" s="201">
        <f>IF(N122="základní",J122,0)</f>
        <v>93299.59</v>
      </c>
      <c r="BF122" s="201">
        <f>IF(N122="snížená",J122,0)</f>
        <v>0</v>
      </c>
      <c r="BG122" s="201">
        <f>IF(N122="zákl. přenesená",J122,0)</f>
        <v>0</v>
      </c>
      <c r="BH122" s="201">
        <f>IF(N122="sníž. přenesená",J122,0)</f>
        <v>0</v>
      </c>
      <c r="BI122" s="201">
        <f>IF(N122="nulová",J122,0)</f>
        <v>0</v>
      </c>
      <c r="BJ122" s="23" t="s">
        <v>77</v>
      </c>
      <c r="BK122" s="201">
        <f>ROUND(I122*H122,2)</f>
        <v>93299.59</v>
      </c>
      <c r="BL122" s="23" t="s">
        <v>152</v>
      </c>
      <c r="BM122" s="23" t="s">
        <v>1020</v>
      </c>
    </row>
    <row r="123" spans="2:47" s="1" customFormat="1" ht="108">
      <c r="B123" s="39"/>
      <c r="C123" s="61"/>
      <c r="D123" s="202" t="s">
        <v>188</v>
      </c>
      <c r="E123" s="61"/>
      <c r="F123" s="203" t="s">
        <v>1021</v>
      </c>
      <c r="G123" s="61"/>
      <c r="H123" s="61"/>
      <c r="I123" s="161"/>
      <c r="J123" s="61"/>
      <c r="K123" s="61"/>
      <c r="L123" s="390"/>
      <c r="M123" s="204"/>
      <c r="N123" s="40"/>
      <c r="O123" s="40"/>
      <c r="P123" s="40"/>
      <c r="Q123" s="40"/>
      <c r="R123" s="40"/>
      <c r="S123" s="40"/>
      <c r="T123" s="76"/>
      <c r="AT123" s="23" t="s">
        <v>188</v>
      </c>
      <c r="AU123" s="23" t="s">
        <v>79</v>
      </c>
    </row>
    <row r="124" spans="2:51" s="12" customFormat="1" ht="13.5">
      <c r="B124" s="222"/>
      <c r="C124" s="223"/>
      <c r="D124" s="202" t="s">
        <v>200</v>
      </c>
      <c r="E124" s="224" t="s">
        <v>21</v>
      </c>
      <c r="F124" s="225" t="s">
        <v>1022</v>
      </c>
      <c r="G124" s="223"/>
      <c r="H124" s="224" t="s">
        <v>21</v>
      </c>
      <c r="I124" s="226"/>
      <c r="J124" s="223"/>
      <c r="K124" s="223"/>
      <c r="L124" s="390"/>
      <c r="M124" s="228"/>
      <c r="N124" s="229"/>
      <c r="O124" s="229"/>
      <c r="P124" s="229"/>
      <c r="Q124" s="229"/>
      <c r="R124" s="229"/>
      <c r="S124" s="229"/>
      <c r="T124" s="230"/>
      <c r="AT124" s="231" t="s">
        <v>200</v>
      </c>
      <c r="AU124" s="231" t="s">
        <v>79</v>
      </c>
      <c r="AV124" s="12" t="s">
        <v>77</v>
      </c>
      <c r="AW124" s="12" t="s">
        <v>33</v>
      </c>
      <c r="AX124" s="12" t="s">
        <v>70</v>
      </c>
      <c r="AY124" s="231" t="s">
        <v>132</v>
      </c>
    </row>
    <row r="125" spans="2:51" s="11" customFormat="1" ht="13.5">
      <c r="B125" s="208"/>
      <c r="C125" s="209"/>
      <c r="D125" s="202" t="s">
        <v>200</v>
      </c>
      <c r="E125" s="210" t="s">
        <v>21</v>
      </c>
      <c r="F125" s="211" t="s">
        <v>1023</v>
      </c>
      <c r="G125" s="209"/>
      <c r="H125" s="212">
        <v>28.969</v>
      </c>
      <c r="I125" s="213"/>
      <c r="J125" s="209"/>
      <c r="K125" s="209"/>
      <c r="L125" s="390"/>
      <c r="M125" s="215"/>
      <c r="N125" s="216"/>
      <c r="O125" s="216"/>
      <c r="P125" s="216"/>
      <c r="Q125" s="216"/>
      <c r="R125" s="216"/>
      <c r="S125" s="216"/>
      <c r="T125" s="217"/>
      <c r="AT125" s="218" t="s">
        <v>200</v>
      </c>
      <c r="AU125" s="218" t="s">
        <v>79</v>
      </c>
      <c r="AV125" s="11" t="s">
        <v>79</v>
      </c>
      <c r="AW125" s="11" t="s">
        <v>33</v>
      </c>
      <c r="AX125" s="11" t="s">
        <v>77</v>
      </c>
      <c r="AY125" s="218" t="s">
        <v>132</v>
      </c>
    </row>
    <row r="126" spans="2:65" s="1" customFormat="1" ht="16.5" customHeight="1">
      <c r="B126" s="39"/>
      <c r="C126" s="190" t="s">
        <v>285</v>
      </c>
      <c r="D126" s="190" t="s">
        <v>133</v>
      </c>
      <c r="E126" s="191" t="s">
        <v>1024</v>
      </c>
      <c r="F126" s="192" t="s">
        <v>1025</v>
      </c>
      <c r="G126" s="193" t="s">
        <v>186</v>
      </c>
      <c r="H126" s="194">
        <v>20.18</v>
      </c>
      <c r="I126" s="195">
        <v>877.77</v>
      </c>
      <c r="J126" s="196">
        <f>ROUND(I126*H126,2)</f>
        <v>17713.4</v>
      </c>
      <c r="K126" s="192" t="s">
        <v>971</v>
      </c>
      <c r="L126" s="390"/>
      <c r="M126" s="197" t="s">
        <v>21</v>
      </c>
      <c r="N126" s="198" t="s">
        <v>41</v>
      </c>
      <c r="O126" s="40"/>
      <c r="P126" s="199">
        <f>O126*H126</f>
        <v>0</v>
      </c>
      <c r="Q126" s="199">
        <v>0.00144</v>
      </c>
      <c r="R126" s="199">
        <f>Q126*H126</f>
        <v>0.0290592</v>
      </c>
      <c r="S126" s="199">
        <v>0</v>
      </c>
      <c r="T126" s="200">
        <f>S126*H126</f>
        <v>0</v>
      </c>
      <c r="AR126" s="23" t="s">
        <v>152</v>
      </c>
      <c r="AT126" s="23" t="s">
        <v>133</v>
      </c>
      <c r="AU126" s="23" t="s">
        <v>79</v>
      </c>
      <c r="AY126" s="23" t="s">
        <v>132</v>
      </c>
      <c r="BE126" s="201">
        <f>IF(N126="základní",J126,0)</f>
        <v>17713.4</v>
      </c>
      <c r="BF126" s="201">
        <f>IF(N126="snížená",J126,0)</f>
        <v>0</v>
      </c>
      <c r="BG126" s="201">
        <f>IF(N126="zákl. přenesená",J126,0)</f>
        <v>0</v>
      </c>
      <c r="BH126" s="201">
        <f>IF(N126="sníž. přenesená",J126,0)</f>
        <v>0</v>
      </c>
      <c r="BI126" s="201">
        <f>IF(N126="nulová",J126,0)</f>
        <v>0</v>
      </c>
      <c r="BJ126" s="23" t="s">
        <v>77</v>
      </c>
      <c r="BK126" s="201">
        <f>ROUND(I126*H126,2)</f>
        <v>17713.4</v>
      </c>
      <c r="BL126" s="23" t="s">
        <v>152</v>
      </c>
      <c r="BM126" s="23" t="s">
        <v>1026</v>
      </c>
    </row>
    <row r="127" spans="2:47" s="1" customFormat="1" ht="121.5">
      <c r="B127" s="39"/>
      <c r="C127" s="61"/>
      <c r="D127" s="202" t="s">
        <v>188</v>
      </c>
      <c r="E127" s="61"/>
      <c r="F127" s="203" t="s">
        <v>1027</v>
      </c>
      <c r="G127" s="61"/>
      <c r="H127" s="61"/>
      <c r="I127" s="161"/>
      <c r="J127" s="61"/>
      <c r="K127" s="61"/>
      <c r="L127" s="390"/>
      <c r="M127" s="204"/>
      <c r="N127" s="40"/>
      <c r="O127" s="40"/>
      <c r="P127" s="40"/>
      <c r="Q127" s="40"/>
      <c r="R127" s="40"/>
      <c r="S127" s="40"/>
      <c r="T127" s="76"/>
      <c r="AT127" s="23" t="s">
        <v>188</v>
      </c>
      <c r="AU127" s="23" t="s">
        <v>79</v>
      </c>
    </row>
    <row r="128" spans="2:51" s="11" customFormat="1" ht="13.5">
      <c r="B128" s="208"/>
      <c r="C128" s="209"/>
      <c r="D128" s="202" t="s">
        <v>200</v>
      </c>
      <c r="E128" s="210" t="s">
        <v>21</v>
      </c>
      <c r="F128" s="211" t="s">
        <v>1028</v>
      </c>
      <c r="G128" s="209"/>
      <c r="H128" s="212">
        <v>20.18</v>
      </c>
      <c r="I128" s="213"/>
      <c r="J128" s="209"/>
      <c r="K128" s="209"/>
      <c r="L128" s="390"/>
      <c r="M128" s="215"/>
      <c r="N128" s="216"/>
      <c r="O128" s="216"/>
      <c r="P128" s="216"/>
      <c r="Q128" s="216"/>
      <c r="R128" s="216"/>
      <c r="S128" s="216"/>
      <c r="T128" s="217"/>
      <c r="AT128" s="218" t="s">
        <v>200</v>
      </c>
      <c r="AU128" s="218" t="s">
        <v>79</v>
      </c>
      <c r="AV128" s="11" t="s">
        <v>79</v>
      </c>
      <c r="AW128" s="11" t="s">
        <v>33</v>
      </c>
      <c r="AX128" s="11" t="s">
        <v>77</v>
      </c>
      <c r="AY128" s="218" t="s">
        <v>132</v>
      </c>
    </row>
    <row r="129" spans="2:65" s="1" customFormat="1" ht="16.5" customHeight="1">
      <c r="B129" s="39"/>
      <c r="C129" s="190" t="s">
        <v>291</v>
      </c>
      <c r="D129" s="190" t="s">
        <v>133</v>
      </c>
      <c r="E129" s="191" t="s">
        <v>1029</v>
      </c>
      <c r="F129" s="192" t="s">
        <v>1030</v>
      </c>
      <c r="G129" s="193" t="s">
        <v>186</v>
      </c>
      <c r="H129" s="194">
        <v>20.18</v>
      </c>
      <c r="I129" s="195">
        <v>49.27</v>
      </c>
      <c r="J129" s="196">
        <f>ROUND(I129*H129,2)</f>
        <v>994.27</v>
      </c>
      <c r="K129" s="192" t="s">
        <v>971</v>
      </c>
      <c r="L129" s="390"/>
      <c r="M129" s="197" t="s">
        <v>21</v>
      </c>
      <c r="N129" s="198" t="s">
        <v>41</v>
      </c>
      <c r="O129" s="40"/>
      <c r="P129" s="199">
        <f>O129*H129</f>
        <v>0</v>
      </c>
      <c r="Q129" s="199">
        <v>4E-05</v>
      </c>
      <c r="R129" s="199">
        <f>Q129*H129</f>
        <v>0.0008072000000000001</v>
      </c>
      <c r="S129" s="199">
        <v>0</v>
      </c>
      <c r="T129" s="200">
        <f>S129*H129</f>
        <v>0</v>
      </c>
      <c r="AR129" s="23" t="s">
        <v>152</v>
      </c>
      <c r="AT129" s="23" t="s">
        <v>133</v>
      </c>
      <c r="AU129" s="23" t="s">
        <v>79</v>
      </c>
      <c r="AY129" s="23" t="s">
        <v>132</v>
      </c>
      <c r="BE129" s="201">
        <f>IF(N129="základní",J129,0)</f>
        <v>994.27</v>
      </c>
      <c r="BF129" s="201">
        <f>IF(N129="snížená",J129,0)</f>
        <v>0</v>
      </c>
      <c r="BG129" s="201">
        <f>IF(N129="zákl. přenesená",J129,0)</f>
        <v>0</v>
      </c>
      <c r="BH129" s="201">
        <f>IF(N129="sníž. přenesená",J129,0)</f>
        <v>0</v>
      </c>
      <c r="BI129" s="201">
        <f>IF(N129="nulová",J129,0)</f>
        <v>0</v>
      </c>
      <c r="BJ129" s="23" t="s">
        <v>77</v>
      </c>
      <c r="BK129" s="201">
        <f>ROUND(I129*H129,2)</f>
        <v>994.27</v>
      </c>
      <c r="BL129" s="23" t="s">
        <v>152</v>
      </c>
      <c r="BM129" s="23" t="s">
        <v>1031</v>
      </c>
    </row>
    <row r="130" spans="2:47" s="1" customFormat="1" ht="121.5">
      <c r="B130" s="39"/>
      <c r="C130" s="61"/>
      <c r="D130" s="202" t="s">
        <v>188</v>
      </c>
      <c r="E130" s="61"/>
      <c r="F130" s="203" t="s">
        <v>1027</v>
      </c>
      <c r="G130" s="61"/>
      <c r="H130" s="61"/>
      <c r="I130" s="161"/>
      <c r="J130" s="61"/>
      <c r="K130" s="61"/>
      <c r="L130" s="390"/>
      <c r="M130" s="204"/>
      <c r="N130" s="40"/>
      <c r="O130" s="40"/>
      <c r="P130" s="40"/>
      <c r="Q130" s="40"/>
      <c r="R130" s="40"/>
      <c r="S130" s="40"/>
      <c r="T130" s="76"/>
      <c r="AT130" s="23" t="s">
        <v>188</v>
      </c>
      <c r="AU130" s="23" t="s">
        <v>79</v>
      </c>
    </row>
    <row r="131" spans="2:65" s="1" customFormat="1" ht="25.5" customHeight="1">
      <c r="B131" s="39"/>
      <c r="C131" s="190" t="s">
        <v>10</v>
      </c>
      <c r="D131" s="190" t="s">
        <v>133</v>
      </c>
      <c r="E131" s="191" t="s">
        <v>368</v>
      </c>
      <c r="F131" s="192" t="s">
        <v>369</v>
      </c>
      <c r="G131" s="193" t="s">
        <v>281</v>
      </c>
      <c r="H131" s="194">
        <v>1.614</v>
      </c>
      <c r="I131" s="195">
        <v>34561.26</v>
      </c>
      <c r="J131" s="196">
        <f>ROUND(I131*H131,2)</f>
        <v>55781.87</v>
      </c>
      <c r="K131" s="192" t="s">
        <v>971</v>
      </c>
      <c r="L131" s="390"/>
      <c r="M131" s="197" t="s">
        <v>21</v>
      </c>
      <c r="N131" s="198" t="s">
        <v>41</v>
      </c>
      <c r="O131" s="40"/>
      <c r="P131" s="199">
        <f>O131*H131</f>
        <v>0</v>
      </c>
      <c r="Q131" s="199">
        <v>1.03822</v>
      </c>
      <c r="R131" s="199">
        <f>Q131*H131</f>
        <v>1.6756870799999999</v>
      </c>
      <c r="S131" s="199">
        <v>0</v>
      </c>
      <c r="T131" s="200">
        <f>S131*H131</f>
        <v>0</v>
      </c>
      <c r="AR131" s="23" t="s">
        <v>152</v>
      </c>
      <c r="AT131" s="23" t="s">
        <v>133</v>
      </c>
      <c r="AU131" s="23" t="s">
        <v>79</v>
      </c>
      <c r="AY131" s="23" t="s">
        <v>132</v>
      </c>
      <c r="BE131" s="201">
        <f>IF(N131="základní",J131,0)</f>
        <v>55781.87</v>
      </c>
      <c r="BF131" s="201">
        <f>IF(N131="snížená",J131,0)</f>
        <v>0</v>
      </c>
      <c r="BG131" s="201">
        <f>IF(N131="zákl. přenesená",J131,0)</f>
        <v>0</v>
      </c>
      <c r="BH131" s="201">
        <f>IF(N131="sníž. přenesená",J131,0)</f>
        <v>0</v>
      </c>
      <c r="BI131" s="201">
        <f>IF(N131="nulová",J131,0)</f>
        <v>0</v>
      </c>
      <c r="BJ131" s="23" t="s">
        <v>77</v>
      </c>
      <c r="BK131" s="201">
        <f>ROUND(I131*H131,2)</f>
        <v>55781.87</v>
      </c>
      <c r="BL131" s="23" t="s">
        <v>152</v>
      </c>
      <c r="BM131" s="23" t="s">
        <v>1032</v>
      </c>
    </row>
    <row r="132" spans="2:47" s="1" customFormat="1" ht="94.5">
      <c r="B132" s="39"/>
      <c r="C132" s="61"/>
      <c r="D132" s="202" t="s">
        <v>188</v>
      </c>
      <c r="E132" s="61"/>
      <c r="F132" s="203" t="s">
        <v>371</v>
      </c>
      <c r="G132" s="61"/>
      <c r="H132" s="61"/>
      <c r="I132" s="161"/>
      <c r="J132" s="61"/>
      <c r="K132" s="61"/>
      <c r="L132" s="390"/>
      <c r="M132" s="204"/>
      <c r="N132" s="40"/>
      <c r="O132" s="40"/>
      <c r="P132" s="40"/>
      <c r="Q132" s="40"/>
      <c r="R132" s="40"/>
      <c r="S132" s="40"/>
      <c r="T132" s="76"/>
      <c r="AT132" s="23" t="s">
        <v>188</v>
      </c>
      <c r="AU132" s="23" t="s">
        <v>79</v>
      </c>
    </row>
    <row r="133" spans="2:51" s="12" customFormat="1" ht="13.5">
      <c r="B133" s="222"/>
      <c r="C133" s="223"/>
      <c r="D133" s="202" t="s">
        <v>200</v>
      </c>
      <c r="E133" s="224" t="s">
        <v>21</v>
      </c>
      <c r="F133" s="225" t="s">
        <v>1033</v>
      </c>
      <c r="G133" s="223"/>
      <c r="H133" s="224" t="s">
        <v>21</v>
      </c>
      <c r="I133" s="226"/>
      <c r="J133" s="223"/>
      <c r="K133" s="223"/>
      <c r="L133" s="390"/>
      <c r="M133" s="228"/>
      <c r="N133" s="229"/>
      <c r="O133" s="229"/>
      <c r="P133" s="229"/>
      <c r="Q133" s="229"/>
      <c r="R133" s="229"/>
      <c r="S133" s="229"/>
      <c r="T133" s="230"/>
      <c r="AT133" s="231" t="s">
        <v>200</v>
      </c>
      <c r="AU133" s="231" t="s">
        <v>79</v>
      </c>
      <c r="AV133" s="12" t="s">
        <v>77</v>
      </c>
      <c r="AW133" s="12" t="s">
        <v>33</v>
      </c>
      <c r="AX133" s="12" t="s">
        <v>70</v>
      </c>
      <c r="AY133" s="231" t="s">
        <v>132</v>
      </c>
    </row>
    <row r="134" spans="2:51" s="11" customFormat="1" ht="13.5">
      <c r="B134" s="208"/>
      <c r="C134" s="209"/>
      <c r="D134" s="202" t="s">
        <v>200</v>
      </c>
      <c r="E134" s="210" t="s">
        <v>21</v>
      </c>
      <c r="F134" s="211" t="s">
        <v>1034</v>
      </c>
      <c r="G134" s="209"/>
      <c r="H134" s="212">
        <v>1.614</v>
      </c>
      <c r="I134" s="213"/>
      <c r="J134" s="209"/>
      <c r="K134" s="209"/>
      <c r="L134" s="390"/>
      <c r="M134" s="215"/>
      <c r="N134" s="216"/>
      <c r="O134" s="216"/>
      <c r="P134" s="216"/>
      <c r="Q134" s="216"/>
      <c r="R134" s="216"/>
      <c r="S134" s="216"/>
      <c r="T134" s="217"/>
      <c r="AT134" s="218" t="s">
        <v>200</v>
      </c>
      <c r="AU134" s="218" t="s">
        <v>79</v>
      </c>
      <c r="AV134" s="11" t="s">
        <v>79</v>
      </c>
      <c r="AW134" s="11" t="s">
        <v>33</v>
      </c>
      <c r="AX134" s="11" t="s">
        <v>77</v>
      </c>
      <c r="AY134" s="218" t="s">
        <v>132</v>
      </c>
    </row>
    <row r="135" spans="2:65" s="1" customFormat="1" ht="25.5" customHeight="1">
      <c r="B135" s="39"/>
      <c r="C135" s="190" t="s">
        <v>303</v>
      </c>
      <c r="D135" s="190" t="s">
        <v>133</v>
      </c>
      <c r="E135" s="191" t="s">
        <v>1035</v>
      </c>
      <c r="F135" s="192" t="s">
        <v>1036</v>
      </c>
      <c r="G135" s="193" t="s">
        <v>196</v>
      </c>
      <c r="H135" s="194">
        <v>2.35</v>
      </c>
      <c r="I135" s="195">
        <v>3070.14</v>
      </c>
      <c r="J135" s="196">
        <f>ROUND(I135*H135,2)</f>
        <v>7214.83</v>
      </c>
      <c r="K135" s="192" t="s">
        <v>971</v>
      </c>
      <c r="L135" s="390"/>
      <c r="M135" s="197" t="s">
        <v>21</v>
      </c>
      <c r="N135" s="198" t="s">
        <v>41</v>
      </c>
      <c r="O135" s="40"/>
      <c r="P135" s="199">
        <f>O135*H135</f>
        <v>0</v>
      </c>
      <c r="Q135" s="199">
        <v>0</v>
      </c>
      <c r="R135" s="199">
        <f>Q135*H135</f>
        <v>0</v>
      </c>
      <c r="S135" s="199">
        <v>0</v>
      </c>
      <c r="T135" s="200">
        <f>S135*H135</f>
        <v>0</v>
      </c>
      <c r="AR135" s="23" t="s">
        <v>152</v>
      </c>
      <c r="AT135" s="23" t="s">
        <v>133</v>
      </c>
      <c r="AU135" s="23" t="s">
        <v>79</v>
      </c>
      <c r="AY135" s="23" t="s">
        <v>132</v>
      </c>
      <c r="BE135" s="201">
        <f>IF(N135="základní",J135,0)</f>
        <v>7214.83</v>
      </c>
      <c r="BF135" s="201">
        <f>IF(N135="snížená",J135,0)</f>
        <v>0</v>
      </c>
      <c r="BG135" s="201">
        <f>IF(N135="zákl. přenesená",J135,0)</f>
        <v>0</v>
      </c>
      <c r="BH135" s="201">
        <f>IF(N135="sníž. přenesená",J135,0)</f>
        <v>0</v>
      </c>
      <c r="BI135" s="201">
        <f>IF(N135="nulová",J135,0)</f>
        <v>0</v>
      </c>
      <c r="BJ135" s="23" t="s">
        <v>77</v>
      </c>
      <c r="BK135" s="201">
        <f>ROUND(I135*H135,2)</f>
        <v>7214.83</v>
      </c>
      <c r="BL135" s="23" t="s">
        <v>152</v>
      </c>
      <c r="BM135" s="23" t="s">
        <v>1037</v>
      </c>
    </row>
    <row r="136" spans="2:47" s="1" customFormat="1" ht="94.5">
      <c r="B136" s="39"/>
      <c r="C136" s="61"/>
      <c r="D136" s="202" t="s">
        <v>188</v>
      </c>
      <c r="E136" s="61"/>
      <c r="F136" s="203" t="s">
        <v>378</v>
      </c>
      <c r="G136" s="61"/>
      <c r="H136" s="61"/>
      <c r="I136" s="161"/>
      <c r="J136" s="61"/>
      <c r="K136" s="61"/>
      <c r="L136" s="390"/>
      <c r="M136" s="204"/>
      <c r="N136" s="40"/>
      <c r="O136" s="40"/>
      <c r="P136" s="40"/>
      <c r="Q136" s="40"/>
      <c r="R136" s="40"/>
      <c r="S136" s="40"/>
      <c r="T136" s="76"/>
      <c r="AT136" s="23" t="s">
        <v>188</v>
      </c>
      <c r="AU136" s="23" t="s">
        <v>79</v>
      </c>
    </row>
    <row r="137" spans="2:51" s="12" customFormat="1" ht="13.5">
      <c r="B137" s="222"/>
      <c r="C137" s="223"/>
      <c r="D137" s="202" t="s">
        <v>200</v>
      </c>
      <c r="E137" s="224" t="s">
        <v>21</v>
      </c>
      <c r="F137" s="225" t="s">
        <v>1038</v>
      </c>
      <c r="G137" s="223"/>
      <c r="H137" s="224" t="s">
        <v>21</v>
      </c>
      <c r="I137" s="226"/>
      <c r="J137" s="223"/>
      <c r="K137" s="223"/>
      <c r="L137" s="390"/>
      <c r="M137" s="228"/>
      <c r="N137" s="229"/>
      <c r="O137" s="229"/>
      <c r="P137" s="229"/>
      <c r="Q137" s="229"/>
      <c r="R137" s="229"/>
      <c r="S137" s="229"/>
      <c r="T137" s="230"/>
      <c r="AT137" s="231" t="s">
        <v>200</v>
      </c>
      <c r="AU137" s="231" t="s">
        <v>79</v>
      </c>
      <c r="AV137" s="12" t="s">
        <v>77</v>
      </c>
      <c r="AW137" s="12" t="s">
        <v>33</v>
      </c>
      <c r="AX137" s="12" t="s">
        <v>70</v>
      </c>
      <c r="AY137" s="231" t="s">
        <v>132</v>
      </c>
    </row>
    <row r="138" spans="2:51" s="11" customFormat="1" ht="13.5">
      <c r="B138" s="208"/>
      <c r="C138" s="209"/>
      <c r="D138" s="202" t="s">
        <v>200</v>
      </c>
      <c r="E138" s="210" t="s">
        <v>21</v>
      </c>
      <c r="F138" s="211" t="s">
        <v>1039</v>
      </c>
      <c r="G138" s="209"/>
      <c r="H138" s="212">
        <v>2.35</v>
      </c>
      <c r="I138" s="213"/>
      <c r="J138" s="209"/>
      <c r="K138" s="209"/>
      <c r="L138" s="390"/>
      <c r="M138" s="215"/>
      <c r="N138" s="216"/>
      <c r="O138" s="216"/>
      <c r="P138" s="216"/>
      <c r="Q138" s="216"/>
      <c r="R138" s="216"/>
      <c r="S138" s="216"/>
      <c r="T138" s="217"/>
      <c r="AT138" s="218" t="s">
        <v>200</v>
      </c>
      <c r="AU138" s="218" t="s">
        <v>79</v>
      </c>
      <c r="AV138" s="11" t="s">
        <v>79</v>
      </c>
      <c r="AW138" s="11" t="s">
        <v>33</v>
      </c>
      <c r="AX138" s="11" t="s">
        <v>77</v>
      </c>
      <c r="AY138" s="218" t="s">
        <v>132</v>
      </c>
    </row>
    <row r="139" spans="2:65" s="1" customFormat="1" ht="25.5" customHeight="1">
      <c r="B139" s="39"/>
      <c r="C139" s="190" t="s">
        <v>308</v>
      </c>
      <c r="D139" s="190" t="s">
        <v>133</v>
      </c>
      <c r="E139" s="191" t="s">
        <v>1040</v>
      </c>
      <c r="F139" s="192" t="s">
        <v>1041</v>
      </c>
      <c r="G139" s="193" t="s">
        <v>196</v>
      </c>
      <c r="H139" s="194">
        <v>5</v>
      </c>
      <c r="I139" s="195">
        <v>3450.36</v>
      </c>
      <c r="J139" s="196">
        <f>ROUND(I139*H139,2)</f>
        <v>17251.8</v>
      </c>
      <c r="K139" s="192" t="s">
        <v>971</v>
      </c>
      <c r="L139" s="390"/>
      <c r="M139" s="197" t="s">
        <v>21</v>
      </c>
      <c r="N139" s="198" t="s">
        <v>41</v>
      </c>
      <c r="O139" s="40"/>
      <c r="P139" s="199">
        <f>O139*H139</f>
        <v>0</v>
      </c>
      <c r="Q139" s="199">
        <v>0</v>
      </c>
      <c r="R139" s="199">
        <f>Q139*H139</f>
        <v>0</v>
      </c>
      <c r="S139" s="199">
        <v>0</v>
      </c>
      <c r="T139" s="200">
        <f>S139*H139</f>
        <v>0</v>
      </c>
      <c r="AR139" s="23" t="s">
        <v>152</v>
      </c>
      <c r="AT139" s="23" t="s">
        <v>133</v>
      </c>
      <c r="AU139" s="23" t="s">
        <v>79</v>
      </c>
      <c r="AY139" s="23" t="s">
        <v>132</v>
      </c>
      <c r="BE139" s="201">
        <f>IF(N139="základní",J139,0)</f>
        <v>17251.8</v>
      </c>
      <c r="BF139" s="201">
        <f>IF(N139="snížená",J139,0)</f>
        <v>0</v>
      </c>
      <c r="BG139" s="201">
        <f>IF(N139="zákl. přenesená",J139,0)</f>
        <v>0</v>
      </c>
      <c r="BH139" s="201">
        <f>IF(N139="sníž. přenesená",J139,0)</f>
        <v>0</v>
      </c>
      <c r="BI139" s="201">
        <f>IF(N139="nulová",J139,0)</f>
        <v>0</v>
      </c>
      <c r="BJ139" s="23" t="s">
        <v>77</v>
      </c>
      <c r="BK139" s="201">
        <f>ROUND(I139*H139,2)</f>
        <v>17251.8</v>
      </c>
      <c r="BL139" s="23" t="s">
        <v>152</v>
      </c>
      <c r="BM139" s="23" t="s">
        <v>1042</v>
      </c>
    </row>
    <row r="140" spans="2:47" s="1" customFormat="1" ht="108">
      <c r="B140" s="39"/>
      <c r="C140" s="61"/>
      <c r="D140" s="202" t="s">
        <v>188</v>
      </c>
      <c r="E140" s="61"/>
      <c r="F140" s="203" t="s">
        <v>1021</v>
      </c>
      <c r="G140" s="61"/>
      <c r="H140" s="61"/>
      <c r="I140" s="161"/>
      <c r="J140" s="61"/>
      <c r="K140" s="61"/>
      <c r="L140" s="390"/>
      <c r="M140" s="204"/>
      <c r="N140" s="40"/>
      <c r="O140" s="40"/>
      <c r="P140" s="40"/>
      <c r="Q140" s="40"/>
      <c r="R140" s="40"/>
      <c r="S140" s="40"/>
      <c r="T140" s="76"/>
      <c r="AT140" s="23" t="s">
        <v>188</v>
      </c>
      <c r="AU140" s="23" t="s">
        <v>79</v>
      </c>
    </row>
    <row r="141" spans="2:51" s="12" customFormat="1" ht="13.5">
      <c r="B141" s="222"/>
      <c r="C141" s="223"/>
      <c r="D141" s="202" t="s">
        <v>200</v>
      </c>
      <c r="E141" s="224" t="s">
        <v>21</v>
      </c>
      <c r="F141" s="225" t="s">
        <v>1043</v>
      </c>
      <c r="G141" s="223"/>
      <c r="H141" s="224" t="s">
        <v>21</v>
      </c>
      <c r="I141" s="226"/>
      <c r="J141" s="223"/>
      <c r="K141" s="223"/>
      <c r="L141" s="390"/>
      <c r="M141" s="228"/>
      <c r="N141" s="229"/>
      <c r="O141" s="229"/>
      <c r="P141" s="229"/>
      <c r="Q141" s="229"/>
      <c r="R141" s="229"/>
      <c r="S141" s="229"/>
      <c r="T141" s="230"/>
      <c r="AT141" s="231" t="s">
        <v>200</v>
      </c>
      <c r="AU141" s="231" t="s">
        <v>79</v>
      </c>
      <c r="AV141" s="12" t="s">
        <v>77</v>
      </c>
      <c r="AW141" s="12" t="s">
        <v>33</v>
      </c>
      <c r="AX141" s="12" t="s">
        <v>70</v>
      </c>
      <c r="AY141" s="231" t="s">
        <v>132</v>
      </c>
    </row>
    <row r="142" spans="2:51" s="11" customFormat="1" ht="13.5">
      <c r="B142" s="208"/>
      <c r="C142" s="209"/>
      <c r="D142" s="202" t="s">
        <v>200</v>
      </c>
      <c r="E142" s="210" t="s">
        <v>21</v>
      </c>
      <c r="F142" s="211" t="s">
        <v>1044</v>
      </c>
      <c r="G142" s="209"/>
      <c r="H142" s="212">
        <v>5</v>
      </c>
      <c r="I142" s="213"/>
      <c r="J142" s="209"/>
      <c r="K142" s="209"/>
      <c r="L142" s="390"/>
      <c r="M142" s="215"/>
      <c r="N142" s="216"/>
      <c r="O142" s="216"/>
      <c r="P142" s="216"/>
      <c r="Q142" s="216"/>
      <c r="R142" s="216"/>
      <c r="S142" s="216"/>
      <c r="T142" s="217"/>
      <c r="AT142" s="218" t="s">
        <v>200</v>
      </c>
      <c r="AU142" s="218" t="s">
        <v>79</v>
      </c>
      <c r="AV142" s="11" t="s">
        <v>79</v>
      </c>
      <c r="AW142" s="11" t="s">
        <v>33</v>
      </c>
      <c r="AX142" s="11" t="s">
        <v>77</v>
      </c>
      <c r="AY142" s="218" t="s">
        <v>132</v>
      </c>
    </row>
    <row r="143" spans="2:65" s="1" customFormat="1" ht="25.5" customHeight="1">
      <c r="B143" s="39"/>
      <c r="C143" s="190" t="s">
        <v>313</v>
      </c>
      <c r="D143" s="190" t="s">
        <v>133</v>
      </c>
      <c r="E143" s="191" t="s">
        <v>1045</v>
      </c>
      <c r="F143" s="192" t="s">
        <v>1046</v>
      </c>
      <c r="G143" s="193" t="s">
        <v>281</v>
      </c>
      <c r="H143" s="194">
        <v>0.405</v>
      </c>
      <c r="I143" s="195">
        <v>25684.22</v>
      </c>
      <c r="J143" s="196">
        <f>ROUND(I143*H143,2)</f>
        <v>10402.11</v>
      </c>
      <c r="K143" s="192" t="s">
        <v>971</v>
      </c>
      <c r="L143" s="390"/>
      <c r="M143" s="197" t="s">
        <v>21</v>
      </c>
      <c r="N143" s="198" t="s">
        <v>41</v>
      </c>
      <c r="O143" s="40"/>
      <c r="P143" s="199">
        <f>O143*H143</f>
        <v>0</v>
      </c>
      <c r="Q143" s="199">
        <v>1.05173</v>
      </c>
      <c r="R143" s="199">
        <f>Q143*H143</f>
        <v>0.42595065000000004</v>
      </c>
      <c r="S143" s="199">
        <v>0</v>
      </c>
      <c r="T143" s="200">
        <f>S143*H143</f>
        <v>0</v>
      </c>
      <c r="AR143" s="23" t="s">
        <v>152</v>
      </c>
      <c r="AT143" s="23" t="s">
        <v>133</v>
      </c>
      <c r="AU143" s="23" t="s">
        <v>79</v>
      </c>
      <c r="AY143" s="23" t="s">
        <v>132</v>
      </c>
      <c r="BE143" s="201">
        <f>IF(N143="základní",J143,0)</f>
        <v>10402.11</v>
      </c>
      <c r="BF143" s="201">
        <f>IF(N143="snížená",J143,0)</f>
        <v>0</v>
      </c>
      <c r="BG143" s="201">
        <f>IF(N143="zákl. přenesená",J143,0)</f>
        <v>0</v>
      </c>
      <c r="BH143" s="201">
        <f>IF(N143="sníž. přenesená",J143,0)</f>
        <v>0</v>
      </c>
      <c r="BI143" s="201">
        <f>IF(N143="nulová",J143,0)</f>
        <v>0</v>
      </c>
      <c r="BJ143" s="23" t="s">
        <v>77</v>
      </c>
      <c r="BK143" s="201">
        <f>ROUND(I143*H143,2)</f>
        <v>10402.11</v>
      </c>
      <c r="BL143" s="23" t="s">
        <v>152</v>
      </c>
      <c r="BM143" s="23" t="s">
        <v>1047</v>
      </c>
    </row>
    <row r="144" spans="2:47" s="1" customFormat="1" ht="94.5">
      <c r="B144" s="39"/>
      <c r="C144" s="61"/>
      <c r="D144" s="202" t="s">
        <v>188</v>
      </c>
      <c r="E144" s="61"/>
      <c r="F144" s="203" t="s">
        <v>371</v>
      </c>
      <c r="G144" s="61"/>
      <c r="H144" s="61"/>
      <c r="I144" s="161"/>
      <c r="J144" s="61"/>
      <c r="K144" s="61"/>
      <c r="L144" s="390"/>
      <c r="M144" s="204"/>
      <c r="N144" s="40"/>
      <c r="O144" s="40"/>
      <c r="P144" s="40"/>
      <c r="Q144" s="40"/>
      <c r="R144" s="40"/>
      <c r="S144" s="40"/>
      <c r="T144" s="76"/>
      <c r="AT144" s="23" t="s">
        <v>188</v>
      </c>
      <c r="AU144" s="23" t="s">
        <v>79</v>
      </c>
    </row>
    <row r="145" spans="2:51" s="12" customFormat="1" ht="13.5">
      <c r="B145" s="222"/>
      <c r="C145" s="223"/>
      <c r="D145" s="202" t="s">
        <v>200</v>
      </c>
      <c r="E145" s="224" t="s">
        <v>21</v>
      </c>
      <c r="F145" s="225" t="s">
        <v>1048</v>
      </c>
      <c r="G145" s="223"/>
      <c r="H145" s="224" t="s">
        <v>21</v>
      </c>
      <c r="I145" s="226"/>
      <c r="J145" s="223"/>
      <c r="K145" s="223"/>
      <c r="L145" s="390"/>
      <c r="M145" s="228"/>
      <c r="N145" s="229"/>
      <c r="O145" s="229"/>
      <c r="P145" s="229"/>
      <c r="Q145" s="229"/>
      <c r="R145" s="229"/>
      <c r="S145" s="229"/>
      <c r="T145" s="230"/>
      <c r="AT145" s="231" t="s">
        <v>200</v>
      </c>
      <c r="AU145" s="231" t="s">
        <v>79</v>
      </c>
      <c r="AV145" s="12" t="s">
        <v>77</v>
      </c>
      <c r="AW145" s="12" t="s">
        <v>33</v>
      </c>
      <c r="AX145" s="12" t="s">
        <v>70</v>
      </c>
      <c r="AY145" s="231" t="s">
        <v>132</v>
      </c>
    </row>
    <row r="146" spans="2:51" s="11" customFormat="1" ht="13.5">
      <c r="B146" s="208"/>
      <c r="C146" s="209"/>
      <c r="D146" s="202" t="s">
        <v>200</v>
      </c>
      <c r="E146" s="210" t="s">
        <v>21</v>
      </c>
      <c r="F146" s="211" t="s">
        <v>1049</v>
      </c>
      <c r="G146" s="209"/>
      <c r="H146" s="212">
        <v>0.405</v>
      </c>
      <c r="I146" s="213"/>
      <c r="J146" s="209"/>
      <c r="K146" s="209"/>
      <c r="L146" s="390"/>
      <c r="M146" s="215"/>
      <c r="N146" s="216"/>
      <c r="O146" s="216"/>
      <c r="P146" s="216"/>
      <c r="Q146" s="216"/>
      <c r="R146" s="216"/>
      <c r="S146" s="216"/>
      <c r="T146" s="217"/>
      <c r="AT146" s="218" t="s">
        <v>200</v>
      </c>
      <c r="AU146" s="218" t="s">
        <v>79</v>
      </c>
      <c r="AV146" s="11" t="s">
        <v>79</v>
      </c>
      <c r="AW146" s="11" t="s">
        <v>33</v>
      </c>
      <c r="AX146" s="11" t="s">
        <v>77</v>
      </c>
      <c r="AY146" s="218" t="s">
        <v>132</v>
      </c>
    </row>
    <row r="147" spans="2:65" s="1" customFormat="1" ht="25.5" customHeight="1">
      <c r="B147" s="39"/>
      <c r="C147" s="190" t="s">
        <v>319</v>
      </c>
      <c r="D147" s="190" t="s">
        <v>133</v>
      </c>
      <c r="E147" s="191" t="s">
        <v>1050</v>
      </c>
      <c r="F147" s="192" t="s">
        <v>1051</v>
      </c>
      <c r="G147" s="193" t="s">
        <v>196</v>
      </c>
      <c r="H147" s="194">
        <v>3.25</v>
      </c>
      <c r="I147" s="195">
        <v>2953.31</v>
      </c>
      <c r="J147" s="196">
        <f>ROUND(I147*H147,2)</f>
        <v>9598.26</v>
      </c>
      <c r="K147" s="192" t="s">
        <v>971</v>
      </c>
      <c r="L147" s="390"/>
      <c r="M147" s="197" t="s">
        <v>21</v>
      </c>
      <c r="N147" s="198" t="s">
        <v>41</v>
      </c>
      <c r="O147" s="40"/>
      <c r="P147" s="199">
        <f>O147*H147</f>
        <v>0</v>
      </c>
      <c r="Q147" s="199">
        <v>2.45329</v>
      </c>
      <c r="R147" s="199">
        <f>Q147*H147</f>
        <v>7.9731925</v>
      </c>
      <c r="S147" s="199">
        <v>0</v>
      </c>
      <c r="T147" s="200">
        <f>S147*H147</f>
        <v>0</v>
      </c>
      <c r="AR147" s="23" t="s">
        <v>152</v>
      </c>
      <c r="AT147" s="23" t="s">
        <v>133</v>
      </c>
      <c r="AU147" s="23" t="s">
        <v>79</v>
      </c>
      <c r="AY147" s="23" t="s">
        <v>132</v>
      </c>
      <c r="BE147" s="201">
        <f>IF(N147="základní",J147,0)</f>
        <v>9598.26</v>
      </c>
      <c r="BF147" s="201">
        <f>IF(N147="snížená",J147,0)</f>
        <v>0</v>
      </c>
      <c r="BG147" s="201">
        <f>IF(N147="zákl. přenesená",J147,0)</f>
        <v>0</v>
      </c>
      <c r="BH147" s="201">
        <f>IF(N147="sníž. přenesená",J147,0)</f>
        <v>0</v>
      </c>
      <c r="BI147" s="201">
        <f>IF(N147="nulová",J147,0)</f>
        <v>0</v>
      </c>
      <c r="BJ147" s="23" t="s">
        <v>77</v>
      </c>
      <c r="BK147" s="201">
        <f>ROUND(I147*H147,2)</f>
        <v>9598.26</v>
      </c>
      <c r="BL147" s="23" t="s">
        <v>152</v>
      </c>
      <c r="BM147" s="23" t="s">
        <v>1052</v>
      </c>
    </row>
    <row r="148" spans="2:47" s="1" customFormat="1" ht="94.5">
      <c r="B148" s="39"/>
      <c r="C148" s="61"/>
      <c r="D148" s="202" t="s">
        <v>188</v>
      </c>
      <c r="E148" s="61"/>
      <c r="F148" s="203" t="s">
        <v>1053</v>
      </c>
      <c r="G148" s="61"/>
      <c r="H148" s="61"/>
      <c r="I148" s="161"/>
      <c r="J148" s="61"/>
      <c r="K148" s="61"/>
      <c r="L148" s="390"/>
      <c r="M148" s="204"/>
      <c r="N148" s="40"/>
      <c r="O148" s="40"/>
      <c r="P148" s="40"/>
      <c r="Q148" s="40"/>
      <c r="R148" s="40"/>
      <c r="S148" s="40"/>
      <c r="T148" s="76"/>
      <c r="AT148" s="23" t="s">
        <v>188</v>
      </c>
      <c r="AU148" s="23" t="s">
        <v>79</v>
      </c>
    </row>
    <row r="149" spans="2:51" s="11" customFormat="1" ht="13.5">
      <c r="B149" s="208"/>
      <c r="C149" s="209"/>
      <c r="D149" s="202" t="s">
        <v>200</v>
      </c>
      <c r="E149" s="210" t="s">
        <v>21</v>
      </c>
      <c r="F149" s="211" t="s">
        <v>1054</v>
      </c>
      <c r="G149" s="209"/>
      <c r="H149" s="212">
        <v>3.25</v>
      </c>
      <c r="I149" s="213"/>
      <c r="J149" s="209"/>
      <c r="K149" s="209"/>
      <c r="L149" s="390"/>
      <c r="M149" s="215"/>
      <c r="N149" s="216"/>
      <c r="O149" s="216"/>
      <c r="P149" s="216"/>
      <c r="Q149" s="216"/>
      <c r="R149" s="216"/>
      <c r="S149" s="216"/>
      <c r="T149" s="217"/>
      <c r="AT149" s="218" t="s">
        <v>200</v>
      </c>
      <c r="AU149" s="218" t="s">
        <v>79</v>
      </c>
      <c r="AV149" s="11" t="s">
        <v>79</v>
      </c>
      <c r="AW149" s="11" t="s">
        <v>33</v>
      </c>
      <c r="AX149" s="11" t="s">
        <v>77</v>
      </c>
      <c r="AY149" s="218" t="s">
        <v>132</v>
      </c>
    </row>
    <row r="150" spans="2:65" s="1" customFormat="1" ht="16.5" customHeight="1">
      <c r="B150" s="39"/>
      <c r="C150" s="190" t="s">
        <v>329</v>
      </c>
      <c r="D150" s="190" t="s">
        <v>133</v>
      </c>
      <c r="E150" s="191" t="s">
        <v>1055</v>
      </c>
      <c r="F150" s="192" t="s">
        <v>1056</v>
      </c>
      <c r="G150" s="193" t="s">
        <v>281</v>
      </c>
      <c r="H150" s="194">
        <v>0.261</v>
      </c>
      <c r="I150" s="195">
        <v>26906.1</v>
      </c>
      <c r="J150" s="196">
        <f>ROUND(I150*H150,2)</f>
        <v>7022.49</v>
      </c>
      <c r="K150" s="192" t="s">
        <v>971</v>
      </c>
      <c r="L150" s="390"/>
      <c r="M150" s="197" t="s">
        <v>21</v>
      </c>
      <c r="N150" s="198" t="s">
        <v>41</v>
      </c>
      <c r="O150" s="40"/>
      <c r="P150" s="199">
        <f>O150*H150</f>
        <v>0</v>
      </c>
      <c r="Q150" s="199">
        <v>1.05259</v>
      </c>
      <c r="R150" s="199">
        <f>Q150*H150</f>
        <v>0.27472599</v>
      </c>
      <c r="S150" s="199">
        <v>0</v>
      </c>
      <c r="T150" s="200">
        <f>S150*H150</f>
        <v>0</v>
      </c>
      <c r="AR150" s="23" t="s">
        <v>152</v>
      </c>
      <c r="AT150" s="23" t="s">
        <v>133</v>
      </c>
      <c r="AU150" s="23" t="s">
        <v>79</v>
      </c>
      <c r="AY150" s="23" t="s">
        <v>132</v>
      </c>
      <c r="BE150" s="201">
        <f>IF(N150="základní",J150,0)</f>
        <v>7022.49</v>
      </c>
      <c r="BF150" s="201">
        <f>IF(N150="snížená",J150,0)</f>
        <v>0</v>
      </c>
      <c r="BG150" s="201">
        <f>IF(N150="zákl. přenesená",J150,0)</f>
        <v>0</v>
      </c>
      <c r="BH150" s="201">
        <f>IF(N150="sníž. přenesená",J150,0)</f>
        <v>0</v>
      </c>
      <c r="BI150" s="201">
        <f>IF(N150="nulová",J150,0)</f>
        <v>0</v>
      </c>
      <c r="BJ150" s="23" t="s">
        <v>77</v>
      </c>
      <c r="BK150" s="201">
        <f>ROUND(I150*H150,2)</f>
        <v>7022.49</v>
      </c>
      <c r="BL150" s="23" t="s">
        <v>152</v>
      </c>
      <c r="BM150" s="23" t="s">
        <v>1057</v>
      </c>
    </row>
    <row r="151" spans="2:47" s="1" customFormat="1" ht="27">
      <c r="B151" s="39"/>
      <c r="C151" s="61"/>
      <c r="D151" s="202" t="s">
        <v>188</v>
      </c>
      <c r="E151" s="61"/>
      <c r="F151" s="203" t="s">
        <v>1058</v>
      </c>
      <c r="G151" s="61"/>
      <c r="H151" s="61"/>
      <c r="I151" s="161"/>
      <c r="J151" s="61"/>
      <c r="K151" s="61"/>
      <c r="L151" s="390"/>
      <c r="M151" s="204"/>
      <c r="N151" s="40"/>
      <c r="O151" s="40"/>
      <c r="P151" s="40"/>
      <c r="Q151" s="40"/>
      <c r="R151" s="40"/>
      <c r="S151" s="40"/>
      <c r="T151" s="76"/>
      <c r="AT151" s="23" t="s">
        <v>188</v>
      </c>
      <c r="AU151" s="23" t="s">
        <v>79</v>
      </c>
    </row>
    <row r="152" spans="2:51" s="11" customFormat="1" ht="13.5">
      <c r="B152" s="208"/>
      <c r="C152" s="209"/>
      <c r="D152" s="202" t="s">
        <v>200</v>
      </c>
      <c r="E152" s="210" t="s">
        <v>21</v>
      </c>
      <c r="F152" s="211" t="s">
        <v>1059</v>
      </c>
      <c r="G152" s="209"/>
      <c r="H152" s="212">
        <v>0.261</v>
      </c>
      <c r="I152" s="213"/>
      <c r="J152" s="209"/>
      <c r="K152" s="209"/>
      <c r="L152" s="390"/>
      <c r="M152" s="215"/>
      <c r="N152" s="216"/>
      <c r="O152" s="216"/>
      <c r="P152" s="216"/>
      <c r="Q152" s="216"/>
      <c r="R152" s="216"/>
      <c r="S152" s="216"/>
      <c r="T152" s="217"/>
      <c r="AT152" s="218" t="s">
        <v>200</v>
      </c>
      <c r="AU152" s="218" t="s">
        <v>79</v>
      </c>
      <c r="AV152" s="11" t="s">
        <v>79</v>
      </c>
      <c r="AW152" s="11" t="s">
        <v>33</v>
      </c>
      <c r="AX152" s="11" t="s">
        <v>77</v>
      </c>
      <c r="AY152" s="218" t="s">
        <v>132</v>
      </c>
    </row>
    <row r="153" spans="2:63" s="10" customFormat="1" ht="29.25" customHeight="1">
      <c r="B153" s="174"/>
      <c r="C153" s="175"/>
      <c r="D153" s="176" t="s">
        <v>69</v>
      </c>
      <c r="E153" s="188" t="s">
        <v>146</v>
      </c>
      <c r="F153" s="188" t="s">
        <v>380</v>
      </c>
      <c r="G153" s="175"/>
      <c r="H153" s="175"/>
      <c r="I153" s="178"/>
      <c r="J153" s="189">
        <f>BK153</f>
        <v>734678.71</v>
      </c>
      <c r="K153" s="175"/>
      <c r="L153" s="390"/>
      <c r="M153" s="181"/>
      <c r="N153" s="182"/>
      <c r="O153" s="182"/>
      <c r="P153" s="183">
        <f>SUM(P154:P200)</f>
        <v>0</v>
      </c>
      <c r="Q153" s="182"/>
      <c r="R153" s="183">
        <f>SUM(R154:R200)</f>
        <v>92.5813478436</v>
      </c>
      <c r="S153" s="182"/>
      <c r="T153" s="184">
        <f>SUM(T154:T200)</f>
        <v>0</v>
      </c>
      <c r="AR153" s="185" t="s">
        <v>77</v>
      </c>
      <c r="AT153" s="186" t="s">
        <v>69</v>
      </c>
      <c r="AU153" s="186" t="s">
        <v>77</v>
      </c>
      <c r="AY153" s="185" t="s">
        <v>132</v>
      </c>
      <c r="BK153" s="187">
        <f>SUM(BK154:BK200)</f>
        <v>734678.71</v>
      </c>
    </row>
    <row r="154" spans="2:65" s="1" customFormat="1" ht="16.5" customHeight="1">
      <c r="B154" s="39"/>
      <c r="C154" s="190" t="s">
        <v>9</v>
      </c>
      <c r="D154" s="190" t="s">
        <v>133</v>
      </c>
      <c r="E154" s="191" t="s">
        <v>1060</v>
      </c>
      <c r="F154" s="192" t="s">
        <v>1061</v>
      </c>
      <c r="G154" s="193" t="s">
        <v>196</v>
      </c>
      <c r="H154" s="194">
        <v>2.103</v>
      </c>
      <c r="I154" s="195">
        <v>4134.63</v>
      </c>
      <c r="J154" s="196">
        <f>ROUND(I154*H154,2)</f>
        <v>8695.13</v>
      </c>
      <c r="K154" s="192" t="s">
        <v>971</v>
      </c>
      <c r="L154" s="390"/>
      <c r="M154" s="197" t="s">
        <v>21</v>
      </c>
      <c r="N154" s="198" t="s">
        <v>41</v>
      </c>
      <c r="O154" s="40"/>
      <c r="P154" s="199">
        <f>O154*H154</f>
        <v>0</v>
      </c>
      <c r="Q154" s="199">
        <v>0</v>
      </c>
      <c r="R154" s="199">
        <f>Q154*H154</f>
        <v>0</v>
      </c>
      <c r="S154" s="199">
        <v>0</v>
      </c>
      <c r="T154" s="200">
        <f>S154*H154</f>
        <v>0</v>
      </c>
      <c r="AR154" s="23" t="s">
        <v>152</v>
      </c>
      <c r="AT154" s="23" t="s">
        <v>133</v>
      </c>
      <c r="AU154" s="23" t="s">
        <v>79</v>
      </c>
      <c r="AY154" s="23" t="s">
        <v>132</v>
      </c>
      <c r="BE154" s="201">
        <f>IF(N154="základní",J154,0)</f>
        <v>8695.13</v>
      </c>
      <c r="BF154" s="201">
        <f>IF(N154="snížená",J154,0)</f>
        <v>0</v>
      </c>
      <c r="BG154" s="201">
        <f>IF(N154="zákl. přenesená",J154,0)</f>
        <v>0</v>
      </c>
      <c r="BH154" s="201">
        <f>IF(N154="sníž. přenesená",J154,0)</f>
        <v>0</v>
      </c>
      <c r="BI154" s="201">
        <f>IF(N154="nulová",J154,0)</f>
        <v>0</v>
      </c>
      <c r="BJ154" s="23" t="s">
        <v>77</v>
      </c>
      <c r="BK154" s="201">
        <f>ROUND(I154*H154,2)</f>
        <v>8695.13</v>
      </c>
      <c r="BL154" s="23" t="s">
        <v>152</v>
      </c>
      <c r="BM154" s="23" t="s">
        <v>1062</v>
      </c>
    </row>
    <row r="155" spans="2:47" s="1" customFormat="1" ht="54">
      <c r="B155" s="39"/>
      <c r="C155" s="61"/>
      <c r="D155" s="202" t="s">
        <v>188</v>
      </c>
      <c r="E155" s="61"/>
      <c r="F155" s="203" t="s">
        <v>1063</v>
      </c>
      <c r="G155" s="61"/>
      <c r="H155" s="61"/>
      <c r="I155" s="161"/>
      <c r="J155" s="61"/>
      <c r="K155" s="61"/>
      <c r="L155" s="390"/>
      <c r="M155" s="204"/>
      <c r="N155" s="40"/>
      <c r="O155" s="40"/>
      <c r="P155" s="40"/>
      <c r="Q155" s="40"/>
      <c r="R155" s="40"/>
      <c r="S155" s="40"/>
      <c r="T155" s="76"/>
      <c r="AT155" s="23" t="s">
        <v>188</v>
      </c>
      <c r="AU155" s="23" t="s">
        <v>79</v>
      </c>
    </row>
    <row r="156" spans="2:51" s="11" customFormat="1" ht="13.5">
      <c r="B156" s="208"/>
      <c r="C156" s="209"/>
      <c r="D156" s="202" t="s">
        <v>200</v>
      </c>
      <c r="E156" s="210" t="s">
        <v>21</v>
      </c>
      <c r="F156" s="211" t="s">
        <v>1064</v>
      </c>
      <c r="G156" s="209"/>
      <c r="H156" s="212">
        <v>2.103</v>
      </c>
      <c r="I156" s="213"/>
      <c r="J156" s="209"/>
      <c r="K156" s="209"/>
      <c r="L156" s="390"/>
      <c r="M156" s="215"/>
      <c r="N156" s="216"/>
      <c r="O156" s="216"/>
      <c r="P156" s="216"/>
      <c r="Q156" s="216"/>
      <c r="R156" s="216"/>
      <c r="S156" s="216"/>
      <c r="T156" s="217"/>
      <c r="AT156" s="218" t="s">
        <v>200</v>
      </c>
      <c r="AU156" s="218" t="s">
        <v>79</v>
      </c>
      <c r="AV156" s="11" t="s">
        <v>79</v>
      </c>
      <c r="AW156" s="11" t="s">
        <v>33</v>
      </c>
      <c r="AX156" s="11" t="s">
        <v>77</v>
      </c>
      <c r="AY156" s="218" t="s">
        <v>132</v>
      </c>
    </row>
    <row r="157" spans="2:65" s="1" customFormat="1" ht="16.5" customHeight="1">
      <c r="B157" s="39"/>
      <c r="C157" s="190" t="s">
        <v>339</v>
      </c>
      <c r="D157" s="190" t="s">
        <v>133</v>
      </c>
      <c r="E157" s="191" t="s">
        <v>1065</v>
      </c>
      <c r="F157" s="192" t="s">
        <v>1066</v>
      </c>
      <c r="G157" s="193" t="s">
        <v>186</v>
      </c>
      <c r="H157" s="194">
        <v>12.944</v>
      </c>
      <c r="I157" s="195">
        <v>1584.77</v>
      </c>
      <c r="J157" s="196">
        <f>ROUND(I157*H157,2)</f>
        <v>20513.26</v>
      </c>
      <c r="K157" s="192" t="s">
        <v>971</v>
      </c>
      <c r="L157" s="390"/>
      <c r="M157" s="197" t="s">
        <v>21</v>
      </c>
      <c r="N157" s="198" t="s">
        <v>41</v>
      </c>
      <c r="O157" s="40"/>
      <c r="P157" s="199">
        <f>O157*H157</f>
        <v>0</v>
      </c>
      <c r="Q157" s="199">
        <v>0.0417442</v>
      </c>
      <c r="R157" s="199">
        <f>Q157*H157</f>
        <v>0.5403369248000001</v>
      </c>
      <c r="S157" s="199">
        <v>0</v>
      </c>
      <c r="T157" s="200">
        <f>S157*H157</f>
        <v>0</v>
      </c>
      <c r="AR157" s="23" t="s">
        <v>152</v>
      </c>
      <c r="AT157" s="23" t="s">
        <v>133</v>
      </c>
      <c r="AU157" s="23" t="s">
        <v>79</v>
      </c>
      <c r="AY157" s="23" t="s">
        <v>132</v>
      </c>
      <c r="BE157" s="201">
        <f>IF(N157="základní",J157,0)</f>
        <v>20513.26</v>
      </c>
      <c r="BF157" s="201">
        <f>IF(N157="snížená",J157,0)</f>
        <v>0</v>
      </c>
      <c r="BG157" s="201">
        <f>IF(N157="zákl. přenesená",J157,0)</f>
        <v>0</v>
      </c>
      <c r="BH157" s="201">
        <f>IF(N157="sníž. přenesená",J157,0)</f>
        <v>0</v>
      </c>
      <c r="BI157" s="201">
        <f>IF(N157="nulová",J157,0)</f>
        <v>0</v>
      </c>
      <c r="BJ157" s="23" t="s">
        <v>77</v>
      </c>
      <c r="BK157" s="201">
        <f>ROUND(I157*H157,2)</f>
        <v>20513.26</v>
      </c>
      <c r="BL157" s="23" t="s">
        <v>152</v>
      </c>
      <c r="BM157" s="23" t="s">
        <v>1067</v>
      </c>
    </row>
    <row r="158" spans="2:47" s="1" customFormat="1" ht="283.5">
      <c r="B158" s="39"/>
      <c r="C158" s="61"/>
      <c r="D158" s="202" t="s">
        <v>188</v>
      </c>
      <c r="E158" s="61"/>
      <c r="F158" s="203" t="s">
        <v>1068</v>
      </c>
      <c r="G158" s="61"/>
      <c r="H158" s="61"/>
      <c r="I158" s="161"/>
      <c r="J158" s="61"/>
      <c r="K158" s="61"/>
      <c r="L158" s="390"/>
      <c r="M158" s="204"/>
      <c r="N158" s="40"/>
      <c r="O158" s="40"/>
      <c r="P158" s="40"/>
      <c r="Q158" s="40"/>
      <c r="R158" s="40"/>
      <c r="S158" s="40"/>
      <c r="T158" s="76"/>
      <c r="AT158" s="23" t="s">
        <v>188</v>
      </c>
      <c r="AU158" s="23" t="s">
        <v>79</v>
      </c>
    </row>
    <row r="159" spans="2:51" s="11" customFormat="1" ht="13.5">
      <c r="B159" s="208"/>
      <c r="C159" s="209"/>
      <c r="D159" s="202" t="s">
        <v>200</v>
      </c>
      <c r="E159" s="210" t="s">
        <v>21</v>
      </c>
      <c r="F159" s="211" t="s">
        <v>1069</v>
      </c>
      <c r="G159" s="209"/>
      <c r="H159" s="212">
        <v>12.944</v>
      </c>
      <c r="I159" s="213"/>
      <c r="J159" s="209"/>
      <c r="K159" s="209"/>
      <c r="L159" s="390"/>
      <c r="M159" s="215"/>
      <c r="N159" s="216"/>
      <c r="O159" s="216"/>
      <c r="P159" s="216"/>
      <c r="Q159" s="216"/>
      <c r="R159" s="216"/>
      <c r="S159" s="216"/>
      <c r="T159" s="217"/>
      <c r="AT159" s="218" t="s">
        <v>200</v>
      </c>
      <c r="AU159" s="218" t="s">
        <v>79</v>
      </c>
      <c r="AV159" s="11" t="s">
        <v>79</v>
      </c>
      <c r="AW159" s="11" t="s">
        <v>33</v>
      </c>
      <c r="AX159" s="11" t="s">
        <v>77</v>
      </c>
      <c r="AY159" s="218" t="s">
        <v>132</v>
      </c>
    </row>
    <row r="160" spans="2:65" s="1" customFormat="1" ht="16.5" customHeight="1">
      <c r="B160" s="39"/>
      <c r="C160" s="190" t="s">
        <v>344</v>
      </c>
      <c r="D160" s="190" t="s">
        <v>133</v>
      </c>
      <c r="E160" s="191" t="s">
        <v>1070</v>
      </c>
      <c r="F160" s="192" t="s">
        <v>1071</v>
      </c>
      <c r="G160" s="193" t="s">
        <v>186</v>
      </c>
      <c r="H160" s="194">
        <v>12.944</v>
      </c>
      <c r="I160" s="195">
        <v>136</v>
      </c>
      <c r="J160" s="196">
        <f>ROUND(I160*H160,2)</f>
        <v>1760.38</v>
      </c>
      <c r="K160" s="192" t="s">
        <v>971</v>
      </c>
      <c r="L160" s="390"/>
      <c r="M160" s="197" t="s">
        <v>21</v>
      </c>
      <c r="N160" s="198" t="s">
        <v>41</v>
      </c>
      <c r="O160" s="40"/>
      <c r="P160" s="199">
        <f>O160*H160</f>
        <v>0</v>
      </c>
      <c r="Q160" s="199">
        <v>1.5E-05</v>
      </c>
      <c r="R160" s="199">
        <f>Q160*H160</f>
        <v>0.00019416000000000002</v>
      </c>
      <c r="S160" s="199">
        <v>0</v>
      </c>
      <c r="T160" s="200">
        <f>S160*H160</f>
        <v>0</v>
      </c>
      <c r="AR160" s="23" t="s">
        <v>152</v>
      </c>
      <c r="AT160" s="23" t="s">
        <v>133</v>
      </c>
      <c r="AU160" s="23" t="s">
        <v>79</v>
      </c>
      <c r="AY160" s="23" t="s">
        <v>132</v>
      </c>
      <c r="BE160" s="201">
        <f>IF(N160="základní",J160,0)</f>
        <v>1760.38</v>
      </c>
      <c r="BF160" s="201">
        <f>IF(N160="snížená",J160,0)</f>
        <v>0</v>
      </c>
      <c r="BG160" s="201">
        <f>IF(N160="zákl. přenesená",J160,0)</f>
        <v>0</v>
      </c>
      <c r="BH160" s="201">
        <f>IF(N160="sníž. přenesená",J160,0)</f>
        <v>0</v>
      </c>
      <c r="BI160" s="201">
        <f>IF(N160="nulová",J160,0)</f>
        <v>0</v>
      </c>
      <c r="BJ160" s="23" t="s">
        <v>77</v>
      </c>
      <c r="BK160" s="201">
        <f>ROUND(I160*H160,2)</f>
        <v>1760.38</v>
      </c>
      <c r="BL160" s="23" t="s">
        <v>152</v>
      </c>
      <c r="BM160" s="23" t="s">
        <v>1072</v>
      </c>
    </row>
    <row r="161" spans="2:47" s="1" customFormat="1" ht="283.5">
      <c r="B161" s="39"/>
      <c r="C161" s="61"/>
      <c r="D161" s="202" t="s">
        <v>188</v>
      </c>
      <c r="E161" s="61"/>
      <c r="F161" s="203" t="s">
        <v>1068</v>
      </c>
      <c r="G161" s="61"/>
      <c r="H161" s="61"/>
      <c r="I161" s="161"/>
      <c r="J161" s="61"/>
      <c r="K161" s="61"/>
      <c r="L161" s="390"/>
      <c r="M161" s="204"/>
      <c r="N161" s="40"/>
      <c r="O161" s="40"/>
      <c r="P161" s="40"/>
      <c r="Q161" s="40"/>
      <c r="R161" s="40"/>
      <c r="S161" s="40"/>
      <c r="T161" s="76"/>
      <c r="AT161" s="23" t="s">
        <v>188</v>
      </c>
      <c r="AU161" s="23" t="s">
        <v>79</v>
      </c>
    </row>
    <row r="162" spans="2:65" s="1" customFormat="1" ht="25.5" customHeight="1">
      <c r="B162" s="39"/>
      <c r="C162" s="190" t="s">
        <v>350</v>
      </c>
      <c r="D162" s="190" t="s">
        <v>133</v>
      </c>
      <c r="E162" s="191" t="s">
        <v>1073</v>
      </c>
      <c r="F162" s="192" t="s">
        <v>1074</v>
      </c>
      <c r="G162" s="193" t="s">
        <v>281</v>
      </c>
      <c r="H162" s="194">
        <v>0.379</v>
      </c>
      <c r="I162" s="195">
        <v>35984.69</v>
      </c>
      <c r="J162" s="196">
        <f>ROUND(I162*H162,2)</f>
        <v>13638.2</v>
      </c>
      <c r="K162" s="192" t="s">
        <v>971</v>
      </c>
      <c r="L162" s="390"/>
      <c r="M162" s="197" t="s">
        <v>21</v>
      </c>
      <c r="N162" s="198" t="s">
        <v>41</v>
      </c>
      <c r="O162" s="40"/>
      <c r="P162" s="199">
        <f>O162*H162</f>
        <v>0</v>
      </c>
      <c r="Q162" s="199">
        <v>1.0487652</v>
      </c>
      <c r="R162" s="199">
        <f>Q162*H162</f>
        <v>0.3974820108</v>
      </c>
      <c r="S162" s="199">
        <v>0</v>
      </c>
      <c r="T162" s="200">
        <f>S162*H162</f>
        <v>0</v>
      </c>
      <c r="AR162" s="23" t="s">
        <v>152</v>
      </c>
      <c r="AT162" s="23" t="s">
        <v>133</v>
      </c>
      <c r="AU162" s="23" t="s">
        <v>79</v>
      </c>
      <c r="AY162" s="23" t="s">
        <v>132</v>
      </c>
      <c r="BE162" s="201">
        <f>IF(N162="základní",J162,0)</f>
        <v>13638.2</v>
      </c>
      <c r="BF162" s="201">
        <f>IF(N162="snížená",J162,0)</f>
        <v>0</v>
      </c>
      <c r="BG162" s="201">
        <f>IF(N162="zákl. přenesená",J162,0)</f>
        <v>0</v>
      </c>
      <c r="BH162" s="201">
        <f>IF(N162="sníž. přenesená",J162,0)</f>
        <v>0</v>
      </c>
      <c r="BI162" s="201">
        <f>IF(N162="nulová",J162,0)</f>
        <v>0</v>
      </c>
      <c r="BJ162" s="23" t="s">
        <v>77</v>
      </c>
      <c r="BK162" s="201">
        <f>ROUND(I162*H162,2)</f>
        <v>13638.2</v>
      </c>
      <c r="BL162" s="23" t="s">
        <v>152</v>
      </c>
      <c r="BM162" s="23" t="s">
        <v>1075</v>
      </c>
    </row>
    <row r="163" spans="2:47" s="1" customFormat="1" ht="148.5">
      <c r="B163" s="39"/>
      <c r="C163" s="61"/>
      <c r="D163" s="202" t="s">
        <v>188</v>
      </c>
      <c r="E163" s="61"/>
      <c r="F163" s="203" t="s">
        <v>1076</v>
      </c>
      <c r="G163" s="61"/>
      <c r="H163" s="61"/>
      <c r="I163" s="161"/>
      <c r="J163" s="61"/>
      <c r="K163" s="61"/>
      <c r="L163" s="390"/>
      <c r="M163" s="204"/>
      <c r="N163" s="40"/>
      <c r="O163" s="40"/>
      <c r="P163" s="40"/>
      <c r="Q163" s="40"/>
      <c r="R163" s="40"/>
      <c r="S163" s="40"/>
      <c r="T163" s="76"/>
      <c r="AT163" s="23" t="s">
        <v>188</v>
      </c>
      <c r="AU163" s="23" t="s">
        <v>79</v>
      </c>
    </row>
    <row r="164" spans="2:51" s="11" customFormat="1" ht="13.5">
      <c r="B164" s="208"/>
      <c r="C164" s="209"/>
      <c r="D164" s="202" t="s">
        <v>200</v>
      </c>
      <c r="E164" s="210" t="s">
        <v>21</v>
      </c>
      <c r="F164" s="211" t="s">
        <v>1077</v>
      </c>
      <c r="G164" s="209"/>
      <c r="H164" s="212">
        <v>0.379</v>
      </c>
      <c r="I164" s="213"/>
      <c r="J164" s="209"/>
      <c r="K164" s="209"/>
      <c r="L164" s="390"/>
      <c r="M164" s="215"/>
      <c r="N164" s="216"/>
      <c r="O164" s="216"/>
      <c r="P164" s="216"/>
      <c r="Q164" s="216"/>
      <c r="R164" s="216"/>
      <c r="S164" s="216"/>
      <c r="T164" s="217"/>
      <c r="AT164" s="218" t="s">
        <v>200</v>
      </c>
      <c r="AU164" s="218" t="s">
        <v>79</v>
      </c>
      <c r="AV164" s="11" t="s">
        <v>79</v>
      </c>
      <c r="AW164" s="11" t="s">
        <v>33</v>
      </c>
      <c r="AX164" s="11" t="s">
        <v>77</v>
      </c>
      <c r="AY164" s="218" t="s">
        <v>132</v>
      </c>
    </row>
    <row r="165" spans="2:65" s="1" customFormat="1" ht="16.5" customHeight="1">
      <c r="B165" s="39"/>
      <c r="C165" s="190" t="s">
        <v>356</v>
      </c>
      <c r="D165" s="190" t="s">
        <v>133</v>
      </c>
      <c r="E165" s="191" t="s">
        <v>1078</v>
      </c>
      <c r="F165" s="192" t="s">
        <v>1079</v>
      </c>
      <c r="G165" s="193" t="s">
        <v>196</v>
      </c>
      <c r="H165" s="194">
        <v>5.16</v>
      </c>
      <c r="I165" s="195">
        <v>3052.33</v>
      </c>
      <c r="J165" s="196">
        <f>ROUND(I165*H165,2)</f>
        <v>15750.02</v>
      </c>
      <c r="K165" s="192" t="s">
        <v>971</v>
      </c>
      <c r="L165" s="390"/>
      <c r="M165" s="197" t="s">
        <v>21</v>
      </c>
      <c r="N165" s="198" t="s">
        <v>41</v>
      </c>
      <c r="O165" s="40"/>
      <c r="P165" s="199">
        <f>O165*H165</f>
        <v>0</v>
      </c>
      <c r="Q165" s="199">
        <v>0</v>
      </c>
      <c r="R165" s="199">
        <f>Q165*H165</f>
        <v>0</v>
      </c>
      <c r="S165" s="199">
        <v>0</v>
      </c>
      <c r="T165" s="200">
        <f>S165*H165</f>
        <v>0</v>
      </c>
      <c r="AR165" s="23" t="s">
        <v>152</v>
      </c>
      <c r="AT165" s="23" t="s">
        <v>133</v>
      </c>
      <c r="AU165" s="23" t="s">
        <v>79</v>
      </c>
      <c r="AY165" s="23" t="s">
        <v>132</v>
      </c>
      <c r="BE165" s="201">
        <f>IF(N165="základní",J165,0)</f>
        <v>15750.02</v>
      </c>
      <c r="BF165" s="201">
        <f>IF(N165="snížená",J165,0)</f>
        <v>0</v>
      </c>
      <c r="BG165" s="201">
        <f>IF(N165="zákl. přenesená",J165,0)</f>
        <v>0</v>
      </c>
      <c r="BH165" s="201">
        <f>IF(N165="sníž. přenesená",J165,0)</f>
        <v>0</v>
      </c>
      <c r="BI165" s="201">
        <f>IF(N165="nulová",J165,0)</f>
        <v>0</v>
      </c>
      <c r="BJ165" s="23" t="s">
        <v>77</v>
      </c>
      <c r="BK165" s="201">
        <f>ROUND(I165*H165,2)</f>
        <v>15750.02</v>
      </c>
      <c r="BL165" s="23" t="s">
        <v>152</v>
      </c>
      <c r="BM165" s="23" t="s">
        <v>1080</v>
      </c>
    </row>
    <row r="166" spans="2:47" s="1" customFormat="1" ht="189">
      <c r="B166" s="39"/>
      <c r="C166" s="61"/>
      <c r="D166" s="202" t="s">
        <v>188</v>
      </c>
      <c r="E166" s="61"/>
      <c r="F166" s="203" t="s">
        <v>1081</v>
      </c>
      <c r="G166" s="61"/>
      <c r="H166" s="61"/>
      <c r="I166" s="161"/>
      <c r="J166" s="61"/>
      <c r="K166" s="61"/>
      <c r="L166" s="390"/>
      <c r="M166" s="204"/>
      <c r="N166" s="40"/>
      <c r="O166" s="40"/>
      <c r="P166" s="40"/>
      <c r="Q166" s="40"/>
      <c r="R166" s="40"/>
      <c r="S166" s="40"/>
      <c r="T166" s="76"/>
      <c r="AT166" s="23" t="s">
        <v>188</v>
      </c>
      <c r="AU166" s="23" t="s">
        <v>79</v>
      </c>
    </row>
    <row r="167" spans="2:51" s="12" customFormat="1" ht="13.5">
      <c r="B167" s="222"/>
      <c r="C167" s="223"/>
      <c r="D167" s="202" t="s">
        <v>200</v>
      </c>
      <c r="E167" s="224" t="s">
        <v>21</v>
      </c>
      <c r="F167" s="225" t="s">
        <v>1082</v>
      </c>
      <c r="G167" s="223"/>
      <c r="H167" s="224" t="s">
        <v>21</v>
      </c>
      <c r="I167" s="226"/>
      <c r="J167" s="223"/>
      <c r="K167" s="223"/>
      <c r="L167" s="390"/>
      <c r="M167" s="228"/>
      <c r="N167" s="229"/>
      <c r="O167" s="229"/>
      <c r="P167" s="229"/>
      <c r="Q167" s="229"/>
      <c r="R167" s="229"/>
      <c r="S167" s="229"/>
      <c r="T167" s="230"/>
      <c r="AT167" s="231" t="s">
        <v>200</v>
      </c>
      <c r="AU167" s="231" t="s">
        <v>79</v>
      </c>
      <c r="AV167" s="12" t="s">
        <v>77</v>
      </c>
      <c r="AW167" s="12" t="s">
        <v>33</v>
      </c>
      <c r="AX167" s="12" t="s">
        <v>70</v>
      </c>
      <c r="AY167" s="231" t="s">
        <v>132</v>
      </c>
    </row>
    <row r="168" spans="2:51" s="11" customFormat="1" ht="13.5">
      <c r="B168" s="208"/>
      <c r="C168" s="209"/>
      <c r="D168" s="202" t="s">
        <v>200</v>
      </c>
      <c r="E168" s="210" t="s">
        <v>21</v>
      </c>
      <c r="F168" s="211" t="s">
        <v>1083</v>
      </c>
      <c r="G168" s="209"/>
      <c r="H168" s="212">
        <v>5.16</v>
      </c>
      <c r="I168" s="213"/>
      <c r="J168" s="209"/>
      <c r="K168" s="209"/>
      <c r="L168" s="390"/>
      <c r="M168" s="215"/>
      <c r="N168" s="216"/>
      <c r="O168" s="216"/>
      <c r="P168" s="216"/>
      <c r="Q168" s="216"/>
      <c r="R168" s="216"/>
      <c r="S168" s="216"/>
      <c r="T168" s="217"/>
      <c r="AT168" s="218" t="s">
        <v>200</v>
      </c>
      <c r="AU168" s="218" t="s">
        <v>79</v>
      </c>
      <c r="AV168" s="11" t="s">
        <v>79</v>
      </c>
      <c r="AW168" s="11" t="s">
        <v>33</v>
      </c>
      <c r="AX168" s="11" t="s">
        <v>77</v>
      </c>
      <c r="AY168" s="218" t="s">
        <v>132</v>
      </c>
    </row>
    <row r="169" spans="2:65" s="1" customFormat="1" ht="25.5" customHeight="1">
      <c r="B169" s="39"/>
      <c r="C169" s="190" t="s">
        <v>362</v>
      </c>
      <c r="D169" s="190" t="s">
        <v>133</v>
      </c>
      <c r="E169" s="191" t="s">
        <v>1084</v>
      </c>
      <c r="F169" s="192" t="s">
        <v>1085</v>
      </c>
      <c r="G169" s="193" t="s">
        <v>186</v>
      </c>
      <c r="H169" s="194">
        <v>60.52</v>
      </c>
      <c r="I169" s="195">
        <v>985.18</v>
      </c>
      <c r="J169" s="196">
        <f>ROUND(I169*H169,2)</f>
        <v>59623.09</v>
      </c>
      <c r="K169" s="192" t="s">
        <v>971</v>
      </c>
      <c r="L169" s="390"/>
      <c r="M169" s="197" t="s">
        <v>21</v>
      </c>
      <c r="N169" s="198" t="s">
        <v>41</v>
      </c>
      <c r="O169" s="40"/>
      <c r="P169" s="199">
        <f>O169*H169</f>
        <v>0</v>
      </c>
      <c r="Q169" s="199">
        <v>0.0018247</v>
      </c>
      <c r="R169" s="199">
        <f>Q169*H169</f>
        <v>0.11043084400000001</v>
      </c>
      <c r="S169" s="199">
        <v>0</v>
      </c>
      <c r="T169" s="200">
        <f>S169*H169</f>
        <v>0</v>
      </c>
      <c r="AR169" s="23" t="s">
        <v>152</v>
      </c>
      <c r="AT169" s="23" t="s">
        <v>133</v>
      </c>
      <c r="AU169" s="23" t="s">
        <v>79</v>
      </c>
      <c r="AY169" s="23" t="s">
        <v>132</v>
      </c>
      <c r="BE169" s="201">
        <f>IF(N169="základní",J169,0)</f>
        <v>59623.09</v>
      </c>
      <c r="BF169" s="201">
        <f>IF(N169="snížená",J169,0)</f>
        <v>0</v>
      </c>
      <c r="BG169" s="201">
        <f>IF(N169="zákl. přenesená",J169,0)</f>
        <v>0</v>
      </c>
      <c r="BH169" s="201">
        <f>IF(N169="sníž. přenesená",J169,0)</f>
        <v>0</v>
      </c>
      <c r="BI169" s="201">
        <f>IF(N169="nulová",J169,0)</f>
        <v>0</v>
      </c>
      <c r="BJ169" s="23" t="s">
        <v>77</v>
      </c>
      <c r="BK169" s="201">
        <f>ROUND(I169*H169,2)</f>
        <v>59623.09</v>
      </c>
      <c r="BL169" s="23" t="s">
        <v>152</v>
      </c>
      <c r="BM169" s="23" t="s">
        <v>1086</v>
      </c>
    </row>
    <row r="170" spans="2:47" s="1" customFormat="1" ht="283.5">
      <c r="B170" s="39"/>
      <c r="C170" s="61"/>
      <c r="D170" s="202" t="s">
        <v>188</v>
      </c>
      <c r="E170" s="61"/>
      <c r="F170" s="203" t="s">
        <v>1087</v>
      </c>
      <c r="G170" s="61"/>
      <c r="H170" s="61"/>
      <c r="I170" s="161"/>
      <c r="J170" s="61"/>
      <c r="K170" s="61"/>
      <c r="L170" s="390"/>
      <c r="M170" s="204"/>
      <c r="N170" s="40"/>
      <c r="O170" s="40"/>
      <c r="P170" s="40"/>
      <c r="Q170" s="40"/>
      <c r="R170" s="40"/>
      <c r="S170" s="40"/>
      <c r="T170" s="76"/>
      <c r="AT170" s="23" t="s">
        <v>188</v>
      </c>
      <c r="AU170" s="23" t="s">
        <v>79</v>
      </c>
    </row>
    <row r="171" spans="2:51" s="11" customFormat="1" ht="13.5">
      <c r="B171" s="208"/>
      <c r="C171" s="209"/>
      <c r="D171" s="202" t="s">
        <v>200</v>
      </c>
      <c r="E171" s="210" t="s">
        <v>21</v>
      </c>
      <c r="F171" s="211" t="s">
        <v>1088</v>
      </c>
      <c r="G171" s="209"/>
      <c r="H171" s="212">
        <v>60.52</v>
      </c>
      <c r="I171" s="213"/>
      <c r="J171" s="209"/>
      <c r="K171" s="209"/>
      <c r="L171" s="390"/>
      <c r="M171" s="215"/>
      <c r="N171" s="216"/>
      <c r="O171" s="216"/>
      <c r="P171" s="216"/>
      <c r="Q171" s="216"/>
      <c r="R171" s="216"/>
      <c r="S171" s="216"/>
      <c r="T171" s="217"/>
      <c r="AT171" s="218" t="s">
        <v>200</v>
      </c>
      <c r="AU171" s="218" t="s">
        <v>79</v>
      </c>
      <c r="AV171" s="11" t="s">
        <v>79</v>
      </c>
      <c r="AW171" s="11" t="s">
        <v>33</v>
      </c>
      <c r="AX171" s="11" t="s">
        <v>77</v>
      </c>
      <c r="AY171" s="218" t="s">
        <v>132</v>
      </c>
    </row>
    <row r="172" spans="2:65" s="1" customFormat="1" ht="25.5" customHeight="1">
      <c r="B172" s="39"/>
      <c r="C172" s="190" t="s">
        <v>367</v>
      </c>
      <c r="D172" s="190" t="s">
        <v>133</v>
      </c>
      <c r="E172" s="191" t="s">
        <v>1089</v>
      </c>
      <c r="F172" s="192" t="s">
        <v>1090</v>
      </c>
      <c r="G172" s="193" t="s">
        <v>186</v>
      </c>
      <c r="H172" s="194">
        <v>60.52</v>
      </c>
      <c r="I172" s="195">
        <v>68.84</v>
      </c>
      <c r="J172" s="196">
        <f>ROUND(I172*H172,2)</f>
        <v>4166.2</v>
      </c>
      <c r="K172" s="192" t="s">
        <v>971</v>
      </c>
      <c r="L172" s="390"/>
      <c r="M172" s="197" t="s">
        <v>21</v>
      </c>
      <c r="N172" s="198" t="s">
        <v>41</v>
      </c>
      <c r="O172" s="40"/>
      <c r="P172" s="199">
        <f>O172*H172</f>
        <v>0</v>
      </c>
      <c r="Q172" s="199">
        <v>3.6E-05</v>
      </c>
      <c r="R172" s="199">
        <f>Q172*H172</f>
        <v>0.0021787200000000003</v>
      </c>
      <c r="S172" s="199">
        <v>0</v>
      </c>
      <c r="T172" s="200">
        <f>S172*H172</f>
        <v>0</v>
      </c>
      <c r="AR172" s="23" t="s">
        <v>152</v>
      </c>
      <c r="AT172" s="23" t="s">
        <v>133</v>
      </c>
      <c r="AU172" s="23" t="s">
        <v>79</v>
      </c>
      <c r="AY172" s="23" t="s">
        <v>132</v>
      </c>
      <c r="BE172" s="201">
        <f>IF(N172="základní",J172,0)</f>
        <v>4166.2</v>
      </c>
      <c r="BF172" s="201">
        <f>IF(N172="snížená",J172,0)</f>
        <v>0</v>
      </c>
      <c r="BG172" s="201">
        <f>IF(N172="zákl. přenesená",J172,0)</f>
        <v>0</v>
      </c>
      <c r="BH172" s="201">
        <f>IF(N172="sníž. přenesená",J172,0)</f>
        <v>0</v>
      </c>
      <c r="BI172" s="201">
        <f>IF(N172="nulová",J172,0)</f>
        <v>0</v>
      </c>
      <c r="BJ172" s="23" t="s">
        <v>77</v>
      </c>
      <c r="BK172" s="201">
        <f>ROUND(I172*H172,2)</f>
        <v>4166.2</v>
      </c>
      <c r="BL172" s="23" t="s">
        <v>152</v>
      </c>
      <c r="BM172" s="23" t="s">
        <v>1091</v>
      </c>
    </row>
    <row r="173" spans="2:47" s="1" customFormat="1" ht="283.5">
      <c r="B173" s="39"/>
      <c r="C173" s="61"/>
      <c r="D173" s="202" t="s">
        <v>188</v>
      </c>
      <c r="E173" s="61"/>
      <c r="F173" s="203" t="s">
        <v>1087</v>
      </c>
      <c r="G173" s="61"/>
      <c r="H173" s="61"/>
      <c r="I173" s="161"/>
      <c r="J173" s="61"/>
      <c r="K173" s="61"/>
      <c r="L173" s="390"/>
      <c r="M173" s="204"/>
      <c r="N173" s="40"/>
      <c r="O173" s="40"/>
      <c r="P173" s="40"/>
      <c r="Q173" s="40"/>
      <c r="R173" s="40"/>
      <c r="S173" s="40"/>
      <c r="T173" s="76"/>
      <c r="AT173" s="23" t="s">
        <v>188</v>
      </c>
      <c r="AU173" s="23" t="s">
        <v>79</v>
      </c>
    </row>
    <row r="174" spans="2:65" s="1" customFormat="1" ht="38.25" customHeight="1">
      <c r="B174" s="39"/>
      <c r="C174" s="190" t="s">
        <v>374</v>
      </c>
      <c r="D174" s="190" t="s">
        <v>133</v>
      </c>
      <c r="E174" s="191" t="s">
        <v>1092</v>
      </c>
      <c r="F174" s="192" t="s">
        <v>1093</v>
      </c>
      <c r="G174" s="193" t="s">
        <v>281</v>
      </c>
      <c r="H174" s="194">
        <v>0.722</v>
      </c>
      <c r="I174" s="195">
        <v>34467.46</v>
      </c>
      <c r="J174" s="196">
        <f>ROUND(I174*H174,2)</f>
        <v>24885.51</v>
      </c>
      <c r="K174" s="192" t="s">
        <v>971</v>
      </c>
      <c r="L174" s="390"/>
      <c r="M174" s="197" t="s">
        <v>21</v>
      </c>
      <c r="N174" s="198" t="s">
        <v>41</v>
      </c>
      <c r="O174" s="40"/>
      <c r="P174" s="199">
        <f>O174*H174</f>
        <v>0</v>
      </c>
      <c r="Q174" s="199">
        <v>1.038302</v>
      </c>
      <c r="R174" s="199">
        <f>Q174*H174</f>
        <v>0.749654044</v>
      </c>
      <c r="S174" s="199">
        <v>0</v>
      </c>
      <c r="T174" s="200">
        <f>S174*H174</f>
        <v>0</v>
      </c>
      <c r="AR174" s="23" t="s">
        <v>152</v>
      </c>
      <c r="AT174" s="23" t="s">
        <v>133</v>
      </c>
      <c r="AU174" s="23" t="s">
        <v>79</v>
      </c>
      <c r="AY174" s="23" t="s">
        <v>132</v>
      </c>
      <c r="BE174" s="201">
        <f>IF(N174="základní",J174,0)</f>
        <v>24885.51</v>
      </c>
      <c r="BF174" s="201">
        <f>IF(N174="snížená",J174,0)</f>
        <v>0</v>
      </c>
      <c r="BG174" s="201">
        <f>IF(N174="zákl. přenesená",J174,0)</f>
        <v>0</v>
      </c>
      <c r="BH174" s="201">
        <f>IF(N174="sníž. přenesená",J174,0)</f>
        <v>0</v>
      </c>
      <c r="BI174" s="201">
        <f>IF(N174="nulová",J174,0)</f>
        <v>0</v>
      </c>
      <c r="BJ174" s="23" t="s">
        <v>77</v>
      </c>
      <c r="BK174" s="201">
        <f>ROUND(I174*H174,2)</f>
        <v>24885.51</v>
      </c>
      <c r="BL174" s="23" t="s">
        <v>152</v>
      </c>
      <c r="BM174" s="23" t="s">
        <v>1094</v>
      </c>
    </row>
    <row r="175" spans="2:47" s="1" customFormat="1" ht="108">
      <c r="B175" s="39"/>
      <c r="C175" s="61"/>
      <c r="D175" s="202" t="s">
        <v>188</v>
      </c>
      <c r="E175" s="61"/>
      <c r="F175" s="203" t="s">
        <v>1095</v>
      </c>
      <c r="G175" s="61"/>
      <c r="H175" s="61"/>
      <c r="I175" s="161"/>
      <c r="J175" s="61"/>
      <c r="K175" s="61"/>
      <c r="L175" s="390"/>
      <c r="M175" s="204"/>
      <c r="N175" s="40"/>
      <c r="O175" s="40"/>
      <c r="P175" s="40"/>
      <c r="Q175" s="40"/>
      <c r="R175" s="40"/>
      <c r="S175" s="40"/>
      <c r="T175" s="76"/>
      <c r="AT175" s="23" t="s">
        <v>188</v>
      </c>
      <c r="AU175" s="23" t="s">
        <v>79</v>
      </c>
    </row>
    <row r="176" spans="2:51" s="11" customFormat="1" ht="13.5">
      <c r="B176" s="208"/>
      <c r="C176" s="209"/>
      <c r="D176" s="202" t="s">
        <v>200</v>
      </c>
      <c r="E176" s="210" t="s">
        <v>21</v>
      </c>
      <c r="F176" s="211" t="s">
        <v>1096</v>
      </c>
      <c r="G176" s="209"/>
      <c r="H176" s="212">
        <v>0.722</v>
      </c>
      <c r="I176" s="213"/>
      <c r="J176" s="209"/>
      <c r="K176" s="209"/>
      <c r="L176" s="390"/>
      <c r="M176" s="215"/>
      <c r="N176" s="216"/>
      <c r="O176" s="216"/>
      <c r="P176" s="216"/>
      <c r="Q176" s="216"/>
      <c r="R176" s="216"/>
      <c r="S176" s="216"/>
      <c r="T176" s="217"/>
      <c r="AT176" s="218" t="s">
        <v>200</v>
      </c>
      <c r="AU176" s="218" t="s">
        <v>79</v>
      </c>
      <c r="AV176" s="11" t="s">
        <v>79</v>
      </c>
      <c r="AW176" s="11" t="s">
        <v>33</v>
      </c>
      <c r="AX176" s="11" t="s">
        <v>77</v>
      </c>
      <c r="AY176" s="218" t="s">
        <v>132</v>
      </c>
    </row>
    <row r="177" spans="2:65" s="1" customFormat="1" ht="25.5" customHeight="1">
      <c r="B177" s="39"/>
      <c r="C177" s="190" t="s">
        <v>381</v>
      </c>
      <c r="D177" s="190" t="s">
        <v>133</v>
      </c>
      <c r="E177" s="191" t="s">
        <v>1097</v>
      </c>
      <c r="F177" s="192" t="s">
        <v>1098</v>
      </c>
      <c r="G177" s="193" t="s">
        <v>196</v>
      </c>
      <c r="H177" s="194">
        <v>16.23</v>
      </c>
      <c r="I177" s="195">
        <v>2905</v>
      </c>
      <c r="J177" s="196">
        <f>ROUND(I177*H177,2)</f>
        <v>47148.15</v>
      </c>
      <c r="K177" s="192" t="s">
        <v>971</v>
      </c>
      <c r="L177" s="390"/>
      <c r="M177" s="197" t="s">
        <v>21</v>
      </c>
      <c r="N177" s="198" t="s">
        <v>41</v>
      </c>
      <c r="O177" s="40"/>
      <c r="P177" s="199">
        <f>O177*H177</f>
        <v>0</v>
      </c>
      <c r="Q177" s="199">
        <v>0</v>
      </c>
      <c r="R177" s="199">
        <f>Q177*H177</f>
        <v>0</v>
      </c>
      <c r="S177" s="199">
        <v>0</v>
      </c>
      <c r="T177" s="200">
        <f>S177*H177</f>
        <v>0</v>
      </c>
      <c r="AR177" s="23" t="s">
        <v>152</v>
      </c>
      <c r="AT177" s="23" t="s">
        <v>133</v>
      </c>
      <c r="AU177" s="23" t="s">
        <v>79</v>
      </c>
      <c r="AY177" s="23" t="s">
        <v>132</v>
      </c>
      <c r="BE177" s="201">
        <f>IF(N177="základní",J177,0)</f>
        <v>47148.15</v>
      </c>
      <c r="BF177" s="201">
        <f>IF(N177="snížená",J177,0)</f>
        <v>0</v>
      </c>
      <c r="BG177" s="201">
        <f>IF(N177="zákl. přenesená",J177,0)</f>
        <v>0</v>
      </c>
      <c r="BH177" s="201">
        <f>IF(N177="sníž. přenesená",J177,0)</f>
        <v>0</v>
      </c>
      <c r="BI177" s="201">
        <f>IF(N177="nulová",J177,0)</f>
        <v>0</v>
      </c>
      <c r="BJ177" s="23" t="s">
        <v>77</v>
      </c>
      <c r="BK177" s="201">
        <f>ROUND(I177*H177,2)</f>
        <v>47148.15</v>
      </c>
      <c r="BL177" s="23" t="s">
        <v>152</v>
      </c>
      <c r="BM177" s="23" t="s">
        <v>1099</v>
      </c>
    </row>
    <row r="178" spans="2:47" s="1" customFormat="1" ht="27">
      <c r="B178" s="39"/>
      <c r="C178" s="61"/>
      <c r="D178" s="202" t="s">
        <v>188</v>
      </c>
      <c r="E178" s="61"/>
      <c r="F178" s="203" t="s">
        <v>1100</v>
      </c>
      <c r="G178" s="61"/>
      <c r="H178" s="61"/>
      <c r="I178" s="161"/>
      <c r="J178" s="61"/>
      <c r="K178" s="61"/>
      <c r="L178" s="390"/>
      <c r="M178" s="204"/>
      <c r="N178" s="40"/>
      <c r="O178" s="40"/>
      <c r="P178" s="40"/>
      <c r="Q178" s="40"/>
      <c r="R178" s="40"/>
      <c r="S178" s="40"/>
      <c r="T178" s="76"/>
      <c r="AT178" s="23" t="s">
        <v>188</v>
      </c>
      <c r="AU178" s="23" t="s">
        <v>79</v>
      </c>
    </row>
    <row r="179" spans="2:51" s="11" customFormat="1" ht="13.5">
      <c r="B179" s="208"/>
      <c r="C179" s="209"/>
      <c r="D179" s="202" t="s">
        <v>200</v>
      </c>
      <c r="E179" s="210" t="s">
        <v>21</v>
      </c>
      <c r="F179" s="211" t="s">
        <v>1101</v>
      </c>
      <c r="G179" s="209"/>
      <c r="H179" s="212">
        <v>16.23</v>
      </c>
      <c r="I179" s="213"/>
      <c r="J179" s="209"/>
      <c r="K179" s="209"/>
      <c r="L179" s="390"/>
      <c r="M179" s="215"/>
      <c r="N179" s="216"/>
      <c r="O179" s="216"/>
      <c r="P179" s="216"/>
      <c r="Q179" s="216"/>
      <c r="R179" s="216"/>
      <c r="S179" s="216"/>
      <c r="T179" s="217"/>
      <c r="AT179" s="218" t="s">
        <v>200</v>
      </c>
      <c r="AU179" s="218" t="s">
        <v>79</v>
      </c>
      <c r="AV179" s="11" t="s">
        <v>79</v>
      </c>
      <c r="AW179" s="11" t="s">
        <v>33</v>
      </c>
      <c r="AX179" s="11" t="s">
        <v>77</v>
      </c>
      <c r="AY179" s="218" t="s">
        <v>132</v>
      </c>
    </row>
    <row r="180" spans="2:65" s="1" customFormat="1" ht="16.5" customHeight="1">
      <c r="B180" s="39"/>
      <c r="C180" s="190" t="s">
        <v>387</v>
      </c>
      <c r="D180" s="190" t="s">
        <v>133</v>
      </c>
      <c r="E180" s="191" t="s">
        <v>1102</v>
      </c>
      <c r="F180" s="192" t="s">
        <v>1103</v>
      </c>
      <c r="G180" s="193" t="s">
        <v>186</v>
      </c>
      <c r="H180" s="194">
        <v>70.9</v>
      </c>
      <c r="I180" s="195">
        <v>506.01</v>
      </c>
      <c r="J180" s="196">
        <f>ROUND(I180*H180,2)</f>
        <v>35876.11</v>
      </c>
      <c r="K180" s="192" t="s">
        <v>971</v>
      </c>
      <c r="L180" s="390"/>
      <c r="M180" s="197" t="s">
        <v>21</v>
      </c>
      <c r="N180" s="198" t="s">
        <v>41</v>
      </c>
      <c r="O180" s="40"/>
      <c r="P180" s="199">
        <f>O180*H180</f>
        <v>0</v>
      </c>
      <c r="Q180" s="199">
        <v>0.00251</v>
      </c>
      <c r="R180" s="199">
        <f>Q180*H180</f>
        <v>0.177959</v>
      </c>
      <c r="S180" s="199">
        <v>0</v>
      </c>
      <c r="T180" s="200">
        <f>S180*H180</f>
        <v>0</v>
      </c>
      <c r="AR180" s="23" t="s">
        <v>152</v>
      </c>
      <c r="AT180" s="23" t="s">
        <v>133</v>
      </c>
      <c r="AU180" s="23" t="s">
        <v>79</v>
      </c>
      <c r="AY180" s="23" t="s">
        <v>132</v>
      </c>
      <c r="BE180" s="201">
        <f>IF(N180="základní",J180,0)</f>
        <v>35876.11</v>
      </c>
      <c r="BF180" s="201">
        <f>IF(N180="snížená",J180,0)</f>
        <v>0</v>
      </c>
      <c r="BG180" s="201">
        <f>IF(N180="zákl. přenesená",J180,0)</f>
        <v>0</v>
      </c>
      <c r="BH180" s="201">
        <f>IF(N180="sníž. přenesená",J180,0)</f>
        <v>0</v>
      </c>
      <c r="BI180" s="201">
        <f>IF(N180="nulová",J180,0)</f>
        <v>0</v>
      </c>
      <c r="BJ180" s="23" t="s">
        <v>77</v>
      </c>
      <c r="BK180" s="201">
        <f>ROUND(I180*H180,2)</f>
        <v>35876.11</v>
      </c>
      <c r="BL180" s="23" t="s">
        <v>152</v>
      </c>
      <c r="BM180" s="23" t="s">
        <v>1104</v>
      </c>
    </row>
    <row r="181" spans="2:47" s="1" customFormat="1" ht="40.5">
      <c r="B181" s="39"/>
      <c r="C181" s="61"/>
      <c r="D181" s="202" t="s">
        <v>188</v>
      </c>
      <c r="E181" s="61"/>
      <c r="F181" s="203" t="s">
        <v>1105</v>
      </c>
      <c r="G181" s="61"/>
      <c r="H181" s="61"/>
      <c r="I181" s="161"/>
      <c r="J181" s="61"/>
      <c r="K181" s="61"/>
      <c r="L181" s="390"/>
      <c r="M181" s="204"/>
      <c r="N181" s="40"/>
      <c r="O181" s="40"/>
      <c r="P181" s="40"/>
      <c r="Q181" s="40"/>
      <c r="R181" s="40"/>
      <c r="S181" s="40"/>
      <c r="T181" s="76"/>
      <c r="AT181" s="23" t="s">
        <v>188</v>
      </c>
      <c r="AU181" s="23" t="s">
        <v>79</v>
      </c>
    </row>
    <row r="182" spans="2:51" s="11" customFormat="1" ht="13.5">
      <c r="B182" s="208"/>
      <c r="C182" s="209"/>
      <c r="D182" s="202" t="s">
        <v>200</v>
      </c>
      <c r="E182" s="210" t="s">
        <v>21</v>
      </c>
      <c r="F182" s="211" t="s">
        <v>1106</v>
      </c>
      <c r="G182" s="209"/>
      <c r="H182" s="212">
        <v>70.9</v>
      </c>
      <c r="I182" s="213"/>
      <c r="J182" s="209"/>
      <c r="K182" s="209"/>
      <c r="L182" s="390"/>
      <c r="M182" s="215"/>
      <c r="N182" s="216"/>
      <c r="O182" s="216"/>
      <c r="P182" s="216"/>
      <c r="Q182" s="216"/>
      <c r="R182" s="216"/>
      <c r="S182" s="216"/>
      <c r="T182" s="217"/>
      <c r="AT182" s="218" t="s">
        <v>200</v>
      </c>
      <c r="AU182" s="218" t="s">
        <v>79</v>
      </c>
      <c r="AV182" s="11" t="s">
        <v>79</v>
      </c>
      <c r="AW182" s="11" t="s">
        <v>33</v>
      </c>
      <c r="AX182" s="11" t="s">
        <v>77</v>
      </c>
      <c r="AY182" s="218" t="s">
        <v>132</v>
      </c>
    </row>
    <row r="183" spans="2:65" s="1" customFormat="1" ht="25.5" customHeight="1">
      <c r="B183" s="39"/>
      <c r="C183" s="190" t="s">
        <v>392</v>
      </c>
      <c r="D183" s="190" t="s">
        <v>133</v>
      </c>
      <c r="E183" s="191" t="s">
        <v>1107</v>
      </c>
      <c r="F183" s="192" t="s">
        <v>1108</v>
      </c>
      <c r="G183" s="193" t="s">
        <v>186</v>
      </c>
      <c r="H183" s="194">
        <v>70.9</v>
      </c>
      <c r="I183" s="195">
        <v>232.39</v>
      </c>
      <c r="J183" s="196">
        <f>ROUND(I183*H183,2)</f>
        <v>16476.45</v>
      </c>
      <c r="K183" s="192" t="s">
        <v>971</v>
      </c>
      <c r="L183" s="390"/>
      <c r="M183" s="197" t="s">
        <v>21</v>
      </c>
      <c r="N183" s="198" t="s">
        <v>41</v>
      </c>
      <c r="O183" s="40"/>
      <c r="P183" s="199">
        <f>O183*H183</f>
        <v>0</v>
      </c>
      <c r="Q183" s="199">
        <v>0</v>
      </c>
      <c r="R183" s="199">
        <f>Q183*H183</f>
        <v>0</v>
      </c>
      <c r="S183" s="199">
        <v>0</v>
      </c>
      <c r="T183" s="200">
        <f>S183*H183</f>
        <v>0</v>
      </c>
      <c r="AR183" s="23" t="s">
        <v>152</v>
      </c>
      <c r="AT183" s="23" t="s">
        <v>133</v>
      </c>
      <c r="AU183" s="23" t="s">
        <v>79</v>
      </c>
      <c r="AY183" s="23" t="s">
        <v>132</v>
      </c>
      <c r="BE183" s="201">
        <f>IF(N183="základní",J183,0)</f>
        <v>16476.45</v>
      </c>
      <c r="BF183" s="201">
        <f>IF(N183="snížená",J183,0)</f>
        <v>0</v>
      </c>
      <c r="BG183" s="201">
        <f>IF(N183="zákl. přenesená",J183,0)</f>
        <v>0</v>
      </c>
      <c r="BH183" s="201">
        <f>IF(N183="sníž. přenesená",J183,0)</f>
        <v>0</v>
      </c>
      <c r="BI183" s="201">
        <f>IF(N183="nulová",J183,0)</f>
        <v>0</v>
      </c>
      <c r="BJ183" s="23" t="s">
        <v>77</v>
      </c>
      <c r="BK183" s="201">
        <f>ROUND(I183*H183,2)</f>
        <v>16476.45</v>
      </c>
      <c r="BL183" s="23" t="s">
        <v>152</v>
      </c>
      <c r="BM183" s="23" t="s">
        <v>1109</v>
      </c>
    </row>
    <row r="184" spans="2:47" s="1" customFormat="1" ht="40.5">
      <c r="B184" s="39"/>
      <c r="C184" s="61"/>
      <c r="D184" s="202" t="s">
        <v>188</v>
      </c>
      <c r="E184" s="61"/>
      <c r="F184" s="203" t="s">
        <v>1105</v>
      </c>
      <c r="G184" s="61"/>
      <c r="H184" s="61"/>
      <c r="I184" s="161"/>
      <c r="J184" s="61"/>
      <c r="K184" s="61"/>
      <c r="L184" s="390"/>
      <c r="M184" s="204"/>
      <c r="N184" s="40"/>
      <c r="O184" s="40"/>
      <c r="P184" s="40"/>
      <c r="Q184" s="40"/>
      <c r="R184" s="40"/>
      <c r="S184" s="40"/>
      <c r="T184" s="76"/>
      <c r="AT184" s="23" t="s">
        <v>188</v>
      </c>
      <c r="AU184" s="23" t="s">
        <v>79</v>
      </c>
    </row>
    <row r="185" spans="2:65" s="1" customFormat="1" ht="25.5" customHeight="1">
      <c r="B185" s="39"/>
      <c r="C185" s="190" t="s">
        <v>397</v>
      </c>
      <c r="D185" s="190" t="s">
        <v>133</v>
      </c>
      <c r="E185" s="191" t="s">
        <v>1110</v>
      </c>
      <c r="F185" s="192" t="s">
        <v>1111</v>
      </c>
      <c r="G185" s="193" t="s">
        <v>281</v>
      </c>
      <c r="H185" s="194">
        <v>1.414</v>
      </c>
      <c r="I185" s="195">
        <v>40341.77</v>
      </c>
      <c r="J185" s="196">
        <f>ROUND(I185*H185,2)</f>
        <v>57043.26</v>
      </c>
      <c r="K185" s="192" t="s">
        <v>971</v>
      </c>
      <c r="L185" s="390"/>
      <c r="M185" s="197" t="s">
        <v>21</v>
      </c>
      <c r="N185" s="198" t="s">
        <v>41</v>
      </c>
      <c r="O185" s="40"/>
      <c r="P185" s="199">
        <f>O185*H185</f>
        <v>0</v>
      </c>
      <c r="Q185" s="199">
        <v>1.04331</v>
      </c>
      <c r="R185" s="199">
        <f>Q185*H185</f>
        <v>1.4752403399999998</v>
      </c>
      <c r="S185" s="199">
        <v>0</v>
      </c>
      <c r="T185" s="200">
        <f>S185*H185</f>
        <v>0</v>
      </c>
      <c r="AR185" s="23" t="s">
        <v>152</v>
      </c>
      <c r="AT185" s="23" t="s">
        <v>133</v>
      </c>
      <c r="AU185" s="23" t="s">
        <v>79</v>
      </c>
      <c r="AY185" s="23" t="s">
        <v>132</v>
      </c>
      <c r="BE185" s="201">
        <f>IF(N185="základní",J185,0)</f>
        <v>57043.26</v>
      </c>
      <c r="BF185" s="201">
        <f>IF(N185="snížená",J185,0)</f>
        <v>0</v>
      </c>
      <c r="BG185" s="201">
        <f>IF(N185="zákl. přenesená",J185,0)</f>
        <v>0</v>
      </c>
      <c r="BH185" s="201">
        <f>IF(N185="sníž. přenesená",J185,0)</f>
        <v>0</v>
      </c>
      <c r="BI185" s="201">
        <f>IF(N185="nulová",J185,0)</f>
        <v>0</v>
      </c>
      <c r="BJ185" s="23" t="s">
        <v>77</v>
      </c>
      <c r="BK185" s="201">
        <f>ROUND(I185*H185,2)</f>
        <v>57043.26</v>
      </c>
      <c r="BL185" s="23" t="s">
        <v>152</v>
      </c>
      <c r="BM185" s="23" t="s">
        <v>1112</v>
      </c>
    </row>
    <row r="186" spans="2:47" s="1" customFormat="1" ht="27">
      <c r="B186" s="39"/>
      <c r="C186" s="61"/>
      <c r="D186" s="202" t="s">
        <v>188</v>
      </c>
      <c r="E186" s="61"/>
      <c r="F186" s="203" t="s">
        <v>1113</v>
      </c>
      <c r="G186" s="61"/>
      <c r="H186" s="61"/>
      <c r="I186" s="161"/>
      <c r="J186" s="61"/>
      <c r="K186" s="61"/>
      <c r="L186" s="390"/>
      <c r="M186" s="204"/>
      <c r="N186" s="40"/>
      <c r="O186" s="40"/>
      <c r="P186" s="40"/>
      <c r="Q186" s="40"/>
      <c r="R186" s="40"/>
      <c r="S186" s="40"/>
      <c r="T186" s="76"/>
      <c r="AT186" s="23" t="s">
        <v>188</v>
      </c>
      <c r="AU186" s="23" t="s">
        <v>79</v>
      </c>
    </row>
    <row r="187" spans="2:51" s="11" customFormat="1" ht="13.5">
      <c r="B187" s="208"/>
      <c r="C187" s="209"/>
      <c r="D187" s="202" t="s">
        <v>200</v>
      </c>
      <c r="E187" s="210" t="s">
        <v>21</v>
      </c>
      <c r="F187" s="211" t="s">
        <v>1114</v>
      </c>
      <c r="G187" s="209"/>
      <c r="H187" s="212">
        <v>1.414</v>
      </c>
      <c r="I187" s="213"/>
      <c r="J187" s="209"/>
      <c r="K187" s="209"/>
      <c r="L187" s="390"/>
      <c r="M187" s="215"/>
      <c r="N187" s="216"/>
      <c r="O187" s="216"/>
      <c r="P187" s="216"/>
      <c r="Q187" s="216"/>
      <c r="R187" s="216"/>
      <c r="S187" s="216"/>
      <c r="T187" s="217"/>
      <c r="AT187" s="218" t="s">
        <v>200</v>
      </c>
      <c r="AU187" s="218" t="s">
        <v>79</v>
      </c>
      <c r="AV187" s="11" t="s">
        <v>79</v>
      </c>
      <c r="AW187" s="11" t="s">
        <v>33</v>
      </c>
      <c r="AX187" s="11" t="s">
        <v>77</v>
      </c>
      <c r="AY187" s="218" t="s">
        <v>132</v>
      </c>
    </row>
    <row r="188" spans="2:65" s="1" customFormat="1" ht="25.5" customHeight="1">
      <c r="B188" s="39"/>
      <c r="C188" s="190" t="s">
        <v>402</v>
      </c>
      <c r="D188" s="190" t="s">
        <v>133</v>
      </c>
      <c r="E188" s="191" t="s">
        <v>1115</v>
      </c>
      <c r="F188" s="192" t="s">
        <v>1116</v>
      </c>
      <c r="G188" s="193" t="s">
        <v>196</v>
      </c>
      <c r="H188" s="194">
        <v>9.18</v>
      </c>
      <c r="I188" s="195">
        <v>5775.13</v>
      </c>
      <c r="J188" s="196">
        <f>ROUND(I188*H188,2)</f>
        <v>53015.69</v>
      </c>
      <c r="K188" s="192" t="s">
        <v>971</v>
      </c>
      <c r="L188" s="390"/>
      <c r="M188" s="197" t="s">
        <v>21</v>
      </c>
      <c r="N188" s="198" t="s">
        <v>41</v>
      </c>
      <c r="O188" s="40"/>
      <c r="P188" s="199">
        <f>O188*H188</f>
        <v>0</v>
      </c>
      <c r="Q188" s="199">
        <v>3.11388</v>
      </c>
      <c r="R188" s="199">
        <f>Q188*H188</f>
        <v>28.5854184</v>
      </c>
      <c r="S188" s="199">
        <v>0</v>
      </c>
      <c r="T188" s="200">
        <f>S188*H188</f>
        <v>0</v>
      </c>
      <c r="AR188" s="23" t="s">
        <v>152</v>
      </c>
      <c r="AT188" s="23" t="s">
        <v>133</v>
      </c>
      <c r="AU188" s="23" t="s">
        <v>79</v>
      </c>
      <c r="AY188" s="23" t="s">
        <v>132</v>
      </c>
      <c r="BE188" s="201">
        <f>IF(N188="základní",J188,0)</f>
        <v>53015.69</v>
      </c>
      <c r="BF188" s="201">
        <f>IF(N188="snížená",J188,0)</f>
        <v>0</v>
      </c>
      <c r="BG188" s="201">
        <f>IF(N188="zákl. přenesená",J188,0)</f>
        <v>0</v>
      </c>
      <c r="BH188" s="201">
        <f>IF(N188="sníž. přenesená",J188,0)</f>
        <v>0</v>
      </c>
      <c r="BI188" s="201">
        <f>IF(N188="nulová",J188,0)</f>
        <v>0</v>
      </c>
      <c r="BJ188" s="23" t="s">
        <v>77</v>
      </c>
      <c r="BK188" s="201">
        <f>ROUND(I188*H188,2)</f>
        <v>53015.69</v>
      </c>
      <c r="BL188" s="23" t="s">
        <v>152</v>
      </c>
      <c r="BM188" s="23" t="s">
        <v>1117</v>
      </c>
    </row>
    <row r="189" spans="2:47" s="1" customFormat="1" ht="54">
      <c r="B189" s="39"/>
      <c r="C189" s="61"/>
      <c r="D189" s="202" t="s">
        <v>188</v>
      </c>
      <c r="E189" s="61"/>
      <c r="F189" s="203" t="s">
        <v>1118</v>
      </c>
      <c r="G189" s="61"/>
      <c r="H189" s="61"/>
      <c r="I189" s="161"/>
      <c r="J189" s="61"/>
      <c r="K189" s="61"/>
      <c r="L189" s="390"/>
      <c r="M189" s="204"/>
      <c r="N189" s="40"/>
      <c r="O189" s="40"/>
      <c r="P189" s="40"/>
      <c r="Q189" s="40"/>
      <c r="R189" s="40"/>
      <c r="S189" s="40"/>
      <c r="T189" s="76"/>
      <c r="AT189" s="23" t="s">
        <v>188</v>
      </c>
      <c r="AU189" s="23" t="s">
        <v>79</v>
      </c>
    </row>
    <row r="190" spans="2:51" s="12" customFormat="1" ht="13.5">
      <c r="B190" s="222"/>
      <c r="C190" s="223"/>
      <c r="D190" s="202" t="s">
        <v>200</v>
      </c>
      <c r="E190" s="224" t="s">
        <v>21</v>
      </c>
      <c r="F190" s="225" t="s">
        <v>1119</v>
      </c>
      <c r="G190" s="223"/>
      <c r="H190" s="224" t="s">
        <v>21</v>
      </c>
      <c r="I190" s="226"/>
      <c r="J190" s="223"/>
      <c r="K190" s="223"/>
      <c r="L190" s="390"/>
      <c r="M190" s="228"/>
      <c r="N190" s="229"/>
      <c r="O190" s="229"/>
      <c r="P190" s="229"/>
      <c r="Q190" s="229"/>
      <c r="R190" s="229"/>
      <c r="S190" s="229"/>
      <c r="T190" s="230"/>
      <c r="AT190" s="231" t="s">
        <v>200</v>
      </c>
      <c r="AU190" s="231" t="s">
        <v>79</v>
      </c>
      <c r="AV190" s="12" t="s">
        <v>77</v>
      </c>
      <c r="AW190" s="12" t="s">
        <v>33</v>
      </c>
      <c r="AX190" s="12" t="s">
        <v>70</v>
      </c>
      <c r="AY190" s="231" t="s">
        <v>132</v>
      </c>
    </row>
    <row r="191" spans="2:51" s="11" customFormat="1" ht="13.5">
      <c r="B191" s="208"/>
      <c r="C191" s="209"/>
      <c r="D191" s="202" t="s">
        <v>200</v>
      </c>
      <c r="E191" s="210" t="s">
        <v>21</v>
      </c>
      <c r="F191" s="211" t="s">
        <v>1120</v>
      </c>
      <c r="G191" s="209"/>
      <c r="H191" s="212">
        <v>4.5</v>
      </c>
      <c r="I191" s="213"/>
      <c r="J191" s="209"/>
      <c r="K191" s="209"/>
      <c r="L191" s="390"/>
      <c r="M191" s="215"/>
      <c r="N191" s="216"/>
      <c r="O191" s="216"/>
      <c r="P191" s="216"/>
      <c r="Q191" s="216"/>
      <c r="R191" s="216"/>
      <c r="S191" s="216"/>
      <c r="T191" s="217"/>
      <c r="AT191" s="218" t="s">
        <v>200</v>
      </c>
      <c r="AU191" s="218" t="s">
        <v>79</v>
      </c>
      <c r="AV191" s="11" t="s">
        <v>79</v>
      </c>
      <c r="AW191" s="11" t="s">
        <v>33</v>
      </c>
      <c r="AX191" s="11" t="s">
        <v>70</v>
      </c>
      <c r="AY191" s="218" t="s">
        <v>132</v>
      </c>
    </row>
    <row r="192" spans="2:51" s="11" customFormat="1" ht="13.5">
      <c r="B192" s="208"/>
      <c r="C192" s="209"/>
      <c r="D192" s="202" t="s">
        <v>200</v>
      </c>
      <c r="E192" s="210" t="s">
        <v>21</v>
      </c>
      <c r="F192" s="211" t="s">
        <v>1121</v>
      </c>
      <c r="G192" s="209"/>
      <c r="H192" s="212">
        <v>4.68</v>
      </c>
      <c r="I192" s="213"/>
      <c r="J192" s="209"/>
      <c r="K192" s="209"/>
      <c r="L192" s="390"/>
      <c r="M192" s="215"/>
      <c r="N192" s="216"/>
      <c r="O192" s="216"/>
      <c r="P192" s="216"/>
      <c r="Q192" s="216"/>
      <c r="R192" s="216"/>
      <c r="S192" s="216"/>
      <c r="T192" s="217"/>
      <c r="AT192" s="218" t="s">
        <v>200</v>
      </c>
      <c r="AU192" s="218" t="s">
        <v>79</v>
      </c>
      <c r="AV192" s="11" t="s">
        <v>79</v>
      </c>
      <c r="AW192" s="11" t="s">
        <v>33</v>
      </c>
      <c r="AX192" s="11" t="s">
        <v>70</v>
      </c>
      <c r="AY192" s="218" t="s">
        <v>132</v>
      </c>
    </row>
    <row r="193" spans="2:51" s="13" customFormat="1" ht="13.5">
      <c r="B193" s="232"/>
      <c r="C193" s="233"/>
      <c r="D193" s="202" t="s">
        <v>200</v>
      </c>
      <c r="E193" s="234" t="s">
        <v>21</v>
      </c>
      <c r="F193" s="235" t="s">
        <v>247</v>
      </c>
      <c r="G193" s="233"/>
      <c r="H193" s="236">
        <v>9.18</v>
      </c>
      <c r="I193" s="237"/>
      <c r="J193" s="233"/>
      <c r="K193" s="233"/>
      <c r="L193" s="390"/>
      <c r="M193" s="239"/>
      <c r="N193" s="240"/>
      <c r="O193" s="240"/>
      <c r="P193" s="240"/>
      <c r="Q193" s="240"/>
      <c r="R193" s="240"/>
      <c r="S193" s="240"/>
      <c r="T193" s="241"/>
      <c r="AT193" s="242" t="s">
        <v>200</v>
      </c>
      <c r="AU193" s="242" t="s">
        <v>79</v>
      </c>
      <c r="AV193" s="13" t="s">
        <v>152</v>
      </c>
      <c r="AW193" s="13" t="s">
        <v>33</v>
      </c>
      <c r="AX193" s="13" t="s">
        <v>77</v>
      </c>
      <c r="AY193" s="242" t="s">
        <v>132</v>
      </c>
    </row>
    <row r="194" spans="2:65" s="1" customFormat="1" ht="25.5" customHeight="1">
      <c r="B194" s="39"/>
      <c r="C194" s="190" t="s">
        <v>408</v>
      </c>
      <c r="D194" s="190" t="s">
        <v>133</v>
      </c>
      <c r="E194" s="191" t="s">
        <v>1122</v>
      </c>
      <c r="F194" s="192" t="s">
        <v>1123</v>
      </c>
      <c r="G194" s="193" t="s">
        <v>235</v>
      </c>
      <c r="H194" s="194">
        <v>10.09</v>
      </c>
      <c r="I194" s="195">
        <v>470.28</v>
      </c>
      <c r="J194" s="196">
        <f>ROUND(I194*H194,2)</f>
        <v>4745.13</v>
      </c>
      <c r="K194" s="192" t="s">
        <v>971</v>
      </c>
      <c r="L194" s="390"/>
      <c r="M194" s="197" t="s">
        <v>21</v>
      </c>
      <c r="N194" s="198" t="s">
        <v>41</v>
      </c>
      <c r="O194" s="40"/>
      <c r="P194" s="199">
        <f>O194*H194</f>
        <v>0</v>
      </c>
      <c r="Q194" s="199">
        <v>0.00033</v>
      </c>
      <c r="R194" s="199">
        <f>Q194*H194</f>
        <v>0.0033297</v>
      </c>
      <c r="S194" s="199">
        <v>0</v>
      </c>
      <c r="T194" s="200">
        <f>S194*H194</f>
        <v>0</v>
      </c>
      <c r="AR194" s="23" t="s">
        <v>152</v>
      </c>
      <c r="AT194" s="23" t="s">
        <v>133</v>
      </c>
      <c r="AU194" s="23" t="s">
        <v>79</v>
      </c>
      <c r="AY194" s="23" t="s">
        <v>132</v>
      </c>
      <c r="BE194" s="201">
        <f>IF(N194="základní",J194,0)</f>
        <v>4745.13</v>
      </c>
      <c r="BF194" s="201">
        <f>IF(N194="snížená",J194,0)</f>
        <v>0</v>
      </c>
      <c r="BG194" s="201">
        <f>IF(N194="zákl. přenesená",J194,0)</f>
        <v>0</v>
      </c>
      <c r="BH194" s="201">
        <f>IF(N194="sníž. přenesená",J194,0)</f>
        <v>0</v>
      </c>
      <c r="BI194" s="201">
        <f>IF(N194="nulová",J194,0)</f>
        <v>0</v>
      </c>
      <c r="BJ194" s="23" t="s">
        <v>77</v>
      </c>
      <c r="BK194" s="201">
        <f>ROUND(I194*H194,2)</f>
        <v>4745.13</v>
      </c>
      <c r="BL194" s="23" t="s">
        <v>152</v>
      </c>
      <c r="BM194" s="23" t="s">
        <v>1124</v>
      </c>
    </row>
    <row r="195" spans="2:47" s="1" customFormat="1" ht="162">
      <c r="B195" s="39"/>
      <c r="C195" s="61"/>
      <c r="D195" s="202" t="s">
        <v>188</v>
      </c>
      <c r="E195" s="61"/>
      <c r="F195" s="203" t="s">
        <v>1125</v>
      </c>
      <c r="G195" s="61"/>
      <c r="H195" s="61"/>
      <c r="I195" s="161"/>
      <c r="J195" s="61"/>
      <c r="K195" s="61"/>
      <c r="L195" s="390"/>
      <c r="M195" s="204"/>
      <c r="N195" s="40"/>
      <c r="O195" s="40"/>
      <c r="P195" s="40"/>
      <c r="Q195" s="40"/>
      <c r="R195" s="40"/>
      <c r="S195" s="40"/>
      <c r="T195" s="76"/>
      <c r="AT195" s="23" t="s">
        <v>188</v>
      </c>
      <c r="AU195" s="23" t="s">
        <v>79</v>
      </c>
    </row>
    <row r="196" spans="2:51" s="11" customFormat="1" ht="13.5">
      <c r="B196" s="208"/>
      <c r="C196" s="209"/>
      <c r="D196" s="202" t="s">
        <v>200</v>
      </c>
      <c r="E196" s="210" t="s">
        <v>21</v>
      </c>
      <c r="F196" s="211" t="s">
        <v>1126</v>
      </c>
      <c r="G196" s="209"/>
      <c r="H196" s="212">
        <v>10.09</v>
      </c>
      <c r="I196" s="213"/>
      <c r="J196" s="209"/>
      <c r="K196" s="209"/>
      <c r="L196" s="390"/>
      <c r="M196" s="215"/>
      <c r="N196" s="216"/>
      <c r="O196" s="216"/>
      <c r="P196" s="216"/>
      <c r="Q196" s="216"/>
      <c r="R196" s="216"/>
      <c r="S196" s="216"/>
      <c r="T196" s="217"/>
      <c r="AT196" s="218" t="s">
        <v>200</v>
      </c>
      <c r="AU196" s="218" t="s">
        <v>79</v>
      </c>
      <c r="AV196" s="11" t="s">
        <v>79</v>
      </c>
      <c r="AW196" s="11" t="s">
        <v>33</v>
      </c>
      <c r="AX196" s="11" t="s">
        <v>77</v>
      </c>
      <c r="AY196" s="218" t="s">
        <v>132</v>
      </c>
    </row>
    <row r="197" spans="2:65" s="1" customFormat="1" ht="16.5" customHeight="1">
      <c r="B197" s="39"/>
      <c r="C197" s="243" t="s">
        <v>413</v>
      </c>
      <c r="D197" s="243" t="s">
        <v>292</v>
      </c>
      <c r="E197" s="244" t="s">
        <v>1127</v>
      </c>
      <c r="F197" s="245" t="s">
        <v>1128</v>
      </c>
      <c r="G197" s="246" t="s">
        <v>235</v>
      </c>
      <c r="H197" s="247">
        <v>10.09</v>
      </c>
      <c r="I197" s="248">
        <v>8467.24</v>
      </c>
      <c r="J197" s="249">
        <f>ROUND(I197*H197,2)</f>
        <v>85434.45</v>
      </c>
      <c r="K197" s="245" t="s">
        <v>21</v>
      </c>
      <c r="L197" s="390"/>
      <c r="M197" s="251" t="s">
        <v>21</v>
      </c>
      <c r="N197" s="252" t="s">
        <v>41</v>
      </c>
      <c r="O197" s="40"/>
      <c r="P197" s="199">
        <f>O197*H197</f>
        <v>0</v>
      </c>
      <c r="Q197" s="199">
        <v>0.01893</v>
      </c>
      <c r="R197" s="199">
        <f>Q197*H197</f>
        <v>0.1910037</v>
      </c>
      <c r="S197" s="199">
        <v>0</v>
      </c>
      <c r="T197" s="200">
        <f>S197*H197</f>
        <v>0</v>
      </c>
      <c r="AR197" s="23" t="s">
        <v>173</v>
      </c>
      <c r="AT197" s="23" t="s">
        <v>292</v>
      </c>
      <c r="AU197" s="23" t="s">
        <v>79</v>
      </c>
      <c r="AY197" s="23" t="s">
        <v>132</v>
      </c>
      <c r="BE197" s="201">
        <f>IF(N197="základní",J197,0)</f>
        <v>85434.45</v>
      </c>
      <c r="BF197" s="201">
        <f>IF(N197="snížená",J197,0)</f>
        <v>0</v>
      </c>
      <c r="BG197" s="201">
        <f>IF(N197="zákl. přenesená",J197,0)</f>
        <v>0</v>
      </c>
      <c r="BH197" s="201">
        <f>IF(N197="sníž. přenesená",J197,0)</f>
        <v>0</v>
      </c>
      <c r="BI197" s="201">
        <f>IF(N197="nulová",J197,0)</f>
        <v>0</v>
      </c>
      <c r="BJ197" s="23" t="s">
        <v>77</v>
      </c>
      <c r="BK197" s="201">
        <f>ROUND(I197*H197,2)</f>
        <v>85434.45</v>
      </c>
      <c r="BL197" s="23" t="s">
        <v>152</v>
      </c>
      <c r="BM197" s="23" t="s">
        <v>1129</v>
      </c>
    </row>
    <row r="198" spans="2:65" s="1" customFormat="1" ht="25.5" customHeight="1">
      <c r="B198" s="39"/>
      <c r="C198" s="190" t="s">
        <v>418</v>
      </c>
      <c r="D198" s="190" t="s">
        <v>133</v>
      </c>
      <c r="E198" s="191" t="s">
        <v>1130</v>
      </c>
      <c r="F198" s="192" t="s">
        <v>1131</v>
      </c>
      <c r="G198" s="193" t="s">
        <v>136</v>
      </c>
      <c r="H198" s="194">
        <v>12</v>
      </c>
      <c r="I198" s="195">
        <v>1445.28</v>
      </c>
      <c r="J198" s="196">
        <f>ROUND(I198*H198,2)</f>
        <v>17343.36</v>
      </c>
      <c r="K198" s="192" t="s">
        <v>971</v>
      </c>
      <c r="L198" s="390"/>
      <c r="M198" s="197" t="s">
        <v>21</v>
      </c>
      <c r="N198" s="198" t="s">
        <v>41</v>
      </c>
      <c r="O198" s="40"/>
      <c r="P198" s="199">
        <f>O198*H198</f>
        <v>0</v>
      </c>
      <c r="Q198" s="199">
        <v>0.14401</v>
      </c>
      <c r="R198" s="199">
        <f>Q198*H198</f>
        <v>1.72812</v>
      </c>
      <c r="S198" s="199">
        <v>0</v>
      </c>
      <c r="T198" s="200">
        <f>S198*H198</f>
        <v>0</v>
      </c>
      <c r="AR198" s="23" t="s">
        <v>152</v>
      </c>
      <c r="AT198" s="23" t="s">
        <v>133</v>
      </c>
      <c r="AU198" s="23" t="s">
        <v>79</v>
      </c>
      <c r="AY198" s="23" t="s">
        <v>132</v>
      </c>
      <c r="BE198" s="201">
        <f>IF(N198="základní",J198,0)</f>
        <v>17343.36</v>
      </c>
      <c r="BF198" s="201">
        <f>IF(N198="snížená",J198,0)</f>
        <v>0</v>
      </c>
      <c r="BG198" s="201">
        <f>IF(N198="zákl. přenesená",J198,0)</f>
        <v>0</v>
      </c>
      <c r="BH198" s="201">
        <f>IF(N198="sníž. přenesená",J198,0)</f>
        <v>0</v>
      </c>
      <c r="BI198" s="201">
        <f>IF(N198="nulová",J198,0)</f>
        <v>0</v>
      </c>
      <c r="BJ198" s="23" t="s">
        <v>77</v>
      </c>
      <c r="BK198" s="201">
        <f>ROUND(I198*H198,2)</f>
        <v>17343.36</v>
      </c>
      <c r="BL198" s="23" t="s">
        <v>152</v>
      </c>
      <c r="BM198" s="23" t="s">
        <v>1132</v>
      </c>
    </row>
    <row r="199" spans="2:47" s="1" customFormat="1" ht="202.5">
      <c r="B199" s="39"/>
      <c r="C199" s="61"/>
      <c r="D199" s="202" t="s">
        <v>188</v>
      </c>
      <c r="E199" s="61"/>
      <c r="F199" s="203" t="s">
        <v>1133</v>
      </c>
      <c r="G199" s="61"/>
      <c r="H199" s="61"/>
      <c r="I199" s="161"/>
      <c r="J199" s="61"/>
      <c r="K199" s="61"/>
      <c r="L199" s="390"/>
      <c r="M199" s="204"/>
      <c r="N199" s="40"/>
      <c r="O199" s="40"/>
      <c r="P199" s="40"/>
      <c r="Q199" s="40"/>
      <c r="R199" s="40"/>
      <c r="S199" s="40"/>
      <c r="T199" s="76"/>
      <c r="AT199" s="23" t="s">
        <v>188</v>
      </c>
      <c r="AU199" s="23" t="s">
        <v>79</v>
      </c>
    </row>
    <row r="200" spans="2:65" s="1" customFormat="1" ht="16.5" customHeight="1">
      <c r="B200" s="39"/>
      <c r="C200" s="243" t="s">
        <v>422</v>
      </c>
      <c r="D200" s="243" t="s">
        <v>292</v>
      </c>
      <c r="E200" s="244" t="s">
        <v>1134</v>
      </c>
      <c r="F200" s="245" t="s">
        <v>1135</v>
      </c>
      <c r="G200" s="246" t="s">
        <v>136</v>
      </c>
      <c r="H200" s="247">
        <v>12</v>
      </c>
      <c r="I200" s="248">
        <v>22380.36</v>
      </c>
      <c r="J200" s="249">
        <f>ROUND(I200*H200,2)</f>
        <v>268564.32</v>
      </c>
      <c r="K200" s="245" t="s">
        <v>971</v>
      </c>
      <c r="L200" s="390"/>
      <c r="M200" s="251" t="s">
        <v>21</v>
      </c>
      <c r="N200" s="252" t="s">
        <v>41</v>
      </c>
      <c r="O200" s="40"/>
      <c r="P200" s="199">
        <f>O200*H200</f>
        <v>0</v>
      </c>
      <c r="Q200" s="199">
        <v>4.885</v>
      </c>
      <c r="R200" s="199">
        <f>Q200*H200</f>
        <v>58.62</v>
      </c>
      <c r="S200" s="199">
        <v>0</v>
      </c>
      <c r="T200" s="200">
        <f>S200*H200</f>
        <v>0</v>
      </c>
      <c r="AR200" s="23" t="s">
        <v>173</v>
      </c>
      <c r="AT200" s="23" t="s">
        <v>292</v>
      </c>
      <c r="AU200" s="23" t="s">
        <v>79</v>
      </c>
      <c r="AY200" s="23" t="s">
        <v>132</v>
      </c>
      <c r="BE200" s="201">
        <f>IF(N200="základní",J200,0)</f>
        <v>268564.32</v>
      </c>
      <c r="BF200" s="201">
        <f>IF(N200="snížená",J200,0)</f>
        <v>0</v>
      </c>
      <c r="BG200" s="201">
        <f>IF(N200="zákl. přenesená",J200,0)</f>
        <v>0</v>
      </c>
      <c r="BH200" s="201">
        <f>IF(N200="sníž. přenesená",J200,0)</f>
        <v>0</v>
      </c>
      <c r="BI200" s="201">
        <f>IF(N200="nulová",J200,0)</f>
        <v>0</v>
      </c>
      <c r="BJ200" s="23" t="s">
        <v>77</v>
      </c>
      <c r="BK200" s="201">
        <f>ROUND(I200*H200,2)</f>
        <v>268564.32</v>
      </c>
      <c r="BL200" s="23" t="s">
        <v>152</v>
      </c>
      <c r="BM200" s="23" t="s">
        <v>1136</v>
      </c>
    </row>
    <row r="201" spans="2:63" s="10" customFormat="1" ht="29.25" customHeight="1">
      <c r="B201" s="174"/>
      <c r="C201" s="175"/>
      <c r="D201" s="176" t="s">
        <v>69</v>
      </c>
      <c r="E201" s="188" t="s">
        <v>152</v>
      </c>
      <c r="F201" s="188" t="s">
        <v>426</v>
      </c>
      <c r="G201" s="175"/>
      <c r="H201" s="175"/>
      <c r="I201" s="178"/>
      <c r="J201" s="189">
        <f>BK201</f>
        <v>181110.75</v>
      </c>
      <c r="K201" s="175"/>
      <c r="L201" s="390"/>
      <c r="M201" s="181"/>
      <c r="N201" s="182"/>
      <c r="O201" s="182"/>
      <c r="P201" s="183">
        <f>SUM(P202:P216)</f>
        <v>0</v>
      </c>
      <c r="Q201" s="182"/>
      <c r="R201" s="183">
        <f>SUM(R202:R216)</f>
        <v>45.55837182</v>
      </c>
      <c r="S201" s="182"/>
      <c r="T201" s="184">
        <f>SUM(T202:T216)</f>
        <v>0</v>
      </c>
      <c r="AR201" s="185" t="s">
        <v>77</v>
      </c>
      <c r="AT201" s="186" t="s">
        <v>69</v>
      </c>
      <c r="AU201" s="186" t="s">
        <v>77</v>
      </c>
      <c r="AY201" s="185" t="s">
        <v>132</v>
      </c>
      <c r="BK201" s="187">
        <f>SUM(BK202:BK216)</f>
        <v>181110.75</v>
      </c>
    </row>
    <row r="202" spans="2:65" s="1" customFormat="1" ht="25.5" customHeight="1">
      <c r="B202" s="39"/>
      <c r="C202" s="190" t="s">
        <v>427</v>
      </c>
      <c r="D202" s="190" t="s">
        <v>133</v>
      </c>
      <c r="E202" s="191" t="s">
        <v>1137</v>
      </c>
      <c r="F202" s="192" t="s">
        <v>1138</v>
      </c>
      <c r="G202" s="193" t="s">
        <v>186</v>
      </c>
      <c r="H202" s="194">
        <v>21.525</v>
      </c>
      <c r="I202" s="195">
        <v>270.82</v>
      </c>
      <c r="J202" s="196">
        <f>ROUND(I202*H202,2)</f>
        <v>5829.4</v>
      </c>
      <c r="K202" s="192" t="s">
        <v>971</v>
      </c>
      <c r="L202" s="390"/>
      <c r="M202" s="197" t="s">
        <v>21</v>
      </c>
      <c r="N202" s="198" t="s">
        <v>41</v>
      </c>
      <c r="O202" s="40"/>
      <c r="P202" s="199">
        <f>O202*H202</f>
        <v>0</v>
      </c>
      <c r="Q202" s="199">
        <v>0</v>
      </c>
      <c r="R202" s="199">
        <f>Q202*H202</f>
        <v>0</v>
      </c>
      <c r="S202" s="199">
        <v>0</v>
      </c>
      <c r="T202" s="200">
        <f>S202*H202</f>
        <v>0</v>
      </c>
      <c r="AR202" s="23" t="s">
        <v>152</v>
      </c>
      <c r="AT202" s="23" t="s">
        <v>133</v>
      </c>
      <c r="AU202" s="23" t="s">
        <v>79</v>
      </c>
      <c r="AY202" s="23" t="s">
        <v>132</v>
      </c>
      <c r="BE202" s="201">
        <f>IF(N202="základní",J202,0)</f>
        <v>5829.4</v>
      </c>
      <c r="BF202" s="201">
        <f>IF(N202="snížená",J202,0)</f>
        <v>0</v>
      </c>
      <c r="BG202" s="201">
        <f>IF(N202="zákl. přenesená",J202,0)</f>
        <v>0</v>
      </c>
      <c r="BH202" s="201">
        <f>IF(N202="sníž. přenesená",J202,0)</f>
        <v>0</v>
      </c>
      <c r="BI202" s="201">
        <f>IF(N202="nulová",J202,0)</f>
        <v>0</v>
      </c>
      <c r="BJ202" s="23" t="s">
        <v>77</v>
      </c>
      <c r="BK202" s="201">
        <f>ROUND(I202*H202,2)</f>
        <v>5829.4</v>
      </c>
      <c r="BL202" s="23" t="s">
        <v>152</v>
      </c>
      <c r="BM202" s="23" t="s">
        <v>1139</v>
      </c>
    </row>
    <row r="203" spans="2:47" s="1" customFormat="1" ht="135">
      <c r="B203" s="39"/>
      <c r="C203" s="61"/>
      <c r="D203" s="202" t="s">
        <v>188</v>
      </c>
      <c r="E203" s="61"/>
      <c r="F203" s="203" t="s">
        <v>1140</v>
      </c>
      <c r="G203" s="61"/>
      <c r="H203" s="61"/>
      <c r="I203" s="161"/>
      <c r="J203" s="61"/>
      <c r="K203" s="61"/>
      <c r="L203" s="390"/>
      <c r="M203" s="204"/>
      <c r="N203" s="40"/>
      <c r="O203" s="40"/>
      <c r="P203" s="40"/>
      <c r="Q203" s="40"/>
      <c r="R203" s="40"/>
      <c r="S203" s="40"/>
      <c r="T203" s="76"/>
      <c r="AT203" s="23" t="s">
        <v>188</v>
      </c>
      <c r="AU203" s="23" t="s">
        <v>79</v>
      </c>
    </row>
    <row r="204" spans="2:51" s="12" customFormat="1" ht="13.5">
      <c r="B204" s="222"/>
      <c r="C204" s="223"/>
      <c r="D204" s="202" t="s">
        <v>200</v>
      </c>
      <c r="E204" s="224" t="s">
        <v>21</v>
      </c>
      <c r="F204" s="225" t="s">
        <v>1141</v>
      </c>
      <c r="G204" s="223"/>
      <c r="H204" s="224" t="s">
        <v>21</v>
      </c>
      <c r="I204" s="226"/>
      <c r="J204" s="223"/>
      <c r="K204" s="223"/>
      <c r="L204" s="390"/>
      <c r="M204" s="228"/>
      <c r="N204" s="229"/>
      <c r="O204" s="229"/>
      <c r="P204" s="229"/>
      <c r="Q204" s="229"/>
      <c r="R204" s="229"/>
      <c r="S204" s="229"/>
      <c r="T204" s="230"/>
      <c r="AT204" s="231" t="s">
        <v>200</v>
      </c>
      <c r="AU204" s="231" t="s">
        <v>79</v>
      </c>
      <c r="AV204" s="12" t="s">
        <v>77</v>
      </c>
      <c r="AW204" s="12" t="s">
        <v>33</v>
      </c>
      <c r="AX204" s="12" t="s">
        <v>70</v>
      </c>
      <c r="AY204" s="231" t="s">
        <v>132</v>
      </c>
    </row>
    <row r="205" spans="2:51" s="11" customFormat="1" ht="13.5">
      <c r="B205" s="208"/>
      <c r="C205" s="209"/>
      <c r="D205" s="202" t="s">
        <v>200</v>
      </c>
      <c r="E205" s="210" t="s">
        <v>21</v>
      </c>
      <c r="F205" s="211" t="s">
        <v>1142</v>
      </c>
      <c r="G205" s="209"/>
      <c r="H205" s="212">
        <v>4.725</v>
      </c>
      <c r="I205" s="213"/>
      <c r="J205" s="209"/>
      <c r="K205" s="209"/>
      <c r="L205" s="390"/>
      <c r="M205" s="215"/>
      <c r="N205" s="216"/>
      <c r="O205" s="216"/>
      <c r="P205" s="216"/>
      <c r="Q205" s="216"/>
      <c r="R205" s="216"/>
      <c r="S205" s="216"/>
      <c r="T205" s="217"/>
      <c r="AT205" s="218" t="s">
        <v>200</v>
      </c>
      <c r="AU205" s="218" t="s">
        <v>79</v>
      </c>
      <c r="AV205" s="11" t="s">
        <v>79</v>
      </c>
      <c r="AW205" s="11" t="s">
        <v>33</v>
      </c>
      <c r="AX205" s="11" t="s">
        <v>70</v>
      </c>
      <c r="AY205" s="218" t="s">
        <v>132</v>
      </c>
    </row>
    <row r="206" spans="2:51" s="12" customFormat="1" ht="13.5">
      <c r="B206" s="222"/>
      <c r="C206" s="223"/>
      <c r="D206" s="202" t="s">
        <v>200</v>
      </c>
      <c r="E206" s="224" t="s">
        <v>21</v>
      </c>
      <c r="F206" s="225" t="s">
        <v>1143</v>
      </c>
      <c r="G206" s="223"/>
      <c r="H206" s="224" t="s">
        <v>21</v>
      </c>
      <c r="I206" s="226"/>
      <c r="J206" s="223"/>
      <c r="K206" s="223"/>
      <c r="L206" s="390"/>
      <c r="M206" s="228"/>
      <c r="N206" s="229"/>
      <c r="O206" s="229"/>
      <c r="P206" s="229"/>
      <c r="Q206" s="229"/>
      <c r="R206" s="229"/>
      <c r="S206" s="229"/>
      <c r="T206" s="230"/>
      <c r="AT206" s="231" t="s">
        <v>200</v>
      </c>
      <c r="AU206" s="231" t="s">
        <v>79</v>
      </c>
      <c r="AV206" s="12" t="s">
        <v>77</v>
      </c>
      <c r="AW206" s="12" t="s">
        <v>33</v>
      </c>
      <c r="AX206" s="12" t="s">
        <v>70</v>
      </c>
      <c r="AY206" s="231" t="s">
        <v>132</v>
      </c>
    </row>
    <row r="207" spans="2:51" s="11" customFormat="1" ht="13.5">
      <c r="B207" s="208"/>
      <c r="C207" s="209"/>
      <c r="D207" s="202" t="s">
        <v>200</v>
      </c>
      <c r="E207" s="210" t="s">
        <v>21</v>
      </c>
      <c r="F207" s="211" t="s">
        <v>1144</v>
      </c>
      <c r="G207" s="209"/>
      <c r="H207" s="212">
        <v>16.8</v>
      </c>
      <c r="I207" s="213"/>
      <c r="J207" s="209"/>
      <c r="K207" s="209"/>
      <c r="L207" s="390"/>
      <c r="M207" s="215"/>
      <c r="N207" s="216"/>
      <c r="O207" s="216"/>
      <c r="P207" s="216"/>
      <c r="Q207" s="216"/>
      <c r="R207" s="216"/>
      <c r="S207" s="216"/>
      <c r="T207" s="217"/>
      <c r="AT207" s="218" t="s">
        <v>200</v>
      </c>
      <c r="AU207" s="218" t="s">
        <v>79</v>
      </c>
      <c r="AV207" s="11" t="s">
        <v>79</v>
      </c>
      <c r="AW207" s="11" t="s">
        <v>33</v>
      </c>
      <c r="AX207" s="11" t="s">
        <v>70</v>
      </c>
      <c r="AY207" s="218" t="s">
        <v>132</v>
      </c>
    </row>
    <row r="208" spans="2:51" s="13" customFormat="1" ht="13.5">
      <c r="B208" s="232"/>
      <c r="C208" s="233"/>
      <c r="D208" s="202" t="s">
        <v>200</v>
      </c>
      <c r="E208" s="234" t="s">
        <v>21</v>
      </c>
      <c r="F208" s="235" t="s">
        <v>247</v>
      </c>
      <c r="G208" s="233"/>
      <c r="H208" s="236">
        <v>21.525</v>
      </c>
      <c r="I208" s="237"/>
      <c r="J208" s="233"/>
      <c r="K208" s="233"/>
      <c r="L208" s="390"/>
      <c r="M208" s="239"/>
      <c r="N208" s="240"/>
      <c r="O208" s="240"/>
      <c r="P208" s="240"/>
      <c r="Q208" s="240"/>
      <c r="R208" s="240"/>
      <c r="S208" s="240"/>
      <c r="T208" s="241"/>
      <c r="AT208" s="242" t="s">
        <v>200</v>
      </c>
      <c r="AU208" s="242" t="s">
        <v>79</v>
      </c>
      <c r="AV208" s="13" t="s">
        <v>152</v>
      </c>
      <c r="AW208" s="13" t="s">
        <v>33</v>
      </c>
      <c r="AX208" s="13" t="s">
        <v>77</v>
      </c>
      <c r="AY208" s="242" t="s">
        <v>132</v>
      </c>
    </row>
    <row r="209" spans="2:65" s="1" customFormat="1" ht="25.5" customHeight="1">
      <c r="B209" s="39"/>
      <c r="C209" s="190" t="s">
        <v>433</v>
      </c>
      <c r="D209" s="190" t="s">
        <v>133</v>
      </c>
      <c r="E209" s="191" t="s">
        <v>1145</v>
      </c>
      <c r="F209" s="192" t="s">
        <v>1146</v>
      </c>
      <c r="G209" s="193" t="s">
        <v>196</v>
      </c>
      <c r="H209" s="194">
        <v>33.6</v>
      </c>
      <c r="I209" s="195">
        <v>2515.56</v>
      </c>
      <c r="J209" s="196">
        <f>ROUND(I209*H209,2)</f>
        <v>84522.82</v>
      </c>
      <c r="K209" s="192" t="s">
        <v>971</v>
      </c>
      <c r="L209" s="390"/>
      <c r="M209" s="197" t="s">
        <v>21</v>
      </c>
      <c r="N209" s="198" t="s">
        <v>41</v>
      </c>
      <c r="O209" s="40"/>
      <c r="P209" s="199">
        <f>O209*H209</f>
        <v>0</v>
      </c>
      <c r="Q209" s="199">
        <v>0</v>
      </c>
      <c r="R209" s="199">
        <f>Q209*H209</f>
        <v>0</v>
      </c>
      <c r="S209" s="199">
        <v>0</v>
      </c>
      <c r="T209" s="200">
        <f>S209*H209</f>
        <v>0</v>
      </c>
      <c r="AR209" s="23" t="s">
        <v>152</v>
      </c>
      <c r="AT209" s="23" t="s">
        <v>133</v>
      </c>
      <c r="AU209" s="23" t="s">
        <v>79</v>
      </c>
      <c r="AY209" s="23" t="s">
        <v>132</v>
      </c>
      <c r="BE209" s="201">
        <f>IF(N209="základní",J209,0)</f>
        <v>84522.82</v>
      </c>
      <c r="BF209" s="201">
        <f>IF(N209="snížená",J209,0)</f>
        <v>0</v>
      </c>
      <c r="BG209" s="201">
        <f>IF(N209="zákl. přenesená",J209,0)</f>
        <v>0</v>
      </c>
      <c r="BH209" s="201">
        <f>IF(N209="sníž. přenesená",J209,0)</f>
        <v>0</v>
      </c>
      <c r="BI209" s="201">
        <f>IF(N209="nulová",J209,0)</f>
        <v>0</v>
      </c>
      <c r="BJ209" s="23" t="s">
        <v>77</v>
      </c>
      <c r="BK209" s="201">
        <f>ROUND(I209*H209,2)</f>
        <v>84522.82</v>
      </c>
      <c r="BL209" s="23" t="s">
        <v>152</v>
      </c>
      <c r="BM209" s="23" t="s">
        <v>1147</v>
      </c>
    </row>
    <row r="210" spans="2:47" s="1" customFormat="1" ht="94.5">
      <c r="B210" s="39"/>
      <c r="C210" s="61"/>
      <c r="D210" s="202" t="s">
        <v>188</v>
      </c>
      <c r="E210" s="61"/>
      <c r="F210" s="203" t="s">
        <v>1148</v>
      </c>
      <c r="G210" s="61"/>
      <c r="H210" s="61"/>
      <c r="I210" s="161"/>
      <c r="J210" s="61"/>
      <c r="K210" s="61"/>
      <c r="L210" s="390"/>
      <c r="M210" s="204"/>
      <c r="N210" s="40"/>
      <c r="O210" s="40"/>
      <c r="P210" s="40"/>
      <c r="Q210" s="40"/>
      <c r="R210" s="40"/>
      <c r="S210" s="40"/>
      <c r="T210" s="76"/>
      <c r="AT210" s="23" t="s">
        <v>188</v>
      </c>
      <c r="AU210" s="23" t="s">
        <v>79</v>
      </c>
    </row>
    <row r="211" spans="2:51" s="12" customFormat="1" ht="13.5">
      <c r="B211" s="222"/>
      <c r="C211" s="223"/>
      <c r="D211" s="202" t="s">
        <v>200</v>
      </c>
      <c r="E211" s="224" t="s">
        <v>21</v>
      </c>
      <c r="F211" s="225" t="s">
        <v>1149</v>
      </c>
      <c r="G211" s="223"/>
      <c r="H211" s="224" t="s">
        <v>21</v>
      </c>
      <c r="I211" s="226"/>
      <c r="J211" s="223"/>
      <c r="K211" s="223"/>
      <c r="L211" s="390"/>
      <c r="M211" s="228"/>
      <c r="N211" s="229"/>
      <c r="O211" s="229"/>
      <c r="P211" s="229"/>
      <c r="Q211" s="229"/>
      <c r="R211" s="229"/>
      <c r="S211" s="229"/>
      <c r="T211" s="230"/>
      <c r="AT211" s="231" t="s">
        <v>200</v>
      </c>
      <c r="AU211" s="231" t="s">
        <v>79</v>
      </c>
      <c r="AV211" s="12" t="s">
        <v>77</v>
      </c>
      <c r="AW211" s="12" t="s">
        <v>33</v>
      </c>
      <c r="AX211" s="12" t="s">
        <v>70</v>
      </c>
      <c r="AY211" s="231" t="s">
        <v>132</v>
      </c>
    </row>
    <row r="212" spans="2:51" s="11" customFormat="1" ht="13.5">
      <c r="B212" s="208"/>
      <c r="C212" s="209"/>
      <c r="D212" s="202" t="s">
        <v>200</v>
      </c>
      <c r="E212" s="210" t="s">
        <v>21</v>
      </c>
      <c r="F212" s="211" t="s">
        <v>1150</v>
      </c>
      <c r="G212" s="209"/>
      <c r="H212" s="212">
        <v>33.6</v>
      </c>
      <c r="I212" s="213"/>
      <c r="J212" s="209"/>
      <c r="K212" s="209"/>
      <c r="L212" s="390"/>
      <c r="M212" s="215"/>
      <c r="N212" s="216"/>
      <c r="O212" s="216"/>
      <c r="P212" s="216"/>
      <c r="Q212" s="216"/>
      <c r="R212" s="216"/>
      <c r="S212" s="216"/>
      <c r="T212" s="217"/>
      <c r="AT212" s="218" t="s">
        <v>200</v>
      </c>
      <c r="AU212" s="218" t="s">
        <v>79</v>
      </c>
      <c r="AV212" s="11" t="s">
        <v>79</v>
      </c>
      <c r="AW212" s="11" t="s">
        <v>33</v>
      </c>
      <c r="AX212" s="11" t="s">
        <v>77</v>
      </c>
      <c r="AY212" s="218" t="s">
        <v>132</v>
      </c>
    </row>
    <row r="213" spans="2:65" s="1" customFormat="1" ht="38.25" customHeight="1">
      <c r="B213" s="39"/>
      <c r="C213" s="190" t="s">
        <v>439</v>
      </c>
      <c r="D213" s="190" t="s">
        <v>133</v>
      </c>
      <c r="E213" s="191" t="s">
        <v>1151</v>
      </c>
      <c r="F213" s="192" t="s">
        <v>1152</v>
      </c>
      <c r="G213" s="193" t="s">
        <v>186</v>
      </c>
      <c r="H213" s="194">
        <v>44.18</v>
      </c>
      <c r="I213" s="195">
        <v>2054.29</v>
      </c>
      <c r="J213" s="196">
        <f>ROUND(I213*H213,2)</f>
        <v>90758.53</v>
      </c>
      <c r="K213" s="192" t="s">
        <v>971</v>
      </c>
      <c r="L213" s="390"/>
      <c r="M213" s="197" t="s">
        <v>21</v>
      </c>
      <c r="N213" s="198" t="s">
        <v>41</v>
      </c>
      <c r="O213" s="40"/>
      <c r="P213" s="199">
        <f>O213*H213</f>
        <v>0</v>
      </c>
      <c r="Q213" s="199">
        <v>1.031199</v>
      </c>
      <c r="R213" s="199">
        <f>Q213*H213</f>
        <v>45.55837182</v>
      </c>
      <c r="S213" s="199">
        <v>0</v>
      </c>
      <c r="T213" s="200">
        <f>S213*H213</f>
        <v>0</v>
      </c>
      <c r="AR213" s="23" t="s">
        <v>152</v>
      </c>
      <c r="AT213" s="23" t="s">
        <v>133</v>
      </c>
      <c r="AU213" s="23" t="s">
        <v>79</v>
      </c>
      <c r="AY213" s="23" t="s">
        <v>132</v>
      </c>
      <c r="BE213" s="201">
        <f>IF(N213="základní",J213,0)</f>
        <v>90758.53</v>
      </c>
      <c r="BF213" s="201">
        <f>IF(N213="snížená",J213,0)</f>
        <v>0</v>
      </c>
      <c r="BG213" s="201">
        <f>IF(N213="zákl. přenesená",J213,0)</f>
        <v>0</v>
      </c>
      <c r="BH213" s="201">
        <f>IF(N213="sníž. přenesená",J213,0)</f>
        <v>0</v>
      </c>
      <c r="BI213" s="201">
        <f>IF(N213="nulová",J213,0)</f>
        <v>0</v>
      </c>
      <c r="BJ213" s="23" t="s">
        <v>77</v>
      </c>
      <c r="BK213" s="201">
        <f>ROUND(I213*H213,2)</f>
        <v>90758.53</v>
      </c>
      <c r="BL213" s="23" t="s">
        <v>152</v>
      </c>
      <c r="BM213" s="23" t="s">
        <v>1153</v>
      </c>
    </row>
    <row r="214" spans="2:47" s="1" customFormat="1" ht="81">
      <c r="B214" s="39"/>
      <c r="C214" s="61"/>
      <c r="D214" s="202" t="s">
        <v>188</v>
      </c>
      <c r="E214" s="61"/>
      <c r="F214" s="203" t="s">
        <v>1154</v>
      </c>
      <c r="G214" s="61"/>
      <c r="H214" s="61"/>
      <c r="I214" s="161"/>
      <c r="J214" s="61"/>
      <c r="K214" s="61"/>
      <c r="L214" s="390"/>
      <c r="M214" s="204"/>
      <c r="N214" s="40"/>
      <c r="O214" s="40"/>
      <c r="P214" s="40"/>
      <c r="Q214" s="40"/>
      <c r="R214" s="40"/>
      <c r="S214" s="40"/>
      <c r="T214" s="76"/>
      <c r="AT214" s="23" t="s">
        <v>188</v>
      </c>
      <c r="AU214" s="23" t="s">
        <v>79</v>
      </c>
    </row>
    <row r="215" spans="2:51" s="12" customFormat="1" ht="13.5">
      <c r="B215" s="222"/>
      <c r="C215" s="223"/>
      <c r="D215" s="202" t="s">
        <v>200</v>
      </c>
      <c r="E215" s="224" t="s">
        <v>21</v>
      </c>
      <c r="F215" s="225" t="s">
        <v>1155</v>
      </c>
      <c r="G215" s="223"/>
      <c r="H215" s="224" t="s">
        <v>21</v>
      </c>
      <c r="I215" s="226"/>
      <c r="J215" s="223"/>
      <c r="K215" s="223"/>
      <c r="L215" s="390"/>
      <c r="M215" s="228"/>
      <c r="N215" s="229"/>
      <c r="O215" s="229"/>
      <c r="P215" s="229"/>
      <c r="Q215" s="229"/>
      <c r="R215" s="229"/>
      <c r="S215" s="229"/>
      <c r="T215" s="230"/>
      <c r="AT215" s="231" t="s">
        <v>200</v>
      </c>
      <c r="AU215" s="231" t="s">
        <v>79</v>
      </c>
      <c r="AV215" s="12" t="s">
        <v>77</v>
      </c>
      <c r="AW215" s="12" t="s">
        <v>33</v>
      </c>
      <c r="AX215" s="12" t="s">
        <v>70</v>
      </c>
      <c r="AY215" s="231" t="s">
        <v>132</v>
      </c>
    </row>
    <row r="216" spans="2:51" s="11" customFormat="1" ht="13.5">
      <c r="B216" s="208"/>
      <c r="C216" s="209"/>
      <c r="D216" s="202" t="s">
        <v>200</v>
      </c>
      <c r="E216" s="210" t="s">
        <v>21</v>
      </c>
      <c r="F216" s="211" t="s">
        <v>1156</v>
      </c>
      <c r="G216" s="209"/>
      <c r="H216" s="212">
        <v>44.18</v>
      </c>
      <c r="I216" s="213"/>
      <c r="J216" s="209"/>
      <c r="K216" s="209"/>
      <c r="L216" s="390"/>
      <c r="M216" s="215"/>
      <c r="N216" s="216"/>
      <c r="O216" s="216"/>
      <c r="P216" s="216"/>
      <c r="Q216" s="216"/>
      <c r="R216" s="216"/>
      <c r="S216" s="216"/>
      <c r="T216" s="217"/>
      <c r="AT216" s="218" t="s">
        <v>200</v>
      </c>
      <c r="AU216" s="218" t="s">
        <v>79</v>
      </c>
      <c r="AV216" s="11" t="s">
        <v>79</v>
      </c>
      <c r="AW216" s="11" t="s">
        <v>33</v>
      </c>
      <c r="AX216" s="11" t="s">
        <v>77</v>
      </c>
      <c r="AY216" s="218" t="s">
        <v>132</v>
      </c>
    </row>
    <row r="217" spans="2:63" s="10" customFormat="1" ht="29.25" customHeight="1">
      <c r="B217" s="174"/>
      <c r="C217" s="175"/>
      <c r="D217" s="176" t="s">
        <v>69</v>
      </c>
      <c r="E217" s="188" t="s">
        <v>80</v>
      </c>
      <c r="F217" s="188" t="s">
        <v>558</v>
      </c>
      <c r="G217" s="175"/>
      <c r="H217" s="175"/>
      <c r="I217" s="178"/>
      <c r="J217" s="189">
        <f>BK217</f>
        <v>170501.58</v>
      </c>
      <c r="K217" s="175"/>
      <c r="L217" s="390"/>
      <c r="M217" s="181"/>
      <c r="N217" s="182"/>
      <c r="O217" s="182"/>
      <c r="P217" s="183">
        <f>SUM(P218:P230)</f>
        <v>0</v>
      </c>
      <c r="Q217" s="182"/>
      <c r="R217" s="183">
        <f>SUM(R218:R230)</f>
        <v>2.3457246495999997</v>
      </c>
      <c r="S217" s="182"/>
      <c r="T217" s="184">
        <f>SUM(T218:T230)</f>
        <v>44.627100000000006</v>
      </c>
      <c r="AR217" s="185" t="s">
        <v>77</v>
      </c>
      <c r="AT217" s="186" t="s">
        <v>69</v>
      </c>
      <c r="AU217" s="186" t="s">
        <v>77</v>
      </c>
      <c r="AY217" s="185" t="s">
        <v>132</v>
      </c>
      <c r="BK217" s="187">
        <f>SUM(BK218:BK230)</f>
        <v>170501.58</v>
      </c>
    </row>
    <row r="218" spans="2:65" s="1" customFormat="1" ht="25.5" customHeight="1">
      <c r="B218" s="39"/>
      <c r="C218" s="190" t="s">
        <v>444</v>
      </c>
      <c r="D218" s="190" t="s">
        <v>133</v>
      </c>
      <c r="E218" s="191" t="s">
        <v>1157</v>
      </c>
      <c r="F218" s="192" t="s">
        <v>1158</v>
      </c>
      <c r="G218" s="193" t="s">
        <v>235</v>
      </c>
      <c r="H218" s="194">
        <v>77</v>
      </c>
      <c r="I218" s="195">
        <v>716.4</v>
      </c>
      <c r="J218" s="196">
        <f>ROUND(I218*H218,2)</f>
        <v>55162.8</v>
      </c>
      <c r="K218" s="192" t="s">
        <v>971</v>
      </c>
      <c r="L218" s="390"/>
      <c r="M218" s="197" t="s">
        <v>21</v>
      </c>
      <c r="N218" s="198" t="s">
        <v>41</v>
      </c>
      <c r="O218" s="40"/>
      <c r="P218" s="199">
        <f>O218*H218</f>
        <v>0</v>
      </c>
      <c r="Q218" s="199">
        <v>0.00236</v>
      </c>
      <c r="R218" s="199">
        <f>Q218*H218</f>
        <v>0.18172000000000002</v>
      </c>
      <c r="S218" s="199">
        <v>0</v>
      </c>
      <c r="T218" s="200">
        <f>S218*H218</f>
        <v>0</v>
      </c>
      <c r="AR218" s="23" t="s">
        <v>152</v>
      </c>
      <c r="AT218" s="23" t="s">
        <v>133</v>
      </c>
      <c r="AU218" s="23" t="s">
        <v>79</v>
      </c>
      <c r="AY218" s="23" t="s">
        <v>132</v>
      </c>
      <c r="BE218" s="201">
        <f>IF(N218="základní",J218,0)</f>
        <v>55162.8</v>
      </c>
      <c r="BF218" s="201">
        <f>IF(N218="snížená",J218,0)</f>
        <v>0</v>
      </c>
      <c r="BG218" s="201">
        <f>IF(N218="zákl. přenesená",J218,0)</f>
        <v>0</v>
      </c>
      <c r="BH218" s="201">
        <f>IF(N218="sníž. přenesená",J218,0)</f>
        <v>0</v>
      </c>
      <c r="BI218" s="201">
        <f>IF(N218="nulová",J218,0)</f>
        <v>0</v>
      </c>
      <c r="BJ218" s="23" t="s">
        <v>77</v>
      </c>
      <c r="BK218" s="201">
        <f>ROUND(I218*H218,2)</f>
        <v>55162.8</v>
      </c>
      <c r="BL218" s="23" t="s">
        <v>152</v>
      </c>
      <c r="BM218" s="23" t="s">
        <v>1159</v>
      </c>
    </row>
    <row r="219" spans="2:47" s="1" customFormat="1" ht="310.5">
      <c r="B219" s="39"/>
      <c r="C219" s="61"/>
      <c r="D219" s="202" t="s">
        <v>188</v>
      </c>
      <c r="E219" s="61"/>
      <c r="F219" s="203" t="s">
        <v>1160</v>
      </c>
      <c r="G219" s="61"/>
      <c r="H219" s="61"/>
      <c r="I219" s="161"/>
      <c r="J219" s="61"/>
      <c r="K219" s="61"/>
      <c r="L219" s="390"/>
      <c r="M219" s="204"/>
      <c r="N219" s="40"/>
      <c r="O219" s="40"/>
      <c r="P219" s="40"/>
      <c r="Q219" s="40"/>
      <c r="R219" s="40"/>
      <c r="S219" s="40"/>
      <c r="T219" s="76"/>
      <c r="AT219" s="23" t="s">
        <v>188</v>
      </c>
      <c r="AU219" s="23" t="s">
        <v>79</v>
      </c>
    </row>
    <row r="220" spans="2:51" s="12" customFormat="1" ht="13.5">
      <c r="B220" s="222"/>
      <c r="C220" s="223"/>
      <c r="D220" s="202" t="s">
        <v>200</v>
      </c>
      <c r="E220" s="224" t="s">
        <v>21</v>
      </c>
      <c r="F220" s="225" t="s">
        <v>1161</v>
      </c>
      <c r="G220" s="223"/>
      <c r="H220" s="224" t="s">
        <v>21</v>
      </c>
      <c r="I220" s="226"/>
      <c r="J220" s="223"/>
      <c r="K220" s="223"/>
      <c r="L220" s="390"/>
      <c r="M220" s="228"/>
      <c r="N220" s="229"/>
      <c r="O220" s="229"/>
      <c r="P220" s="229"/>
      <c r="Q220" s="229"/>
      <c r="R220" s="229"/>
      <c r="S220" s="229"/>
      <c r="T220" s="230"/>
      <c r="AT220" s="231" t="s">
        <v>200</v>
      </c>
      <c r="AU220" s="231" t="s">
        <v>79</v>
      </c>
      <c r="AV220" s="12" t="s">
        <v>77</v>
      </c>
      <c r="AW220" s="12" t="s">
        <v>33</v>
      </c>
      <c r="AX220" s="12" t="s">
        <v>70</v>
      </c>
      <c r="AY220" s="231" t="s">
        <v>132</v>
      </c>
    </row>
    <row r="221" spans="2:51" s="11" customFormat="1" ht="13.5">
      <c r="B221" s="208"/>
      <c r="C221" s="209"/>
      <c r="D221" s="202" t="s">
        <v>200</v>
      </c>
      <c r="E221" s="210" t="s">
        <v>21</v>
      </c>
      <c r="F221" s="211" t="s">
        <v>1162</v>
      </c>
      <c r="G221" s="209"/>
      <c r="H221" s="212">
        <v>77</v>
      </c>
      <c r="I221" s="213"/>
      <c r="J221" s="209"/>
      <c r="K221" s="209"/>
      <c r="L221" s="390"/>
      <c r="M221" s="215"/>
      <c r="N221" s="216"/>
      <c r="O221" s="216"/>
      <c r="P221" s="216"/>
      <c r="Q221" s="216"/>
      <c r="R221" s="216"/>
      <c r="S221" s="216"/>
      <c r="T221" s="217"/>
      <c r="AT221" s="218" t="s">
        <v>200</v>
      </c>
      <c r="AU221" s="218" t="s">
        <v>79</v>
      </c>
      <c r="AV221" s="11" t="s">
        <v>79</v>
      </c>
      <c r="AW221" s="11" t="s">
        <v>33</v>
      </c>
      <c r="AX221" s="11" t="s">
        <v>77</v>
      </c>
      <c r="AY221" s="218" t="s">
        <v>132</v>
      </c>
    </row>
    <row r="222" spans="2:65" s="1" customFormat="1" ht="25.5" customHeight="1">
      <c r="B222" s="39"/>
      <c r="C222" s="190" t="s">
        <v>448</v>
      </c>
      <c r="D222" s="190" t="s">
        <v>133</v>
      </c>
      <c r="E222" s="191" t="s">
        <v>1163</v>
      </c>
      <c r="F222" s="192" t="s">
        <v>1164</v>
      </c>
      <c r="G222" s="193" t="s">
        <v>136</v>
      </c>
      <c r="H222" s="194">
        <v>1</v>
      </c>
      <c r="I222" s="195">
        <v>468.48</v>
      </c>
      <c r="J222" s="196">
        <f>ROUND(I222*H222,2)</f>
        <v>468.48</v>
      </c>
      <c r="K222" s="192" t="s">
        <v>971</v>
      </c>
      <c r="L222" s="390"/>
      <c r="M222" s="197" t="s">
        <v>21</v>
      </c>
      <c r="N222" s="198" t="s">
        <v>41</v>
      </c>
      <c r="O222" s="40"/>
      <c r="P222" s="199">
        <f>O222*H222</f>
        <v>0</v>
      </c>
      <c r="Q222" s="199">
        <v>0.00649</v>
      </c>
      <c r="R222" s="199">
        <f>Q222*H222</f>
        <v>0.00649</v>
      </c>
      <c r="S222" s="199">
        <v>0</v>
      </c>
      <c r="T222" s="200">
        <f>S222*H222</f>
        <v>0</v>
      </c>
      <c r="AR222" s="23" t="s">
        <v>152</v>
      </c>
      <c r="AT222" s="23" t="s">
        <v>133</v>
      </c>
      <c r="AU222" s="23" t="s">
        <v>79</v>
      </c>
      <c r="AY222" s="23" t="s">
        <v>132</v>
      </c>
      <c r="BE222" s="201">
        <f>IF(N222="základní",J222,0)</f>
        <v>468.48</v>
      </c>
      <c r="BF222" s="201">
        <f>IF(N222="snížená",J222,0)</f>
        <v>0</v>
      </c>
      <c r="BG222" s="201">
        <f>IF(N222="zákl. přenesená",J222,0)</f>
        <v>0</v>
      </c>
      <c r="BH222" s="201">
        <f>IF(N222="sníž. přenesená",J222,0)</f>
        <v>0</v>
      </c>
      <c r="BI222" s="201">
        <f>IF(N222="nulová",J222,0)</f>
        <v>0</v>
      </c>
      <c r="BJ222" s="23" t="s">
        <v>77</v>
      </c>
      <c r="BK222" s="201">
        <f>ROUND(I222*H222,2)</f>
        <v>468.48</v>
      </c>
      <c r="BL222" s="23" t="s">
        <v>152</v>
      </c>
      <c r="BM222" s="23" t="s">
        <v>1165</v>
      </c>
    </row>
    <row r="223" spans="2:65" s="1" customFormat="1" ht="16.5" customHeight="1">
      <c r="B223" s="39"/>
      <c r="C223" s="190" t="s">
        <v>453</v>
      </c>
      <c r="D223" s="190" t="s">
        <v>133</v>
      </c>
      <c r="E223" s="191" t="s">
        <v>1166</v>
      </c>
      <c r="F223" s="192" t="s">
        <v>1167</v>
      </c>
      <c r="G223" s="193" t="s">
        <v>196</v>
      </c>
      <c r="H223" s="194">
        <v>16.15</v>
      </c>
      <c r="I223" s="195">
        <v>6292.2</v>
      </c>
      <c r="J223" s="196">
        <f>ROUND(I223*H223,2)</f>
        <v>101619.03</v>
      </c>
      <c r="K223" s="192" t="s">
        <v>971</v>
      </c>
      <c r="L223" s="390"/>
      <c r="M223" s="197" t="s">
        <v>21</v>
      </c>
      <c r="N223" s="198" t="s">
        <v>41</v>
      </c>
      <c r="O223" s="40"/>
      <c r="P223" s="199">
        <f>O223*H223</f>
        <v>0</v>
      </c>
      <c r="Q223" s="199">
        <v>0.12</v>
      </c>
      <c r="R223" s="199">
        <f>Q223*H223</f>
        <v>1.9379999999999997</v>
      </c>
      <c r="S223" s="199">
        <v>2.49</v>
      </c>
      <c r="T223" s="200">
        <f>S223*H223</f>
        <v>40.2135</v>
      </c>
      <c r="AR223" s="23" t="s">
        <v>152</v>
      </c>
      <c r="AT223" s="23" t="s">
        <v>133</v>
      </c>
      <c r="AU223" s="23" t="s">
        <v>79</v>
      </c>
      <c r="AY223" s="23" t="s">
        <v>132</v>
      </c>
      <c r="BE223" s="201">
        <f>IF(N223="základní",J223,0)</f>
        <v>101619.03</v>
      </c>
      <c r="BF223" s="201">
        <f>IF(N223="snížená",J223,0)</f>
        <v>0</v>
      </c>
      <c r="BG223" s="201">
        <f>IF(N223="zákl. přenesená",J223,0)</f>
        <v>0</v>
      </c>
      <c r="BH223" s="201">
        <f>IF(N223="sníž. přenesená",J223,0)</f>
        <v>0</v>
      </c>
      <c r="BI223" s="201">
        <f>IF(N223="nulová",J223,0)</f>
        <v>0</v>
      </c>
      <c r="BJ223" s="23" t="s">
        <v>77</v>
      </c>
      <c r="BK223" s="201">
        <f>ROUND(I223*H223,2)</f>
        <v>101619.03</v>
      </c>
      <c r="BL223" s="23" t="s">
        <v>152</v>
      </c>
      <c r="BM223" s="23" t="s">
        <v>1168</v>
      </c>
    </row>
    <row r="224" spans="2:47" s="1" customFormat="1" ht="175.5">
      <c r="B224" s="39"/>
      <c r="C224" s="61"/>
      <c r="D224" s="202" t="s">
        <v>188</v>
      </c>
      <c r="E224" s="61"/>
      <c r="F224" s="203" t="s">
        <v>1169</v>
      </c>
      <c r="G224" s="61"/>
      <c r="H224" s="61"/>
      <c r="I224" s="161"/>
      <c r="J224" s="61"/>
      <c r="K224" s="61"/>
      <c r="L224" s="390"/>
      <c r="M224" s="204"/>
      <c r="N224" s="40"/>
      <c r="O224" s="40"/>
      <c r="P224" s="40"/>
      <c r="Q224" s="40"/>
      <c r="R224" s="40"/>
      <c r="S224" s="40"/>
      <c r="T224" s="76"/>
      <c r="AT224" s="23" t="s">
        <v>188</v>
      </c>
      <c r="AU224" s="23" t="s">
        <v>79</v>
      </c>
    </row>
    <row r="225" spans="2:51" s="11" customFormat="1" ht="13.5">
      <c r="B225" s="208"/>
      <c r="C225" s="209"/>
      <c r="D225" s="202" t="s">
        <v>200</v>
      </c>
      <c r="E225" s="210" t="s">
        <v>21</v>
      </c>
      <c r="F225" s="211" t="s">
        <v>1170</v>
      </c>
      <c r="G225" s="209"/>
      <c r="H225" s="212">
        <v>16.15</v>
      </c>
      <c r="I225" s="213"/>
      <c r="J225" s="209"/>
      <c r="K225" s="209"/>
      <c r="L225" s="390"/>
      <c r="M225" s="215"/>
      <c r="N225" s="216"/>
      <c r="O225" s="216"/>
      <c r="P225" s="216"/>
      <c r="Q225" s="216"/>
      <c r="R225" s="216"/>
      <c r="S225" s="216"/>
      <c r="T225" s="217"/>
      <c r="AT225" s="218" t="s">
        <v>200</v>
      </c>
      <c r="AU225" s="218" t="s">
        <v>79</v>
      </c>
      <c r="AV225" s="11" t="s">
        <v>79</v>
      </c>
      <c r="AW225" s="11" t="s">
        <v>33</v>
      </c>
      <c r="AX225" s="11" t="s">
        <v>77</v>
      </c>
      <c r="AY225" s="218" t="s">
        <v>132</v>
      </c>
    </row>
    <row r="226" spans="2:65" s="1" customFormat="1" ht="16.5" customHeight="1">
      <c r="B226" s="39"/>
      <c r="C226" s="190" t="s">
        <v>458</v>
      </c>
      <c r="D226" s="190" t="s">
        <v>133</v>
      </c>
      <c r="E226" s="191" t="s">
        <v>1171</v>
      </c>
      <c r="F226" s="192" t="s">
        <v>1172</v>
      </c>
      <c r="G226" s="193" t="s">
        <v>196</v>
      </c>
      <c r="H226" s="194">
        <v>1.8</v>
      </c>
      <c r="I226" s="195">
        <v>6459.67</v>
      </c>
      <c r="J226" s="196">
        <f>ROUND(I226*H226,2)</f>
        <v>11627.41</v>
      </c>
      <c r="K226" s="192" t="s">
        <v>971</v>
      </c>
      <c r="L226" s="390"/>
      <c r="M226" s="197" t="s">
        <v>21</v>
      </c>
      <c r="N226" s="198" t="s">
        <v>41</v>
      </c>
      <c r="O226" s="40"/>
      <c r="P226" s="199">
        <f>O226*H226</f>
        <v>0</v>
      </c>
      <c r="Q226" s="199">
        <v>0.121711072</v>
      </c>
      <c r="R226" s="199">
        <f>Q226*H226</f>
        <v>0.2190799296</v>
      </c>
      <c r="S226" s="199">
        <v>2.4</v>
      </c>
      <c r="T226" s="200">
        <f>S226*H226</f>
        <v>4.32</v>
      </c>
      <c r="AR226" s="23" t="s">
        <v>152</v>
      </c>
      <c r="AT226" s="23" t="s">
        <v>133</v>
      </c>
      <c r="AU226" s="23" t="s">
        <v>79</v>
      </c>
      <c r="AY226" s="23" t="s">
        <v>132</v>
      </c>
      <c r="BE226" s="201">
        <f>IF(N226="základní",J226,0)</f>
        <v>11627.41</v>
      </c>
      <c r="BF226" s="201">
        <f>IF(N226="snížená",J226,0)</f>
        <v>0</v>
      </c>
      <c r="BG226" s="201">
        <f>IF(N226="zákl. přenesená",J226,0)</f>
        <v>0</v>
      </c>
      <c r="BH226" s="201">
        <f>IF(N226="sníž. přenesená",J226,0)</f>
        <v>0</v>
      </c>
      <c r="BI226" s="201">
        <f>IF(N226="nulová",J226,0)</f>
        <v>0</v>
      </c>
      <c r="BJ226" s="23" t="s">
        <v>77</v>
      </c>
      <c r="BK226" s="201">
        <f>ROUND(I226*H226,2)</f>
        <v>11627.41</v>
      </c>
      <c r="BL226" s="23" t="s">
        <v>152</v>
      </c>
      <c r="BM226" s="23" t="s">
        <v>1173</v>
      </c>
    </row>
    <row r="227" spans="2:47" s="1" customFormat="1" ht="175.5">
      <c r="B227" s="39"/>
      <c r="C227" s="61"/>
      <c r="D227" s="202" t="s">
        <v>188</v>
      </c>
      <c r="E227" s="61"/>
      <c r="F227" s="203" t="s">
        <v>1169</v>
      </c>
      <c r="G227" s="61"/>
      <c r="H227" s="61"/>
      <c r="I227" s="161"/>
      <c r="J227" s="61"/>
      <c r="K227" s="61"/>
      <c r="L227" s="390"/>
      <c r="M227" s="204"/>
      <c r="N227" s="40"/>
      <c r="O227" s="40"/>
      <c r="P227" s="40"/>
      <c r="Q227" s="40"/>
      <c r="R227" s="40"/>
      <c r="S227" s="40"/>
      <c r="T227" s="76"/>
      <c r="AT227" s="23" t="s">
        <v>188</v>
      </c>
      <c r="AU227" s="23" t="s">
        <v>79</v>
      </c>
    </row>
    <row r="228" spans="2:51" s="11" customFormat="1" ht="13.5">
      <c r="B228" s="208"/>
      <c r="C228" s="209"/>
      <c r="D228" s="202" t="s">
        <v>200</v>
      </c>
      <c r="E228" s="210" t="s">
        <v>21</v>
      </c>
      <c r="F228" s="211" t="s">
        <v>1174</v>
      </c>
      <c r="G228" s="209"/>
      <c r="H228" s="212">
        <v>1.8</v>
      </c>
      <c r="I228" s="213"/>
      <c r="J228" s="209"/>
      <c r="K228" s="209"/>
      <c r="L228" s="390"/>
      <c r="M228" s="215"/>
      <c r="N228" s="216"/>
      <c r="O228" s="216"/>
      <c r="P228" s="216"/>
      <c r="Q228" s="216"/>
      <c r="R228" s="216"/>
      <c r="S228" s="216"/>
      <c r="T228" s="217"/>
      <c r="AT228" s="218" t="s">
        <v>200</v>
      </c>
      <c r="AU228" s="218" t="s">
        <v>79</v>
      </c>
      <c r="AV228" s="11" t="s">
        <v>79</v>
      </c>
      <c r="AW228" s="11" t="s">
        <v>33</v>
      </c>
      <c r="AX228" s="11" t="s">
        <v>77</v>
      </c>
      <c r="AY228" s="218" t="s">
        <v>132</v>
      </c>
    </row>
    <row r="229" spans="2:65" s="1" customFormat="1" ht="16.5" customHeight="1">
      <c r="B229" s="39"/>
      <c r="C229" s="190" t="s">
        <v>464</v>
      </c>
      <c r="D229" s="190" t="s">
        <v>133</v>
      </c>
      <c r="E229" s="191" t="s">
        <v>1175</v>
      </c>
      <c r="F229" s="192" t="s">
        <v>1176</v>
      </c>
      <c r="G229" s="193" t="s">
        <v>235</v>
      </c>
      <c r="H229" s="194">
        <v>5.2</v>
      </c>
      <c r="I229" s="195">
        <v>312.28</v>
      </c>
      <c r="J229" s="196">
        <f>ROUND(I229*H229,2)</f>
        <v>1623.86</v>
      </c>
      <c r="K229" s="192" t="s">
        <v>971</v>
      </c>
      <c r="L229" s="390"/>
      <c r="M229" s="197" t="s">
        <v>21</v>
      </c>
      <c r="N229" s="198" t="s">
        <v>41</v>
      </c>
      <c r="O229" s="40"/>
      <c r="P229" s="199">
        <f>O229*H229</f>
        <v>0</v>
      </c>
      <c r="Q229" s="199">
        <v>8.36E-05</v>
      </c>
      <c r="R229" s="199">
        <f>Q229*H229</f>
        <v>0.00043472</v>
      </c>
      <c r="S229" s="199">
        <v>0.018</v>
      </c>
      <c r="T229" s="200">
        <f>S229*H229</f>
        <v>0.0936</v>
      </c>
      <c r="AR229" s="23" t="s">
        <v>152</v>
      </c>
      <c r="AT229" s="23" t="s">
        <v>133</v>
      </c>
      <c r="AU229" s="23" t="s">
        <v>79</v>
      </c>
      <c r="AY229" s="23" t="s">
        <v>132</v>
      </c>
      <c r="BE229" s="201">
        <f>IF(N229="základní",J229,0)</f>
        <v>1623.86</v>
      </c>
      <c r="BF229" s="201">
        <f>IF(N229="snížená",J229,0)</f>
        <v>0</v>
      </c>
      <c r="BG229" s="201">
        <f>IF(N229="zákl. přenesená",J229,0)</f>
        <v>0</v>
      </c>
      <c r="BH229" s="201">
        <f>IF(N229="sníž. přenesená",J229,0)</f>
        <v>0</v>
      </c>
      <c r="BI229" s="201">
        <f>IF(N229="nulová",J229,0)</f>
        <v>0</v>
      </c>
      <c r="BJ229" s="23" t="s">
        <v>77</v>
      </c>
      <c r="BK229" s="201">
        <f>ROUND(I229*H229,2)</f>
        <v>1623.86</v>
      </c>
      <c r="BL229" s="23" t="s">
        <v>152</v>
      </c>
      <c r="BM229" s="23" t="s">
        <v>1177</v>
      </c>
    </row>
    <row r="230" spans="2:51" s="11" customFormat="1" ht="13.5">
      <c r="B230" s="208"/>
      <c r="C230" s="209"/>
      <c r="D230" s="202" t="s">
        <v>200</v>
      </c>
      <c r="E230" s="210" t="s">
        <v>21</v>
      </c>
      <c r="F230" s="211" t="s">
        <v>1178</v>
      </c>
      <c r="G230" s="209"/>
      <c r="H230" s="212">
        <v>5.2</v>
      </c>
      <c r="I230" s="213"/>
      <c r="J230" s="209"/>
      <c r="K230" s="209"/>
      <c r="L230" s="390"/>
      <c r="M230" s="215"/>
      <c r="N230" s="216"/>
      <c r="O230" s="216"/>
      <c r="P230" s="216"/>
      <c r="Q230" s="216"/>
      <c r="R230" s="216"/>
      <c r="S230" s="216"/>
      <c r="T230" s="217"/>
      <c r="AT230" s="218" t="s">
        <v>200</v>
      </c>
      <c r="AU230" s="218" t="s">
        <v>79</v>
      </c>
      <c r="AV230" s="11" t="s">
        <v>79</v>
      </c>
      <c r="AW230" s="11" t="s">
        <v>33</v>
      </c>
      <c r="AX230" s="11" t="s">
        <v>77</v>
      </c>
      <c r="AY230" s="218" t="s">
        <v>132</v>
      </c>
    </row>
    <row r="231" spans="2:63" s="10" customFormat="1" ht="29.25" customHeight="1">
      <c r="B231" s="174"/>
      <c r="C231" s="175"/>
      <c r="D231" s="176" t="s">
        <v>69</v>
      </c>
      <c r="E231" s="188" t="s">
        <v>684</v>
      </c>
      <c r="F231" s="188" t="s">
        <v>685</v>
      </c>
      <c r="G231" s="175"/>
      <c r="H231" s="175"/>
      <c r="I231" s="178"/>
      <c r="J231" s="189">
        <f>BK231</f>
        <v>16008.15</v>
      </c>
      <c r="K231" s="175"/>
      <c r="L231" s="390"/>
      <c r="M231" s="181"/>
      <c r="N231" s="182"/>
      <c r="O231" s="182"/>
      <c r="P231" s="183">
        <f>SUM(P232:P235)</f>
        <v>0</v>
      </c>
      <c r="Q231" s="182"/>
      <c r="R231" s="183">
        <f>SUM(R232:R235)</f>
        <v>0</v>
      </c>
      <c r="S231" s="182"/>
      <c r="T231" s="184">
        <f>SUM(T232:T235)</f>
        <v>0</v>
      </c>
      <c r="AR231" s="185" t="s">
        <v>77</v>
      </c>
      <c r="AT231" s="186" t="s">
        <v>69</v>
      </c>
      <c r="AU231" s="186" t="s">
        <v>77</v>
      </c>
      <c r="AY231" s="185" t="s">
        <v>132</v>
      </c>
      <c r="BK231" s="187">
        <f>SUM(BK232:BK235)</f>
        <v>16008.15</v>
      </c>
    </row>
    <row r="232" spans="2:65" s="1" customFormat="1" ht="16.5" customHeight="1">
      <c r="B232" s="39"/>
      <c r="C232" s="190" t="s">
        <v>468</v>
      </c>
      <c r="D232" s="190" t="s">
        <v>133</v>
      </c>
      <c r="E232" s="191" t="s">
        <v>1179</v>
      </c>
      <c r="F232" s="192" t="s">
        <v>1180</v>
      </c>
      <c r="G232" s="193" t="s">
        <v>281</v>
      </c>
      <c r="H232" s="194">
        <v>44.627</v>
      </c>
      <c r="I232" s="195">
        <v>211.26</v>
      </c>
      <c r="J232" s="196">
        <f>ROUND(I232*H232,2)</f>
        <v>9427.9</v>
      </c>
      <c r="K232" s="192" t="s">
        <v>971</v>
      </c>
      <c r="L232" s="390"/>
      <c r="M232" s="197" t="s">
        <v>21</v>
      </c>
      <c r="N232" s="198" t="s">
        <v>41</v>
      </c>
      <c r="O232" s="40"/>
      <c r="P232" s="199">
        <f>O232*H232</f>
        <v>0</v>
      </c>
      <c r="Q232" s="199">
        <v>0</v>
      </c>
      <c r="R232" s="199">
        <f>Q232*H232</f>
        <v>0</v>
      </c>
      <c r="S232" s="199">
        <v>0</v>
      </c>
      <c r="T232" s="200">
        <f>S232*H232</f>
        <v>0</v>
      </c>
      <c r="AR232" s="23" t="s">
        <v>152</v>
      </c>
      <c r="AT232" s="23" t="s">
        <v>133</v>
      </c>
      <c r="AU232" s="23" t="s">
        <v>79</v>
      </c>
      <c r="AY232" s="23" t="s">
        <v>132</v>
      </c>
      <c r="BE232" s="201">
        <f>IF(N232="základní",J232,0)</f>
        <v>9427.9</v>
      </c>
      <c r="BF232" s="201">
        <f>IF(N232="snížená",J232,0)</f>
        <v>0</v>
      </c>
      <c r="BG232" s="201">
        <f>IF(N232="zákl. přenesená",J232,0)</f>
        <v>0</v>
      </c>
      <c r="BH232" s="201">
        <f>IF(N232="sníž. přenesená",J232,0)</f>
        <v>0</v>
      </c>
      <c r="BI232" s="201">
        <f>IF(N232="nulová",J232,0)</f>
        <v>0</v>
      </c>
      <c r="BJ232" s="23" t="s">
        <v>77</v>
      </c>
      <c r="BK232" s="201">
        <f>ROUND(I232*H232,2)</f>
        <v>9427.9</v>
      </c>
      <c r="BL232" s="23" t="s">
        <v>152</v>
      </c>
      <c r="BM232" s="23" t="s">
        <v>1181</v>
      </c>
    </row>
    <row r="233" spans="2:47" s="1" customFormat="1" ht="67.5">
      <c r="B233" s="39"/>
      <c r="C233" s="61"/>
      <c r="D233" s="202" t="s">
        <v>188</v>
      </c>
      <c r="E233" s="61"/>
      <c r="F233" s="203" t="s">
        <v>1182</v>
      </c>
      <c r="G233" s="61"/>
      <c r="H233" s="61"/>
      <c r="I233" s="161"/>
      <c r="J233" s="61"/>
      <c r="K233" s="61"/>
      <c r="L233" s="390"/>
      <c r="M233" s="204"/>
      <c r="N233" s="40"/>
      <c r="O233" s="40"/>
      <c r="P233" s="40"/>
      <c r="Q233" s="40"/>
      <c r="R233" s="40"/>
      <c r="S233" s="40"/>
      <c r="T233" s="76"/>
      <c r="AT233" s="23" t="s">
        <v>188</v>
      </c>
      <c r="AU233" s="23" t="s">
        <v>79</v>
      </c>
    </row>
    <row r="234" spans="2:65" s="1" customFormat="1" ht="25.5" customHeight="1">
      <c r="B234" s="39"/>
      <c r="C234" s="190" t="s">
        <v>472</v>
      </c>
      <c r="D234" s="190" t="s">
        <v>133</v>
      </c>
      <c r="E234" s="191" t="s">
        <v>1183</v>
      </c>
      <c r="F234" s="192" t="s">
        <v>1184</v>
      </c>
      <c r="G234" s="193" t="s">
        <v>281</v>
      </c>
      <c r="H234" s="194">
        <v>44.627</v>
      </c>
      <c r="I234" s="195">
        <v>92.11</v>
      </c>
      <c r="J234" s="196">
        <f>ROUND(I234*H234,2)</f>
        <v>4110.59</v>
      </c>
      <c r="K234" s="192" t="s">
        <v>971</v>
      </c>
      <c r="L234" s="390"/>
      <c r="M234" s="197" t="s">
        <v>21</v>
      </c>
      <c r="N234" s="198" t="s">
        <v>41</v>
      </c>
      <c r="O234" s="40"/>
      <c r="P234" s="199">
        <f>O234*H234</f>
        <v>0</v>
      </c>
      <c r="Q234" s="199">
        <v>0</v>
      </c>
      <c r="R234" s="199">
        <f>Q234*H234</f>
        <v>0</v>
      </c>
      <c r="S234" s="199">
        <v>0</v>
      </c>
      <c r="T234" s="200">
        <f>S234*H234</f>
        <v>0</v>
      </c>
      <c r="AR234" s="23" t="s">
        <v>152</v>
      </c>
      <c r="AT234" s="23" t="s">
        <v>133</v>
      </c>
      <c r="AU234" s="23" t="s">
        <v>79</v>
      </c>
      <c r="AY234" s="23" t="s">
        <v>132</v>
      </c>
      <c r="BE234" s="201">
        <f>IF(N234="základní",J234,0)</f>
        <v>4110.59</v>
      </c>
      <c r="BF234" s="201">
        <f>IF(N234="snížená",J234,0)</f>
        <v>0</v>
      </c>
      <c r="BG234" s="201">
        <f>IF(N234="zákl. přenesená",J234,0)</f>
        <v>0</v>
      </c>
      <c r="BH234" s="201">
        <f>IF(N234="sníž. přenesená",J234,0)</f>
        <v>0</v>
      </c>
      <c r="BI234" s="201">
        <f>IF(N234="nulová",J234,0)</f>
        <v>0</v>
      </c>
      <c r="BJ234" s="23" t="s">
        <v>77</v>
      </c>
      <c r="BK234" s="201">
        <f>ROUND(I234*H234,2)</f>
        <v>4110.59</v>
      </c>
      <c r="BL234" s="23" t="s">
        <v>152</v>
      </c>
      <c r="BM234" s="23" t="s">
        <v>1185</v>
      </c>
    </row>
    <row r="235" spans="2:65" s="1" customFormat="1" ht="25.5" customHeight="1">
      <c r="B235" s="39"/>
      <c r="C235" s="190" t="s">
        <v>477</v>
      </c>
      <c r="D235" s="190" t="s">
        <v>133</v>
      </c>
      <c r="E235" s="191" t="s">
        <v>687</v>
      </c>
      <c r="F235" s="192" t="s">
        <v>1186</v>
      </c>
      <c r="G235" s="193" t="s">
        <v>281</v>
      </c>
      <c r="H235" s="194">
        <v>44.627</v>
      </c>
      <c r="I235" s="195">
        <v>55.34</v>
      </c>
      <c r="J235" s="196">
        <f>ROUND(I235*H235,2)</f>
        <v>2469.66</v>
      </c>
      <c r="K235" s="192" t="s">
        <v>21</v>
      </c>
      <c r="L235" s="390"/>
      <c r="M235" s="197" t="s">
        <v>21</v>
      </c>
      <c r="N235" s="198" t="s">
        <v>41</v>
      </c>
      <c r="O235" s="40"/>
      <c r="P235" s="199">
        <f>O235*H235</f>
        <v>0</v>
      </c>
      <c r="Q235" s="199">
        <v>0</v>
      </c>
      <c r="R235" s="199">
        <f>Q235*H235</f>
        <v>0</v>
      </c>
      <c r="S235" s="199">
        <v>0</v>
      </c>
      <c r="T235" s="200">
        <f>S235*H235</f>
        <v>0</v>
      </c>
      <c r="AR235" s="23" t="s">
        <v>152</v>
      </c>
      <c r="AT235" s="23" t="s">
        <v>133</v>
      </c>
      <c r="AU235" s="23" t="s">
        <v>79</v>
      </c>
      <c r="AY235" s="23" t="s">
        <v>132</v>
      </c>
      <c r="BE235" s="201">
        <f>IF(N235="základní",J235,0)</f>
        <v>2469.66</v>
      </c>
      <c r="BF235" s="201">
        <f>IF(N235="snížená",J235,0)</f>
        <v>0</v>
      </c>
      <c r="BG235" s="201">
        <f>IF(N235="zákl. přenesená",J235,0)</f>
        <v>0</v>
      </c>
      <c r="BH235" s="201">
        <f>IF(N235="sníž. přenesená",J235,0)</f>
        <v>0</v>
      </c>
      <c r="BI235" s="201">
        <f>IF(N235="nulová",J235,0)</f>
        <v>0</v>
      </c>
      <c r="BJ235" s="23" t="s">
        <v>77</v>
      </c>
      <c r="BK235" s="201">
        <f>ROUND(I235*H235,2)</f>
        <v>2469.66</v>
      </c>
      <c r="BL235" s="23" t="s">
        <v>152</v>
      </c>
      <c r="BM235" s="23" t="s">
        <v>1187</v>
      </c>
    </row>
    <row r="236" spans="2:63" s="10" customFormat="1" ht="29.25" customHeight="1">
      <c r="B236" s="174"/>
      <c r="C236" s="175"/>
      <c r="D236" s="176" t="s">
        <v>69</v>
      </c>
      <c r="E236" s="188" t="s">
        <v>697</v>
      </c>
      <c r="F236" s="188" t="s">
        <v>698</v>
      </c>
      <c r="G236" s="175"/>
      <c r="H236" s="175"/>
      <c r="I236" s="178"/>
      <c r="J236" s="189">
        <f>BK236</f>
        <v>2443.57</v>
      </c>
      <c r="K236" s="175"/>
      <c r="L236" s="390"/>
      <c r="M236" s="181"/>
      <c r="N236" s="182"/>
      <c r="O236" s="182"/>
      <c r="P236" s="183">
        <f>SUM(P237:P238)</f>
        <v>0</v>
      </c>
      <c r="Q236" s="182"/>
      <c r="R236" s="183">
        <f>SUM(R237:R238)</f>
        <v>0</v>
      </c>
      <c r="S236" s="182"/>
      <c r="T236" s="184">
        <f>SUM(T237:T238)</f>
        <v>0</v>
      </c>
      <c r="AR236" s="185" t="s">
        <v>77</v>
      </c>
      <c r="AT236" s="186" t="s">
        <v>69</v>
      </c>
      <c r="AU236" s="186" t="s">
        <v>77</v>
      </c>
      <c r="AY236" s="185" t="s">
        <v>132</v>
      </c>
      <c r="BK236" s="187">
        <f>SUM(BK237:BK238)</f>
        <v>2443.57</v>
      </c>
    </row>
    <row r="237" spans="2:65" s="1" customFormat="1" ht="38.25" customHeight="1">
      <c r="B237" s="39"/>
      <c r="C237" s="190" t="s">
        <v>482</v>
      </c>
      <c r="D237" s="190" t="s">
        <v>133</v>
      </c>
      <c r="E237" s="191" t="s">
        <v>1188</v>
      </c>
      <c r="F237" s="192" t="s">
        <v>1189</v>
      </c>
      <c r="G237" s="193" t="s">
        <v>281</v>
      </c>
      <c r="H237" s="194">
        <v>164.883</v>
      </c>
      <c r="I237" s="195">
        <v>14.82</v>
      </c>
      <c r="J237" s="196">
        <f>ROUND(I237*H237,2)</f>
        <v>2443.57</v>
      </c>
      <c r="K237" s="192" t="s">
        <v>971</v>
      </c>
      <c r="L237" s="390"/>
      <c r="M237" s="197" t="s">
        <v>21</v>
      </c>
      <c r="N237" s="198" t="s">
        <v>41</v>
      </c>
      <c r="O237" s="40"/>
      <c r="P237" s="199">
        <f>O237*H237</f>
        <v>0</v>
      </c>
      <c r="Q237" s="199">
        <v>0</v>
      </c>
      <c r="R237" s="199">
        <f>Q237*H237</f>
        <v>0</v>
      </c>
      <c r="S237" s="199">
        <v>0</v>
      </c>
      <c r="T237" s="200">
        <f>S237*H237</f>
        <v>0</v>
      </c>
      <c r="AR237" s="23" t="s">
        <v>152</v>
      </c>
      <c r="AT237" s="23" t="s">
        <v>133</v>
      </c>
      <c r="AU237" s="23" t="s">
        <v>79</v>
      </c>
      <c r="AY237" s="23" t="s">
        <v>132</v>
      </c>
      <c r="BE237" s="201">
        <f>IF(N237="základní",J237,0)</f>
        <v>2443.57</v>
      </c>
      <c r="BF237" s="201">
        <f>IF(N237="snížená",J237,0)</f>
        <v>0</v>
      </c>
      <c r="BG237" s="201">
        <f>IF(N237="zákl. přenesená",J237,0)</f>
        <v>0</v>
      </c>
      <c r="BH237" s="201">
        <f>IF(N237="sníž. přenesená",J237,0)</f>
        <v>0</v>
      </c>
      <c r="BI237" s="201">
        <f>IF(N237="nulová",J237,0)</f>
        <v>0</v>
      </c>
      <c r="BJ237" s="23" t="s">
        <v>77</v>
      </c>
      <c r="BK237" s="201">
        <f>ROUND(I237*H237,2)</f>
        <v>2443.57</v>
      </c>
      <c r="BL237" s="23" t="s">
        <v>152</v>
      </c>
      <c r="BM237" s="23" t="s">
        <v>1190</v>
      </c>
    </row>
    <row r="238" spans="2:47" s="1" customFormat="1" ht="81">
      <c r="B238" s="39"/>
      <c r="C238" s="61"/>
      <c r="D238" s="202" t="s">
        <v>188</v>
      </c>
      <c r="E238" s="61"/>
      <c r="F238" s="203" t="s">
        <v>1191</v>
      </c>
      <c r="G238" s="61"/>
      <c r="H238" s="61"/>
      <c r="I238" s="161"/>
      <c r="J238" s="61"/>
      <c r="K238" s="61"/>
      <c r="L238" s="390"/>
      <c r="M238" s="204"/>
      <c r="N238" s="40"/>
      <c r="O238" s="40"/>
      <c r="P238" s="40"/>
      <c r="Q238" s="40"/>
      <c r="R238" s="40"/>
      <c r="S238" s="40"/>
      <c r="T238" s="76"/>
      <c r="AT238" s="23" t="s">
        <v>188</v>
      </c>
      <c r="AU238" s="23" t="s">
        <v>79</v>
      </c>
    </row>
    <row r="239" spans="2:63" s="10" customFormat="1" ht="36.75" customHeight="1">
      <c r="B239" s="174"/>
      <c r="C239" s="175"/>
      <c r="D239" s="176" t="s">
        <v>69</v>
      </c>
      <c r="E239" s="177" t="s">
        <v>1192</v>
      </c>
      <c r="F239" s="177" t="s">
        <v>1193</v>
      </c>
      <c r="G239" s="175"/>
      <c r="H239" s="175"/>
      <c r="I239" s="178"/>
      <c r="J239" s="179">
        <f>BK239</f>
        <v>6970.66</v>
      </c>
      <c r="K239" s="175"/>
      <c r="L239" s="390"/>
      <c r="M239" s="181"/>
      <c r="N239" s="182"/>
      <c r="O239" s="182"/>
      <c r="P239" s="183">
        <f>P240</f>
        <v>0</v>
      </c>
      <c r="Q239" s="182"/>
      <c r="R239" s="183">
        <f>R240</f>
        <v>0.041952</v>
      </c>
      <c r="S239" s="182"/>
      <c r="T239" s="184">
        <f>T240</f>
        <v>0</v>
      </c>
      <c r="AR239" s="185" t="s">
        <v>79</v>
      </c>
      <c r="AT239" s="186" t="s">
        <v>69</v>
      </c>
      <c r="AU239" s="186" t="s">
        <v>70</v>
      </c>
      <c r="AY239" s="185" t="s">
        <v>132</v>
      </c>
      <c r="BK239" s="187">
        <f>BK240</f>
        <v>6970.66</v>
      </c>
    </row>
    <row r="240" spans="2:63" s="10" customFormat="1" ht="19.5" customHeight="1">
      <c r="B240" s="174"/>
      <c r="C240" s="175"/>
      <c r="D240" s="176" t="s">
        <v>69</v>
      </c>
      <c r="E240" s="188" t="s">
        <v>1194</v>
      </c>
      <c r="F240" s="188" t="s">
        <v>1195</v>
      </c>
      <c r="G240" s="175"/>
      <c r="H240" s="175"/>
      <c r="I240" s="178"/>
      <c r="J240" s="189">
        <f>BK240</f>
        <v>6970.66</v>
      </c>
      <c r="K240" s="175"/>
      <c r="L240" s="390"/>
      <c r="M240" s="181"/>
      <c r="N240" s="182"/>
      <c r="O240" s="182"/>
      <c r="P240" s="183">
        <f>SUM(P241:P242)</f>
        <v>0</v>
      </c>
      <c r="Q240" s="182"/>
      <c r="R240" s="183">
        <f>SUM(R241:R242)</f>
        <v>0.041952</v>
      </c>
      <c r="S240" s="182"/>
      <c r="T240" s="184">
        <f>SUM(T241:T242)</f>
        <v>0</v>
      </c>
      <c r="AR240" s="185" t="s">
        <v>79</v>
      </c>
      <c r="AT240" s="186" t="s">
        <v>69</v>
      </c>
      <c r="AU240" s="186" t="s">
        <v>77</v>
      </c>
      <c r="AY240" s="185" t="s">
        <v>132</v>
      </c>
      <c r="BK240" s="187">
        <f>SUM(BK241:BK242)</f>
        <v>6970.66</v>
      </c>
    </row>
    <row r="241" spans="2:65" s="1" customFormat="1" ht="25.5" customHeight="1">
      <c r="B241" s="39"/>
      <c r="C241" s="190" t="s">
        <v>486</v>
      </c>
      <c r="D241" s="190" t="s">
        <v>133</v>
      </c>
      <c r="E241" s="191" t="s">
        <v>1196</v>
      </c>
      <c r="F241" s="192" t="s">
        <v>1197</v>
      </c>
      <c r="G241" s="193" t="s">
        <v>186</v>
      </c>
      <c r="H241" s="194">
        <v>110.4</v>
      </c>
      <c r="I241" s="195">
        <v>63.14</v>
      </c>
      <c r="J241" s="196">
        <f>ROUND(I241*H241,2)</f>
        <v>6970.66</v>
      </c>
      <c r="K241" s="192" t="s">
        <v>21</v>
      </c>
      <c r="L241" s="390"/>
      <c r="M241" s="197" t="s">
        <v>21</v>
      </c>
      <c r="N241" s="198" t="s">
        <v>41</v>
      </c>
      <c r="O241" s="40"/>
      <c r="P241" s="199">
        <f>O241*H241</f>
        <v>0</v>
      </c>
      <c r="Q241" s="199">
        <v>0.00038</v>
      </c>
      <c r="R241" s="199">
        <f>Q241*H241</f>
        <v>0.041952</v>
      </c>
      <c r="S241" s="199">
        <v>0</v>
      </c>
      <c r="T241" s="200">
        <f>S241*H241</f>
        <v>0</v>
      </c>
      <c r="AR241" s="23" t="s">
        <v>303</v>
      </c>
      <c r="AT241" s="23" t="s">
        <v>133</v>
      </c>
      <c r="AU241" s="23" t="s">
        <v>79</v>
      </c>
      <c r="AY241" s="23" t="s">
        <v>132</v>
      </c>
      <c r="BE241" s="201">
        <f>IF(N241="základní",J241,0)</f>
        <v>6970.66</v>
      </c>
      <c r="BF241" s="201">
        <f>IF(N241="snížená",J241,0)</f>
        <v>0</v>
      </c>
      <c r="BG241" s="201">
        <f>IF(N241="zákl. přenesená",J241,0)</f>
        <v>0</v>
      </c>
      <c r="BH241" s="201">
        <f>IF(N241="sníž. přenesená",J241,0)</f>
        <v>0</v>
      </c>
      <c r="BI241" s="201">
        <f>IF(N241="nulová",J241,0)</f>
        <v>0</v>
      </c>
      <c r="BJ241" s="23" t="s">
        <v>77</v>
      </c>
      <c r="BK241" s="201">
        <f>ROUND(I241*H241,2)</f>
        <v>6970.66</v>
      </c>
      <c r="BL241" s="23" t="s">
        <v>303</v>
      </c>
      <c r="BM241" s="23" t="s">
        <v>1198</v>
      </c>
    </row>
    <row r="242" spans="2:51" s="11" customFormat="1" ht="13.5">
      <c r="B242" s="208"/>
      <c r="C242" s="209"/>
      <c r="D242" s="202" t="s">
        <v>200</v>
      </c>
      <c r="E242" s="210" t="s">
        <v>21</v>
      </c>
      <c r="F242" s="211" t="s">
        <v>1199</v>
      </c>
      <c r="G242" s="209"/>
      <c r="H242" s="212">
        <v>110.4</v>
      </c>
      <c r="I242" s="213"/>
      <c r="J242" s="209"/>
      <c r="K242" s="209"/>
      <c r="L242" s="214"/>
      <c r="M242" s="219"/>
      <c r="N242" s="220"/>
      <c r="O242" s="220"/>
      <c r="P242" s="220"/>
      <c r="Q242" s="220"/>
      <c r="R242" s="220"/>
      <c r="S242" s="220"/>
      <c r="T242" s="221"/>
      <c r="AT242" s="218" t="s">
        <v>200</v>
      </c>
      <c r="AU242" s="218" t="s">
        <v>79</v>
      </c>
      <c r="AV242" s="11" t="s">
        <v>79</v>
      </c>
      <c r="AW242" s="11" t="s">
        <v>33</v>
      </c>
      <c r="AX242" s="11" t="s">
        <v>77</v>
      </c>
      <c r="AY242" s="218" t="s">
        <v>132</v>
      </c>
    </row>
    <row r="243" spans="2:12" s="1" customFormat="1" ht="6.75" customHeight="1">
      <c r="B243" s="54"/>
      <c r="C243" s="55"/>
      <c r="D243" s="55"/>
      <c r="E243" s="55"/>
      <c r="F243" s="55"/>
      <c r="G243" s="55"/>
      <c r="H243" s="55"/>
      <c r="I243" s="137"/>
      <c r="J243" s="55"/>
      <c r="K243" s="55"/>
      <c r="L243" s="59"/>
    </row>
  </sheetData>
  <sheetProtection formatColumns="0" formatRows="0" autoFilter="0"/>
  <autoFilter ref="C85:K242"/>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212"/>
  <sheetViews>
    <sheetView showGridLines="0" zoomScalePageLayoutView="0" workbookViewId="0" topLeftCell="A1">
      <pane ySplit="1" topLeftCell="A20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98</v>
      </c>
      <c r="G1" s="377" t="s">
        <v>99</v>
      </c>
      <c r="H1" s="377"/>
      <c r="I1" s="113"/>
      <c r="J1" s="112" t="s">
        <v>100</v>
      </c>
      <c r="K1" s="111" t="s">
        <v>101</v>
      </c>
      <c r="L1" s="112" t="s">
        <v>102</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70"/>
      <c r="M2" s="370"/>
      <c r="N2" s="370"/>
      <c r="O2" s="370"/>
      <c r="P2" s="370"/>
      <c r="Q2" s="370"/>
      <c r="R2" s="370"/>
      <c r="S2" s="370"/>
      <c r="T2" s="370"/>
      <c r="U2" s="370"/>
      <c r="V2" s="370"/>
      <c r="AT2" s="23" t="s">
        <v>94</v>
      </c>
    </row>
    <row r="3" spans="2:46" ht="6.75" customHeight="1">
      <c r="B3" s="24"/>
      <c r="C3" s="25"/>
      <c r="D3" s="25"/>
      <c r="E3" s="25"/>
      <c r="F3" s="25"/>
      <c r="G3" s="25"/>
      <c r="H3" s="25"/>
      <c r="I3" s="114"/>
      <c r="J3" s="25"/>
      <c r="K3" s="26"/>
      <c r="AT3" s="23" t="s">
        <v>79</v>
      </c>
    </row>
    <row r="4" spans="2:46" ht="36.75" customHeight="1">
      <c r="B4" s="27"/>
      <c r="C4" s="28"/>
      <c r="D4" s="29" t="s">
        <v>103</v>
      </c>
      <c r="E4" s="28"/>
      <c r="F4" s="28"/>
      <c r="G4" s="28"/>
      <c r="H4" s="28"/>
      <c r="I4" s="115"/>
      <c r="J4" s="28"/>
      <c r="K4" s="30"/>
      <c r="M4" s="31" t="s">
        <v>12</v>
      </c>
      <c r="AT4" s="23" t="s">
        <v>6</v>
      </c>
    </row>
    <row r="5" spans="2:11" ht="6.7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8" t="str">
        <f>'Rekapitulace stavby'!K6</f>
        <v>HOLOUBKOV – II/605 PRŮTAH – 1.etapa</v>
      </c>
      <c r="F7" s="379"/>
      <c r="G7" s="379"/>
      <c r="H7" s="379"/>
      <c r="I7" s="115"/>
      <c r="J7" s="28"/>
      <c r="K7" s="30"/>
    </row>
    <row r="8" spans="2:11" s="1" customFormat="1" ht="15">
      <c r="B8" s="39"/>
      <c r="C8" s="40"/>
      <c r="D8" s="36" t="s">
        <v>104</v>
      </c>
      <c r="E8" s="40"/>
      <c r="F8" s="40"/>
      <c r="G8" s="40"/>
      <c r="H8" s="40"/>
      <c r="I8" s="116"/>
      <c r="J8" s="40"/>
      <c r="K8" s="43"/>
    </row>
    <row r="9" spans="2:11" s="1" customFormat="1" ht="36.75" customHeight="1">
      <c r="B9" s="39"/>
      <c r="C9" s="40"/>
      <c r="D9" s="40"/>
      <c r="E9" s="380" t="s">
        <v>1200</v>
      </c>
      <c r="F9" s="381"/>
      <c r="G9" s="381"/>
      <c r="H9" s="381"/>
      <c r="I9" s="116"/>
      <c r="J9" s="40"/>
      <c r="K9" s="43"/>
    </row>
    <row r="10" spans="2:11" s="1" customFormat="1" ht="13.5">
      <c r="B10" s="39"/>
      <c r="C10" s="40"/>
      <c r="D10" s="40"/>
      <c r="E10" s="40"/>
      <c r="F10" s="40"/>
      <c r="G10" s="40"/>
      <c r="H10" s="40"/>
      <c r="I10" s="116"/>
      <c r="J10" s="40"/>
      <c r="K10" s="43"/>
    </row>
    <row r="11" spans="2:11" s="1" customFormat="1" ht="14.25" customHeight="1">
      <c r="B11" s="39"/>
      <c r="C11" s="40"/>
      <c r="D11" s="36" t="s">
        <v>20</v>
      </c>
      <c r="E11" s="40"/>
      <c r="F11" s="34" t="s">
        <v>21</v>
      </c>
      <c r="G11" s="40"/>
      <c r="H11" s="40"/>
      <c r="I11" s="117" t="s">
        <v>22</v>
      </c>
      <c r="J11" s="34" t="s">
        <v>21</v>
      </c>
      <c r="K11" s="43"/>
    </row>
    <row r="12" spans="2:11" s="1" customFormat="1" ht="14.25" customHeight="1">
      <c r="B12" s="39"/>
      <c r="C12" s="40"/>
      <c r="D12" s="36" t="s">
        <v>23</v>
      </c>
      <c r="E12" s="40"/>
      <c r="F12" s="34" t="s">
        <v>24</v>
      </c>
      <c r="G12" s="40"/>
      <c r="H12" s="40"/>
      <c r="I12" s="117" t="s">
        <v>25</v>
      </c>
      <c r="J12" s="118" t="str">
        <f>'Rekapitulace stavby'!AN8</f>
        <v>20. 12. 2017</v>
      </c>
      <c r="K12" s="43"/>
    </row>
    <row r="13" spans="2:11" s="1" customFormat="1" ht="10.5" customHeight="1">
      <c r="B13" s="39"/>
      <c r="C13" s="40"/>
      <c r="D13" s="40"/>
      <c r="E13" s="40"/>
      <c r="F13" s="40"/>
      <c r="G13" s="40"/>
      <c r="H13" s="40"/>
      <c r="I13" s="116"/>
      <c r="J13" s="40"/>
      <c r="K13" s="43"/>
    </row>
    <row r="14" spans="2:11" s="1" customFormat="1" ht="14.25" customHeight="1">
      <c r="B14" s="39"/>
      <c r="C14" s="40"/>
      <c r="D14" s="36" t="s">
        <v>27</v>
      </c>
      <c r="E14" s="40"/>
      <c r="F14" s="40"/>
      <c r="G14" s="40"/>
      <c r="H14" s="40"/>
      <c r="I14" s="117" t="s">
        <v>28</v>
      </c>
      <c r="J14" s="34" t="s">
        <v>21</v>
      </c>
      <c r="K14" s="43"/>
    </row>
    <row r="15" spans="2:11" s="1" customFormat="1" ht="18" customHeight="1">
      <c r="B15" s="39"/>
      <c r="C15" s="40"/>
      <c r="D15" s="40"/>
      <c r="E15" s="34" t="s">
        <v>29</v>
      </c>
      <c r="F15" s="40"/>
      <c r="G15" s="40"/>
      <c r="H15" s="40"/>
      <c r="I15" s="117" t="s">
        <v>30</v>
      </c>
      <c r="J15" s="34"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6" t="s">
        <v>31</v>
      </c>
      <c r="E17" s="40"/>
      <c r="F17" s="40"/>
      <c r="G17" s="40"/>
      <c r="H17" s="40"/>
      <c r="I17" s="117" t="s">
        <v>28</v>
      </c>
      <c r="J17" s="34" t="str">
        <f>IF('Rekapitulace stavby'!AN13="Vyplň údaj","",IF('Rekapitulace stavby'!AN13="","",'Rekapitulace stavby'!AN13))</f>
        <v>480 35 599</v>
      </c>
      <c r="K17" s="43"/>
    </row>
    <row r="18" spans="2:11" s="1" customFormat="1" ht="18" customHeight="1">
      <c r="B18" s="39"/>
      <c r="C18" s="40"/>
      <c r="D18" s="40"/>
      <c r="E18" s="34" t="str">
        <f>IF('Rekapitulace stavby'!E14="Vyplň údaj","",IF('Rekapitulace stavby'!E14="","",'Rekapitulace stavby'!E14))</f>
        <v>Swietelsky stavební s.r.o., Odštěpný závod Dopravní stavby ZÁPAD, Zemská 259, 337 01 Ejpovice</v>
      </c>
      <c r="F18" s="40"/>
      <c r="G18" s="40"/>
      <c r="H18" s="40"/>
      <c r="I18" s="117" t="s">
        <v>30</v>
      </c>
      <c r="J18" s="34" t="str">
        <f>IF('Rekapitulace stavby'!AN14="Vyplň údaj","",IF('Rekapitulace stavby'!AN14="","",'Rekapitulace stavby'!AN14))</f>
        <v>CZ 480 35 599</v>
      </c>
      <c r="K18" s="43"/>
    </row>
    <row r="19" spans="2:11" s="1" customFormat="1" ht="6.75" customHeight="1">
      <c r="B19" s="39"/>
      <c r="C19" s="40"/>
      <c r="D19" s="40"/>
      <c r="E19" s="40"/>
      <c r="F19" s="40"/>
      <c r="G19" s="40"/>
      <c r="H19" s="40"/>
      <c r="I19" s="116"/>
      <c r="J19" s="40"/>
      <c r="K19" s="43"/>
    </row>
    <row r="20" spans="2:11" s="1" customFormat="1" ht="14.25" customHeight="1">
      <c r="B20" s="39"/>
      <c r="C20" s="40"/>
      <c r="D20" s="36" t="s">
        <v>32</v>
      </c>
      <c r="E20" s="40"/>
      <c r="F20" s="40"/>
      <c r="G20" s="40"/>
      <c r="H20" s="40"/>
      <c r="I20" s="117" t="s">
        <v>28</v>
      </c>
      <c r="J20" s="34">
        <f>IF('Rekapitulace stavby'!AN16="","",'Rekapitulace stavby'!AN16)</f>
      </c>
      <c r="K20" s="43"/>
    </row>
    <row r="21" spans="2:11" s="1" customFormat="1" ht="18" customHeight="1">
      <c r="B21" s="39"/>
      <c r="C21" s="40"/>
      <c r="D21" s="40"/>
      <c r="E21" s="34" t="str">
        <f>IF('Rekapitulace stavby'!E17="","",'Rekapitulace stavby'!E17)</f>
        <v> </v>
      </c>
      <c r="F21" s="40"/>
      <c r="G21" s="40"/>
      <c r="H21" s="40"/>
      <c r="I21" s="117" t="s">
        <v>30</v>
      </c>
      <c r="J21" s="34">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6" t="s">
        <v>34</v>
      </c>
      <c r="E23" s="40"/>
      <c r="F23" s="40"/>
      <c r="G23" s="40"/>
      <c r="H23" s="40"/>
      <c r="I23" s="116"/>
      <c r="J23" s="40"/>
      <c r="K23" s="43"/>
    </row>
    <row r="24" spans="2:11" s="6" customFormat="1" ht="16.5" customHeight="1">
      <c r="B24" s="119"/>
      <c r="C24" s="120"/>
      <c r="D24" s="120"/>
      <c r="E24" s="345" t="s">
        <v>21</v>
      </c>
      <c r="F24" s="345"/>
      <c r="G24" s="345"/>
      <c r="H24" s="345"/>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ROUND(J80,2)</f>
        <v>1287297.33</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ROUND(SUM(BE80:BE211),2)</f>
        <v>1287297.33</v>
      </c>
      <c r="G30" s="40"/>
      <c r="H30" s="40"/>
      <c r="I30" s="129">
        <v>0.21</v>
      </c>
      <c r="J30" s="128">
        <f>ROUND(ROUND((SUM(BE80:BE211)),2)*I30,2)</f>
        <v>270332.44</v>
      </c>
      <c r="K30" s="43"/>
    </row>
    <row r="31" spans="2:11" s="1" customFormat="1" ht="14.25" customHeight="1">
      <c r="B31" s="39"/>
      <c r="C31" s="40"/>
      <c r="D31" s="40"/>
      <c r="E31" s="47" t="s">
        <v>42</v>
      </c>
      <c r="F31" s="128">
        <f>ROUND(SUM(BF80:BF211),2)</f>
        <v>0</v>
      </c>
      <c r="G31" s="40"/>
      <c r="H31" s="40"/>
      <c r="I31" s="129">
        <v>0.15</v>
      </c>
      <c r="J31" s="128">
        <f>ROUND(ROUND((SUM(BF80:BF211)),2)*I31,2)</f>
        <v>0</v>
      </c>
      <c r="K31" s="43"/>
    </row>
    <row r="32" spans="2:11" s="1" customFormat="1" ht="14.25" customHeight="1" hidden="1">
      <c r="B32" s="39"/>
      <c r="C32" s="40"/>
      <c r="D32" s="40"/>
      <c r="E32" s="47" t="s">
        <v>43</v>
      </c>
      <c r="F32" s="128">
        <f>ROUND(SUM(BG80:BG211),2)</f>
        <v>0</v>
      </c>
      <c r="G32" s="40"/>
      <c r="H32" s="40"/>
      <c r="I32" s="129">
        <v>0.21</v>
      </c>
      <c r="J32" s="128">
        <v>0</v>
      </c>
      <c r="K32" s="43"/>
    </row>
    <row r="33" spans="2:11" s="1" customFormat="1" ht="14.25" customHeight="1" hidden="1">
      <c r="B33" s="39"/>
      <c r="C33" s="40"/>
      <c r="D33" s="40"/>
      <c r="E33" s="47" t="s">
        <v>44</v>
      </c>
      <c r="F33" s="128">
        <f>ROUND(SUM(BH80:BH211),2)</f>
        <v>0</v>
      </c>
      <c r="G33" s="40"/>
      <c r="H33" s="40"/>
      <c r="I33" s="129">
        <v>0.15</v>
      </c>
      <c r="J33" s="128">
        <v>0</v>
      </c>
      <c r="K33" s="43"/>
    </row>
    <row r="34" spans="2:11" s="1" customFormat="1" ht="14.25" customHeight="1" hidden="1">
      <c r="B34" s="39"/>
      <c r="C34" s="40"/>
      <c r="D34" s="40"/>
      <c r="E34" s="47" t="s">
        <v>45</v>
      </c>
      <c r="F34" s="128">
        <f>ROUND(SUM(BI80:BI211),2)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1557629.77</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9" t="s">
        <v>106</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6" t="s">
        <v>18</v>
      </c>
      <c r="D44" s="40"/>
      <c r="E44" s="40"/>
      <c r="F44" s="40"/>
      <c r="G44" s="40"/>
      <c r="H44" s="40"/>
      <c r="I44" s="116"/>
      <c r="J44" s="40"/>
      <c r="K44" s="43"/>
    </row>
    <row r="45" spans="2:11" s="1" customFormat="1" ht="16.5" customHeight="1">
      <c r="B45" s="39"/>
      <c r="C45" s="40"/>
      <c r="D45" s="40"/>
      <c r="E45" s="378" t="str">
        <f>E7</f>
        <v>HOLOUBKOV – II/605 PRŮTAH – 1.etapa</v>
      </c>
      <c r="F45" s="379"/>
      <c r="G45" s="379"/>
      <c r="H45" s="379"/>
      <c r="I45" s="116"/>
      <c r="J45" s="40"/>
      <c r="K45" s="43"/>
    </row>
    <row r="46" spans="2:11" s="1" customFormat="1" ht="14.25" customHeight="1">
      <c r="B46" s="39"/>
      <c r="C46" s="36" t="s">
        <v>104</v>
      </c>
      <c r="D46" s="40"/>
      <c r="E46" s="40"/>
      <c r="F46" s="40"/>
      <c r="G46" s="40"/>
      <c r="H46" s="40"/>
      <c r="I46" s="116"/>
      <c r="J46" s="40"/>
      <c r="K46" s="43"/>
    </row>
    <row r="47" spans="2:11" s="1" customFormat="1" ht="17.25" customHeight="1">
      <c r="B47" s="39"/>
      <c r="C47" s="40"/>
      <c r="D47" s="40"/>
      <c r="E47" s="380" t="str">
        <f>E9</f>
        <v>SO 301 - Vodovod</v>
      </c>
      <c r="F47" s="381"/>
      <c r="G47" s="381"/>
      <c r="H47" s="381"/>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6" t="s">
        <v>23</v>
      </c>
      <c r="D49" s="40"/>
      <c r="E49" s="40"/>
      <c r="F49" s="34" t="str">
        <f>F12</f>
        <v> </v>
      </c>
      <c r="G49" s="40"/>
      <c r="H49" s="40"/>
      <c r="I49" s="117" t="s">
        <v>25</v>
      </c>
      <c r="J49" s="118" t="str">
        <f>IF(J12="","",J12)</f>
        <v>20. 12. 2017</v>
      </c>
      <c r="K49" s="43"/>
    </row>
    <row r="50" spans="2:11" s="1" customFormat="1" ht="6.75" customHeight="1">
      <c r="B50" s="39"/>
      <c r="C50" s="40"/>
      <c r="D50" s="40"/>
      <c r="E50" s="40"/>
      <c r="F50" s="40"/>
      <c r="G50" s="40"/>
      <c r="H50" s="40"/>
      <c r="I50" s="116"/>
      <c r="J50" s="40"/>
      <c r="K50" s="43"/>
    </row>
    <row r="51" spans="2:11" s="1" customFormat="1" ht="15">
      <c r="B51" s="39"/>
      <c r="C51" s="36" t="s">
        <v>27</v>
      </c>
      <c r="D51" s="40"/>
      <c r="E51" s="40"/>
      <c r="F51" s="34" t="str">
        <f>E15</f>
        <v>SÚSPK a Obec Holoubkov</v>
      </c>
      <c r="G51" s="40"/>
      <c r="H51" s="40"/>
      <c r="I51" s="117" t="s">
        <v>32</v>
      </c>
      <c r="J51" s="345" t="str">
        <f>E21</f>
        <v> </v>
      </c>
      <c r="K51" s="43"/>
    </row>
    <row r="52" spans="2:11" s="1" customFormat="1" ht="14.25" customHeight="1">
      <c r="B52" s="39"/>
      <c r="C52" s="36" t="s">
        <v>31</v>
      </c>
      <c r="D52" s="40"/>
      <c r="E52" s="40"/>
      <c r="F52" s="34" t="str">
        <f>IF(E18="","",E18)</f>
        <v>Swietelsky stavební s.r.o., Odštěpný závod Dopravní stavby ZÁPAD, Zemská 259, 337 01 Ejpovice</v>
      </c>
      <c r="G52" s="40"/>
      <c r="H52" s="40"/>
      <c r="I52" s="116"/>
      <c r="J52" s="373"/>
      <c r="K52" s="43"/>
    </row>
    <row r="53" spans="2:11" s="1" customFormat="1" ht="9.7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9.7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J80</f>
        <v>1287297.33</v>
      </c>
      <c r="K56" s="43"/>
      <c r="AU56" s="23" t="s">
        <v>110</v>
      </c>
    </row>
    <row r="57" spans="2:11" s="7" customFormat="1" ht="24.75" customHeight="1">
      <c r="B57" s="147"/>
      <c r="C57" s="148"/>
      <c r="D57" s="149" t="s">
        <v>178</v>
      </c>
      <c r="E57" s="150"/>
      <c r="F57" s="150"/>
      <c r="G57" s="150"/>
      <c r="H57" s="150"/>
      <c r="I57" s="151"/>
      <c r="J57" s="152">
        <f>J81</f>
        <v>1287297.33</v>
      </c>
      <c r="K57" s="153"/>
    </row>
    <row r="58" spans="2:11" s="8" customFormat="1" ht="19.5" customHeight="1">
      <c r="B58" s="154"/>
      <c r="C58" s="155"/>
      <c r="D58" s="156" t="s">
        <v>179</v>
      </c>
      <c r="E58" s="157"/>
      <c r="F58" s="157"/>
      <c r="G58" s="157"/>
      <c r="H58" s="157"/>
      <c r="I58" s="158"/>
      <c r="J58" s="159">
        <f>J82</f>
        <v>266555.86</v>
      </c>
      <c r="K58" s="160"/>
    </row>
    <row r="59" spans="2:11" s="8" customFormat="1" ht="19.5" customHeight="1">
      <c r="B59" s="154"/>
      <c r="C59" s="155"/>
      <c r="D59" s="156" t="s">
        <v>221</v>
      </c>
      <c r="E59" s="157"/>
      <c r="F59" s="157"/>
      <c r="G59" s="157"/>
      <c r="H59" s="157"/>
      <c r="I59" s="158"/>
      <c r="J59" s="159">
        <f>J114</f>
        <v>16760.61</v>
      </c>
      <c r="K59" s="160"/>
    </row>
    <row r="60" spans="2:11" s="8" customFormat="1" ht="19.5" customHeight="1">
      <c r="B60" s="154"/>
      <c r="C60" s="155"/>
      <c r="D60" s="156" t="s">
        <v>222</v>
      </c>
      <c r="E60" s="157"/>
      <c r="F60" s="157"/>
      <c r="G60" s="157"/>
      <c r="H60" s="157"/>
      <c r="I60" s="158"/>
      <c r="J60" s="159">
        <f>J123</f>
        <v>1003980.86</v>
      </c>
      <c r="K60" s="160"/>
    </row>
    <row r="61" spans="2:11" s="1" customFormat="1" ht="21.75" customHeight="1">
      <c r="B61" s="39"/>
      <c r="C61" s="40"/>
      <c r="D61" s="40"/>
      <c r="E61" s="40"/>
      <c r="F61" s="40"/>
      <c r="G61" s="40"/>
      <c r="H61" s="40"/>
      <c r="I61" s="116"/>
      <c r="J61" s="40"/>
      <c r="K61" s="43"/>
    </row>
    <row r="62" spans="2:11" s="1" customFormat="1" ht="6.75" customHeight="1">
      <c r="B62" s="54"/>
      <c r="C62" s="55"/>
      <c r="D62" s="55"/>
      <c r="E62" s="55"/>
      <c r="F62" s="55"/>
      <c r="G62" s="55"/>
      <c r="H62" s="55"/>
      <c r="I62" s="137"/>
      <c r="J62" s="55"/>
      <c r="K62" s="56"/>
    </row>
    <row r="66" spans="2:12" s="1" customFormat="1" ht="6.75" customHeight="1">
      <c r="B66" s="57"/>
      <c r="C66" s="58"/>
      <c r="D66" s="58"/>
      <c r="E66" s="58"/>
      <c r="F66" s="58"/>
      <c r="G66" s="58"/>
      <c r="H66" s="58"/>
      <c r="I66" s="140"/>
      <c r="J66" s="58"/>
      <c r="K66" s="58"/>
      <c r="L66" s="59"/>
    </row>
    <row r="67" spans="2:12" s="1" customFormat="1" ht="36.75" customHeight="1">
      <c r="B67" s="39"/>
      <c r="C67" s="60" t="s">
        <v>115</v>
      </c>
      <c r="D67" s="61"/>
      <c r="E67" s="61"/>
      <c r="F67" s="61"/>
      <c r="G67" s="61"/>
      <c r="H67" s="61"/>
      <c r="I67" s="161"/>
      <c r="J67" s="61"/>
      <c r="K67" s="61"/>
      <c r="L67" s="59"/>
    </row>
    <row r="68" spans="2:12" s="1" customFormat="1" ht="6.75" customHeight="1">
      <c r="B68" s="39"/>
      <c r="C68" s="61"/>
      <c r="D68" s="61"/>
      <c r="E68" s="61"/>
      <c r="F68" s="61"/>
      <c r="G68" s="61"/>
      <c r="H68" s="61"/>
      <c r="I68" s="161"/>
      <c r="J68" s="61"/>
      <c r="K68" s="61"/>
      <c r="L68" s="59"/>
    </row>
    <row r="69" spans="2:12" s="1" customFormat="1" ht="14.25" customHeight="1">
      <c r="B69" s="39"/>
      <c r="C69" s="63" t="s">
        <v>18</v>
      </c>
      <c r="D69" s="61"/>
      <c r="E69" s="61"/>
      <c r="F69" s="61"/>
      <c r="G69" s="61"/>
      <c r="H69" s="61"/>
      <c r="I69" s="161"/>
      <c r="J69" s="61"/>
      <c r="K69" s="61"/>
      <c r="L69" s="59"/>
    </row>
    <row r="70" spans="2:12" s="1" customFormat="1" ht="16.5" customHeight="1">
      <c r="B70" s="39"/>
      <c r="C70" s="61"/>
      <c r="D70" s="61"/>
      <c r="E70" s="374" t="str">
        <f>E7</f>
        <v>HOLOUBKOV – II/605 PRŮTAH – 1.etapa</v>
      </c>
      <c r="F70" s="375"/>
      <c r="G70" s="375"/>
      <c r="H70" s="375"/>
      <c r="I70" s="161"/>
      <c r="J70" s="61"/>
      <c r="K70" s="61"/>
      <c r="L70" s="59"/>
    </row>
    <row r="71" spans="2:12" s="1" customFormat="1" ht="14.25" customHeight="1">
      <c r="B71" s="39"/>
      <c r="C71" s="63" t="s">
        <v>104</v>
      </c>
      <c r="D71" s="61"/>
      <c r="E71" s="61"/>
      <c r="F71" s="61"/>
      <c r="G71" s="61"/>
      <c r="H71" s="61"/>
      <c r="I71" s="161"/>
      <c r="J71" s="61"/>
      <c r="K71" s="61"/>
      <c r="L71" s="59"/>
    </row>
    <row r="72" spans="2:12" s="1" customFormat="1" ht="17.25" customHeight="1">
      <c r="B72" s="39"/>
      <c r="C72" s="61"/>
      <c r="D72" s="61"/>
      <c r="E72" s="354" t="str">
        <f>E9</f>
        <v>SO 301 - Vodovod</v>
      </c>
      <c r="F72" s="376"/>
      <c r="G72" s="376"/>
      <c r="H72" s="376"/>
      <c r="I72" s="161"/>
      <c r="J72" s="61"/>
      <c r="K72" s="61"/>
      <c r="L72" s="59"/>
    </row>
    <row r="73" spans="2:12" s="1" customFormat="1" ht="6.75" customHeight="1">
      <c r="B73" s="39"/>
      <c r="C73" s="61"/>
      <c r="D73" s="61"/>
      <c r="E73" s="61"/>
      <c r="F73" s="61"/>
      <c r="G73" s="61"/>
      <c r="H73" s="61"/>
      <c r="I73" s="161"/>
      <c r="J73" s="61"/>
      <c r="K73" s="61"/>
      <c r="L73" s="59"/>
    </row>
    <row r="74" spans="2:12" s="1" customFormat="1" ht="18" customHeight="1">
      <c r="B74" s="39"/>
      <c r="C74" s="63" t="s">
        <v>23</v>
      </c>
      <c r="D74" s="61"/>
      <c r="E74" s="61"/>
      <c r="F74" s="162" t="str">
        <f>F12</f>
        <v> </v>
      </c>
      <c r="G74" s="61"/>
      <c r="H74" s="61"/>
      <c r="I74" s="163" t="s">
        <v>25</v>
      </c>
      <c r="J74" s="71" t="str">
        <f>IF(J12="","",J12)</f>
        <v>20. 12. 2017</v>
      </c>
      <c r="K74" s="61"/>
      <c r="L74" s="59"/>
    </row>
    <row r="75" spans="2:12" s="1" customFormat="1" ht="6.75" customHeight="1">
      <c r="B75" s="39"/>
      <c r="C75" s="61"/>
      <c r="D75" s="61"/>
      <c r="E75" s="61"/>
      <c r="F75" s="61"/>
      <c r="G75" s="61"/>
      <c r="H75" s="61"/>
      <c r="I75" s="161"/>
      <c r="J75" s="61"/>
      <c r="K75" s="61"/>
      <c r="L75" s="59"/>
    </row>
    <row r="76" spans="2:12" s="1" customFormat="1" ht="15">
      <c r="B76" s="39"/>
      <c r="C76" s="63" t="s">
        <v>27</v>
      </c>
      <c r="D76" s="61"/>
      <c r="E76" s="61"/>
      <c r="F76" s="162" t="str">
        <f>E15</f>
        <v>SÚSPK a Obec Holoubkov</v>
      </c>
      <c r="G76" s="61"/>
      <c r="H76" s="61"/>
      <c r="I76" s="163" t="s">
        <v>32</v>
      </c>
      <c r="J76" s="162" t="str">
        <f>E21</f>
        <v> </v>
      </c>
      <c r="K76" s="61"/>
      <c r="L76" s="59"/>
    </row>
    <row r="77" spans="2:12" s="1" customFormat="1" ht="14.25" customHeight="1">
      <c r="B77" s="39"/>
      <c r="C77" s="63" t="s">
        <v>31</v>
      </c>
      <c r="D77" s="61"/>
      <c r="E77" s="61"/>
      <c r="F77" s="162" t="str">
        <f>IF(E18="","",E18)</f>
        <v>Swietelsky stavební s.r.o., Odštěpný závod Dopravní stavby ZÁPAD, Zemská 259, 337 01 Ejpovice</v>
      </c>
      <c r="G77" s="61"/>
      <c r="H77" s="61"/>
      <c r="I77" s="161"/>
      <c r="J77" s="61"/>
      <c r="K77" s="61"/>
      <c r="L77" s="59"/>
    </row>
    <row r="78" spans="2:12" s="1" customFormat="1" ht="9.75" customHeight="1">
      <c r="B78" s="39"/>
      <c r="C78" s="61"/>
      <c r="D78" s="61"/>
      <c r="E78" s="61"/>
      <c r="F78" s="61"/>
      <c r="G78" s="61"/>
      <c r="H78" s="61"/>
      <c r="I78" s="161"/>
      <c r="J78" s="61"/>
      <c r="K78" s="61"/>
      <c r="L78" s="59"/>
    </row>
    <row r="79" spans="2:20" s="9" customFormat="1" ht="29.25" customHeight="1">
      <c r="B79" s="164"/>
      <c r="C79" s="165" t="s">
        <v>116</v>
      </c>
      <c r="D79" s="166" t="s">
        <v>55</v>
      </c>
      <c r="E79" s="166" t="s">
        <v>51</v>
      </c>
      <c r="F79" s="166" t="s">
        <v>117</v>
      </c>
      <c r="G79" s="166" t="s">
        <v>118</v>
      </c>
      <c r="H79" s="166" t="s">
        <v>119</v>
      </c>
      <c r="I79" s="167" t="s">
        <v>120</v>
      </c>
      <c r="J79" s="166" t="s">
        <v>108</v>
      </c>
      <c r="K79" s="168" t="s">
        <v>121</v>
      </c>
      <c r="L79" s="169"/>
      <c r="M79" s="79" t="s">
        <v>122</v>
      </c>
      <c r="N79" s="80" t="s">
        <v>40</v>
      </c>
      <c r="O79" s="80" t="s">
        <v>123</v>
      </c>
      <c r="P79" s="80" t="s">
        <v>124</v>
      </c>
      <c r="Q79" s="80" t="s">
        <v>125</v>
      </c>
      <c r="R79" s="80" t="s">
        <v>126</v>
      </c>
      <c r="S79" s="80" t="s">
        <v>127</v>
      </c>
      <c r="T79" s="81" t="s">
        <v>128</v>
      </c>
    </row>
    <row r="80" spans="2:63" s="1" customFormat="1" ht="29.25" customHeight="1">
      <c r="B80" s="39"/>
      <c r="C80" s="85" t="s">
        <v>109</v>
      </c>
      <c r="D80" s="61"/>
      <c r="E80" s="61"/>
      <c r="F80" s="61"/>
      <c r="G80" s="61"/>
      <c r="H80" s="61"/>
      <c r="I80" s="161"/>
      <c r="J80" s="170">
        <f>BK80</f>
        <v>1287297.33</v>
      </c>
      <c r="K80" s="61"/>
      <c r="L80" s="59"/>
      <c r="M80" s="82"/>
      <c r="N80" s="83"/>
      <c r="O80" s="83"/>
      <c r="P80" s="171">
        <f>P81</f>
        <v>0</v>
      </c>
      <c r="Q80" s="83"/>
      <c r="R80" s="171">
        <f>R81</f>
        <v>201.5909856</v>
      </c>
      <c r="S80" s="83"/>
      <c r="T80" s="172">
        <f>T81</f>
        <v>0.28609999999999997</v>
      </c>
      <c r="AT80" s="23" t="s">
        <v>69</v>
      </c>
      <c r="AU80" s="23" t="s">
        <v>110</v>
      </c>
      <c r="BK80" s="173">
        <f>BK81</f>
        <v>1287297.33</v>
      </c>
    </row>
    <row r="81" spans="2:63" s="10" customFormat="1" ht="36.75" customHeight="1">
      <c r="B81" s="174"/>
      <c r="C81" s="175"/>
      <c r="D81" s="176" t="s">
        <v>69</v>
      </c>
      <c r="E81" s="177" t="s">
        <v>181</v>
      </c>
      <c r="F81" s="177" t="s">
        <v>182</v>
      </c>
      <c r="G81" s="175"/>
      <c r="H81" s="175"/>
      <c r="I81" s="178"/>
      <c r="J81" s="179">
        <f>BK81</f>
        <v>1287297.33</v>
      </c>
      <c r="K81" s="175"/>
      <c r="L81" s="180"/>
      <c r="M81" s="181"/>
      <c r="N81" s="182"/>
      <c r="O81" s="182"/>
      <c r="P81" s="183">
        <f>P82+P114+P123</f>
        <v>0</v>
      </c>
      <c r="Q81" s="182"/>
      <c r="R81" s="183">
        <f>R82+R114+R123</f>
        <v>201.5909856</v>
      </c>
      <c r="S81" s="182"/>
      <c r="T81" s="184">
        <f>T82+T114+T123</f>
        <v>0.28609999999999997</v>
      </c>
      <c r="AR81" s="185" t="s">
        <v>77</v>
      </c>
      <c r="AT81" s="186" t="s">
        <v>69</v>
      </c>
      <c r="AU81" s="186" t="s">
        <v>70</v>
      </c>
      <c r="AY81" s="185" t="s">
        <v>132</v>
      </c>
      <c r="BK81" s="187">
        <f>BK82+BK114+BK123</f>
        <v>1287297.33</v>
      </c>
    </row>
    <row r="82" spans="2:63" s="10" customFormat="1" ht="19.5" customHeight="1">
      <c r="B82" s="174"/>
      <c r="C82" s="175"/>
      <c r="D82" s="176" t="s">
        <v>69</v>
      </c>
      <c r="E82" s="188" t="s">
        <v>77</v>
      </c>
      <c r="F82" s="188" t="s">
        <v>183</v>
      </c>
      <c r="G82" s="175"/>
      <c r="H82" s="175"/>
      <c r="I82" s="178"/>
      <c r="J82" s="189">
        <f>BK82</f>
        <v>266555.86</v>
      </c>
      <c r="K82" s="175"/>
      <c r="L82" s="180"/>
      <c r="M82" s="181"/>
      <c r="N82" s="182"/>
      <c r="O82" s="182"/>
      <c r="P82" s="183">
        <f>SUM(P83:P113)</f>
        <v>0</v>
      </c>
      <c r="Q82" s="182"/>
      <c r="R82" s="183">
        <f>SUM(R83:R113)</f>
        <v>198.510526</v>
      </c>
      <c r="S82" s="182"/>
      <c r="T82" s="184">
        <f>SUM(T83:T113)</f>
        <v>0</v>
      </c>
      <c r="AR82" s="185" t="s">
        <v>77</v>
      </c>
      <c r="AT82" s="186" t="s">
        <v>69</v>
      </c>
      <c r="AU82" s="186" t="s">
        <v>77</v>
      </c>
      <c r="AY82" s="185" t="s">
        <v>132</v>
      </c>
      <c r="BK82" s="187">
        <f>SUM(BK83:BK113)</f>
        <v>266555.86</v>
      </c>
    </row>
    <row r="83" spans="2:65" s="1" customFormat="1" ht="63.75" customHeight="1">
      <c r="B83" s="39"/>
      <c r="C83" s="190" t="s">
        <v>77</v>
      </c>
      <c r="D83" s="190" t="s">
        <v>133</v>
      </c>
      <c r="E83" s="191" t="s">
        <v>1201</v>
      </c>
      <c r="F83" s="192" t="s">
        <v>1202</v>
      </c>
      <c r="G83" s="193" t="s">
        <v>235</v>
      </c>
      <c r="H83" s="194">
        <v>2</v>
      </c>
      <c r="I83" s="195">
        <v>247.41</v>
      </c>
      <c r="J83" s="196">
        <f>ROUND(I83*H83,2)</f>
        <v>494.82</v>
      </c>
      <c r="K83" s="192" t="s">
        <v>161</v>
      </c>
      <c r="L83" s="59"/>
      <c r="M83" s="197" t="s">
        <v>21</v>
      </c>
      <c r="N83" s="198" t="s">
        <v>41</v>
      </c>
      <c r="O83" s="40"/>
      <c r="P83" s="199">
        <f>O83*H83</f>
        <v>0</v>
      </c>
      <c r="Q83" s="199">
        <v>0.0369</v>
      </c>
      <c r="R83" s="199">
        <f>Q83*H83</f>
        <v>0.0738</v>
      </c>
      <c r="S83" s="199">
        <v>0</v>
      </c>
      <c r="T83" s="200">
        <f>S83*H83</f>
        <v>0</v>
      </c>
      <c r="AR83" s="23" t="s">
        <v>152</v>
      </c>
      <c r="AT83" s="23" t="s">
        <v>133</v>
      </c>
      <c r="AU83" s="23" t="s">
        <v>79</v>
      </c>
      <c r="AY83" s="23" t="s">
        <v>132</v>
      </c>
      <c r="BE83" s="201">
        <f>IF(N83="základní",J83,0)</f>
        <v>494.82</v>
      </c>
      <c r="BF83" s="201">
        <f>IF(N83="snížená",J83,0)</f>
        <v>0</v>
      </c>
      <c r="BG83" s="201">
        <f>IF(N83="zákl. přenesená",J83,0)</f>
        <v>0</v>
      </c>
      <c r="BH83" s="201">
        <f>IF(N83="sníž. přenesená",J83,0)</f>
        <v>0</v>
      </c>
      <c r="BI83" s="201">
        <f>IF(N83="nulová",J83,0)</f>
        <v>0</v>
      </c>
      <c r="BJ83" s="23" t="s">
        <v>77</v>
      </c>
      <c r="BK83" s="201">
        <f>ROUND(I83*H83,2)</f>
        <v>494.82</v>
      </c>
      <c r="BL83" s="23" t="s">
        <v>152</v>
      </c>
      <c r="BM83" s="23" t="s">
        <v>1203</v>
      </c>
    </row>
    <row r="84" spans="2:47" s="1" customFormat="1" ht="81">
      <c r="B84" s="39"/>
      <c r="C84" s="61"/>
      <c r="D84" s="202" t="s">
        <v>188</v>
      </c>
      <c r="E84" s="61"/>
      <c r="F84" s="203" t="s">
        <v>1204</v>
      </c>
      <c r="G84" s="61"/>
      <c r="H84" s="61"/>
      <c r="I84" s="161"/>
      <c r="J84" s="61"/>
      <c r="K84" s="61"/>
      <c r="L84" s="59"/>
      <c r="M84" s="204"/>
      <c r="N84" s="40"/>
      <c r="O84" s="40"/>
      <c r="P84" s="40"/>
      <c r="Q84" s="40"/>
      <c r="R84" s="40"/>
      <c r="S84" s="40"/>
      <c r="T84" s="76"/>
      <c r="AT84" s="23" t="s">
        <v>188</v>
      </c>
      <c r="AU84" s="23" t="s">
        <v>79</v>
      </c>
    </row>
    <row r="85" spans="2:65" s="1" customFormat="1" ht="25.5" customHeight="1">
      <c r="B85" s="39"/>
      <c r="C85" s="190" t="s">
        <v>79</v>
      </c>
      <c r="D85" s="190" t="s">
        <v>133</v>
      </c>
      <c r="E85" s="191" t="s">
        <v>1205</v>
      </c>
      <c r="F85" s="192" t="s">
        <v>1206</v>
      </c>
      <c r="G85" s="193" t="s">
        <v>196</v>
      </c>
      <c r="H85" s="194">
        <v>4</v>
      </c>
      <c r="I85" s="195">
        <v>473.79</v>
      </c>
      <c r="J85" s="196">
        <f>ROUND(I85*H85,2)</f>
        <v>1895.16</v>
      </c>
      <c r="K85" s="192" t="s">
        <v>161</v>
      </c>
      <c r="L85" s="59"/>
      <c r="M85" s="197" t="s">
        <v>21</v>
      </c>
      <c r="N85" s="198" t="s">
        <v>41</v>
      </c>
      <c r="O85" s="40"/>
      <c r="P85" s="199">
        <f>O85*H85</f>
        <v>0</v>
      </c>
      <c r="Q85" s="199">
        <v>0</v>
      </c>
      <c r="R85" s="199">
        <f>Q85*H85</f>
        <v>0</v>
      </c>
      <c r="S85" s="199">
        <v>0</v>
      </c>
      <c r="T85" s="200">
        <f>S85*H85</f>
        <v>0</v>
      </c>
      <c r="AR85" s="23" t="s">
        <v>152</v>
      </c>
      <c r="AT85" s="23" t="s">
        <v>133</v>
      </c>
      <c r="AU85" s="23" t="s">
        <v>79</v>
      </c>
      <c r="AY85" s="23" t="s">
        <v>132</v>
      </c>
      <c r="BE85" s="201">
        <f>IF(N85="základní",J85,0)</f>
        <v>1895.16</v>
      </c>
      <c r="BF85" s="201">
        <f>IF(N85="snížená",J85,0)</f>
        <v>0</v>
      </c>
      <c r="BG85" s="201">
        <f>IF(N85="zákl. přenesená",J85,0)</f>
        <v>0</v>
      </c>
      <c r="BH85" s="201">
        <f>IF(N85="sníž. přenesená",J85,0)</f>
        <v>0</v>
      </c>
      <c r="BI85" s="201">
        <f>IF(N85="nulová",J85,0)</f>
        <v>0</v>
      </c>
      <c r="BJ85" s="23" t="s">
        <v>77</v>
      </c>
      <c r="BK85" s="201">
        <f>ROUND(I85*H85,2)</f>
        <v>1895.16</v>
      </c>
      <c r="BL85" s="23" t="s">
        <v>152</v>
      </c>
      <c r="BM85" s="23" t="s">
        <v>1207</v>
      </c>
    </row>
    <row r="86" spans="2:47" s="1" customFormat="1" ht="378">
      <c r="B86" s="39"/>
      <c r="C86" s="61"/>
      <c r="D86" s="202" t="s">
        <v>188</v>
      </c>
      <c r="E86" s="61"/>
      <c r="F86" s="203" t="s">
        <v>1208</v>
      </c>
      <c r="G86" s="61"/>
      <c r="H86" s="61"/>
      <c r="I86" s="161"/>
      <c r="J86" s="61"/>
      <c r="K86" s="61"/>
      <c r="L86" s="59"/>
      <c r="M86" s="204"/>
      <c r="N86" s="40"/>
      <c r="O86" s="40"/>
      <c r="P86" s="40"/>
      <c r="Q86" s="40"/>
      <c r="R86" s="40"/>
      <c r="S86" s="40"/>
      <c r="T86" s="76"/>
      <c r="AT86" s="23" t="s">
        <v>188</v>
      </c>
      <c r="AU86" s="23" t="s">
        <v>79</v>
      </c>
    </row>
    <row r="87" spans="2:51" s="11" customFormat="1" ht="13.5">
      <c r="B87" s="208"/>
      <c r="C87" s="209"/>
      <c r="D87" s="202" t="s">
        <v>200</v>
      </c>
      <c r="E87" s="210" t="s">
        <v>21</v>
      </c>
      <c r="F87" s="211" t="s">
        <v>1209</v>
      </c>
      <c r="G87" s="209"/>
      <c r="H87" s="212">
        <v>4</v>
      </c>
      <c r="I87" s="213"/>
      <c r="J87" s="209"/>
      <c r="K87" s="209"/>
      <c r="L87" s="214"/>
      <c r="M87" s="215"/>
      <c r="N87" s="216"/>
      <c r="O87" s="216"/>
      <c r="P87" s="216"/>
      <c r="Q87" s="216"/>
      <c r="R87" s="216"/>
      <c r="S87" s="216"/>
      <c r="T87" s="217"/>
      <c r="AT87" s="218" t="s">
        <v>200</v>
      </c>
      <c r="AU87" s="218" t="s">
        <v>79</v>
      </c>
      <c r="AV87" s="11" t="s">
        <v>79</v>
      </c>
      <c r="AW87" s="11" t="s">
        <v>33</v>
      </c>
      <c r="AX87" s="11" t="s">
        <v>77</v>
      </c>
      <c r="AY87" s="218" t="s">
        <v>132</v>
      </c>
    </row>
    <row r="88" spans="2:65" s="1" customFormat="1" ht="25.5" customHeight="1">
      <c r="B88" s="39"/>
      <c r="C88" s="190" t="s">
        <v>146</v>
      </c>
      <c r="D88" s="190" t="s">
        <v>133</v>
      </c>
      <c r="E88" s="191" t="s">
        <v>1210</v>
      </c>
      <c r="F88" s="192" t="s">
        <v>1211</v>
      </c>
      <c r="G88" s="193" t="s">
        <v>196</v>
      </c>
      <c r="H88" s="194">
        <v>50.4</v>
      </c>
      <c r="I88" s="195">
        <v>291.05</v>
      </c>
      <c r="J88" s="196">
        <f>ROUND(I88*H88,2)</f>
        <v>14668.92</v>
      </c>
      <c r="K88" s="192" t="s">
        <v>161</v>
      </c>
      <c r="L88" s="59"/>
      <c r="M88" s="197" t="s">
        <v>21</v>
      </c>
      <c r="N88" s="198" t="s">
        <v>41</v>
      </c>
      <c r="O88" s="40"/>
      <c r="P88" s="199">
        <f>O88*H88</f>
        <v>0</v>
      </c>
      <c r="Q88" s="199">
        <v>0</v>
      </c>
      <c r="R88" s="199">
        <f>Q88*H88</f>
        <v>0</v>
      </c>
      <c r="S88" s="199">
        <v>0</v>
      </c>
      <c r="T88" s="200">
        <f>S88*H88</f>
        <v>0</v>
      </c>
      <c r="AR88" s="23" t="s">
        <v>152</v>
      </c>
      <c r="AT88" s="23" t="s">
        <v>133</v>
      </c>
      <c r="AU88" s="23" t="s">
        <v>79</v>
      </c>
      <c r="AY88" s="23" t="s">
        <v>132</v>
      </c>
      <c r="BE88" s="201">
        <f>IF(N88="základní",J88,0)</f>
        <v>14668.92</v>
      </c>
      <c r="BF88" s="201">
        <f>IF(N88="snížená",J88,0)</f>
        <v>0</v>
      </c>
      <c r="BG88" s="201">
        <f>IF(N88="zákl. přenesená",J88,0)</f>
        <v>0</v>
      </c>
      <c r="BH88" s="201">
        <f>IF(N88="sníž. přenesená",J88,0)</f>
        <v>0</v>
      </c>
      <c r="BI88" s="201">
        <f>IF(N88="nulová",J88,0)</f>
        <v>0</v>
      </c>
      <c r="BJ88" s="23" t="s">
        <v>77</v>
      </c>
      <c r="BK88" s="201">
        <f>ROUND(I88*H88,2)</f>
        <v>14668.92</v>
      </c>
      <c r="BL88" s="23" t="s">
        <v>152</v>
      </c>
      <c r="BM88" s="23" t="s">
        <v>1212</v>
      </c>
    </row>
    <row r="89" spans="2:47" s="1" customFormat="1" ht="94.5">
      <c r="B89" s="39"/>
      <c r="C89" s="61"/>
      <c r="D89" s="202" t="s">
        <v>188</v>
      </c>
      <c r="E89" s="61"/>
      <c r="F89" s="203" t="s">
        <v>1213</v>
      </c>
      <c r="G89" s="61"/>
      <c r="H89" s="61"/>
      <c r="I89" s="161"/>
      <c r="J89" s="61"/>
      <c r="K89" s="61"/>
      <c r="L89" s="59"/>
      <c r="M89" s="204"/>
      <c r="N89" s="40"/>
      <c r="O89" s="40"/>
      <c r="P89" s="40"/>
      <c r="Q89" s="40"/>
      <c r="R89" s="40"/>
      <c r="S89" s="40"/>
      <c r="T89" s="76"/>
      <c r="AT89" s="23" t="s">
        <v>188</v>
      </c>
      <c r="AU89" s="23" t="s">
        <v>79</v>
      </c>
    </row>
    <row r="90" spans="2:51" s="11" customFormat="1" ht="13.5">
      <c r="B90" s="208"/>
      <c r="C90" s="209"/>
      <c r="D90" s="202" t="s">
        <v>200</v>
      </c>
      <c r="E90" s="210" t="s">
        <v>21</v>
      </c>
      <c r="F90" s="211" t="s">
        <v>1214</v>
      </c>
      <c r="G90" s="209"/>
      <c r="H90" s="212">
        <v>50.4</v>
      </c>
      <c r="I90" s="213"/>
      <c r="J90" s="209"/>
      <c r="K90" s="209"/>
      <c r="L90" s="214"/>
      <c r="M90" s="215"/>
      <c r="N90" s="216"/>
      <c r="O90" s="216"/>
      <c r="P90" s="216"/>
      <c r="Q90" s="216"/>
      <c r="R90" s="216"/>
      <c r="S90" s="216"/>
      <c r="T90" s="217"/>
      <c r="AT90" s="218" t="s">
        <v>200</v>
      </c>
      <c r="AU90" s="218" t="s">
        <v>79</v>
      </c>
      <c r="AV90" s="11" t="s">
        <v>79</v>
      </c>
      <c r="AW90" s="11" t="s">
        <v>33</v>
      </c>
      <c r="AX90" s="11" t="s">
        <v>77</v>
      </c>
      <c r="AY90" s="218" t="s">
        <v>132</v>
      </c>
    </row>
    <row r="91" spans="2:65" s="1" customFormat="1" ht="25.5" customHeight="1">
      <c r="B91" s="39"/>
      <c r="C91" s="190" t="s">
        <v>152</v>
      </c>
      <c r="D91" s="190" t="s">
        <v>133</v>
      </c>
      <c r="E91" s="191" t="s">
        <v>260</v>
      </c>
      <c r="F91" s="192" t="s">
        <v>261</v>
      </c>
      <c r="G91" s="193" t="s">
        <v>196</v>
      </c>
      <c r="H91" s="194">
        <v>201.88</v>
      </c>
      <c r="I91" s="195">
        <v>227.39</v>
      </c>
      <c r="J91" s="196">
        <f>ROUND(I91*H91,2)</f>
        <v>45905.49</v>
      </c>
      <c r="K91" s="192" t="s">
        <v>161</v>
      </c>
      <c r="L91" s="59"/>
      <c r="M91" s="197" t="s">
        <v>21</v>
      </c>
      <c r="N91" s="198" t="s">
        <v>41</v>
      </c>
      <c r="O91" s="40"/>
      <c r="P91" s="199">
        <f>O91*H91</f>
        <v>0</v>
      </c>
      <c r="Q91" s="199">
        <v>0</v>
      </c>
      <c r="R91" s="199">
        <f>Q91*H91</f>
        <v>0</v>
      </c>
      <c r="S91" s="199">
        <v>0</v>
      </c>
      <c r="T91" s="200">
        <f>S91*H91</f>
        <v>0</v>
      </c>
      <c r="AR91" s="23" t="s">
        <v>152</v>
      </c>
      <c r="AT91" s="23" t="s">
        <v>133</v>
      </c>
      <c r="AU91" s="23" t="s">
        <v>79</v>
      </c>
      <c r="AY91" s="23" t="s">
        <v>132</v>
      </c>
      <c r="BE91" s="201">
        <f>IF(N91="základní",J91,0)</f>
        <v>45905.49</v>
      </c>
      <c r="BF91" s="201">
        <f>IF(N91="snížená",J91,0)</f>
        <v>0</v>
      </c>
      <c r="BG91" s="201">
        <f>IF(N91="zákl. přenesená",J91,0)</f>
        <v>0</v>
      </c>
      <c r="BH91" s="201">
        <f>IF(N91="sníž. přenesená",J91,0)</f>
        <v>0</v>
      </c>
      <c r="BI91" s="201">
        <f>IF(N91="nulová",J91,0)</f>
        <v>0</v>
      </c>
      <c r="BJ91" s="23" t="s">
        <v>77</v>
      </c>
      <c r="BK91" s="201">
        <f>ROUND(I91*H91,2)</f>
        <v>45905.49</v>
      </c>
      <c r="BL91" s="23" t="s">
        <v>152</v>
      </c>
      <c r="BM91" s="23" t="s">
        <v>1215</v>
      </c>
    </row>
    <row r="92" spans="2:47" s="1" customFormat="1" ht="202.5">
      <c r="B92" s="39"/>
      <c r="C92" s="61"/>
      <c r="D92" s="202" t="s">
        <v>188</v>
      </c>
      <c r="E92" s="61"/>
      <c r="F92" s="203" t="s">
        <v>263</v>
      </c>
      <c r="G92" s="61"/>
      <c r="H92" s="61"/>
      <c r="I92" s="161"/>
      <c r="J92" s="61"/>
      <c r="K92" s="61"/>
      <c r="L92" s="59"/>
      <c r="M92" s="204"/>
      <c r="N92" s="40"/>
      <c r="O92" s="40"/>
      <c r="P92" s="40"/>
      <c r="Q92" s="40"/>
      <c r="R92" s="40"/>
      <c r="S92" s="40"/>
      <c r="T92" s="76"/>
      <c r="AT92" s="23" t="s">
        <v>188</v>
      </c>
      <c r="AU92" s="23" t="s">
        <v>79</v>
      </c>
    </row>
    <row r="93" spans="2:51" s="11" customFormat="1" ht="13.5">
      <c r="B93" s="208"/>
      <c r="C93" s="209"/>
      <c r="D93" s="202" t="s">
        <v>200</v>
      </c>
      <c r="E93" s="210" t="s">
        <v>21</v>
      </c>
      <c r="F93" s="211" t="s">
        <v>1216</v>
      </c>
      <c r="G93" s="209"/>
      <c r="H93" s="212">
        <v>201.88</v>
      </c>
      <c r="I93" s="213"/>
      <c r="J93" s="209"/>
      <c r="K93" s="209"/>
      <c r="L93" s="214"/>
      <c r="M93" s="215"/>
      <c r="N93" s="216"/>
      <c r="O93" s="216"/>
      <c r="P93" s="216"/>
      <c r="Q93" s="216"/>
      <c r="R93" s="216"/>
      <c r="S93" s="216"/>
      <c r="T93" s="217"/>
      <c r="AT93" s="218" t="s">
        <v>200</v>
      </c>
      <c r="AU93" s="218" t="s">
        <v>79</v>
      </c>
      <c r="AV93" s="11" t="s">
        <v>79</v>
      </c>
      <c r="AW93" s="11" t="s">
        <v>33</v>
      </c>
      <c r="AX93" s="11" t="s">
        <v>77</v>
      </c>
      <c r="AY93" s="218" t="s">
        <v>132</v>
      </c>
    </row>
    <row r="94" spans="2:65" s="1" customFormat="1" ht="25.5" customHeight="1">
      <c r="B94" s="39"/>
      <c r="C94" s="190" t="s">
        <v>131</v>
      </c>
      <c r="D94" s="190" t="s">
        <v>133</v>
      </c>
      <c r="E94" s="191" t="s">
        <v>1217</v>
      </c>
      <c r="F94" s="192" t="s">
        <v>1218</v>
      </c>
      <c r="G94" s="193" t="s">
        <v>186</v>
      </c>
      <c r="H94" s="194">
        <v>504.7</v>
      </c>
      <c r="I94" s="195">
        <v>118.66</v>
      </c>
      <c r="J94" s="196">
        <f>ROUND(I94*H94,2)</f>
        <v>59887.7</v>
      </c>
      <c r="K94" s="192" t="s">
        <v>161</v>
      </c>
      <c r="L94" s="59"/>
      <c r="M94" s="197" t="s">
        <v>21</v>
      </c>
      <c r="N94" s="198" t="s">
        <v>41</v>
      </c>
      <c r="O94" s="40"/>
      <c r="P94" s="199">
        <f>O94*H94</f>
        <v>0</v>
      </c>
      <c r="Q94" s="199">
        <v>0.00058</v>
      </c>
      <c r="R94" s="199">
        <f>Q94*H94</f>
        <v>0.292726</v>
      </c>
      <c r="S94" s="199">
        <v>0</v>
      </c>
      <c r="T94" s="200">
        <f>S94*H94</f>
        <v>0</v>
      </c>
      <c r="AR94" s="23" t="s">
        <v>152</v>
      </c>
      <c r="AT94" s="23" t="s">
        <v>133</v>
      </c>
      <c r="AU94" s="23" t="s">
        <v>79</v>
      </c>
      <c r="AY94" s="23" t="s">
        <v>132</v>
      </c>
      <c r="BE94" s="201">
        <f>IF(N94="základní",J94,0)</f>
        <v>59887.7</v>
      </c>
      <c r="BF94" s="201">
        <f>IF(N94="snížená",J94,0)</f>
        <v>0</v>
      </c>
      <c r="BG94" s="201">
        <f>IF(N94="zákl. přenesená",J94,0)</f>
        <v>0</v>
      </c>
      <c r="BH94" s="201">
        <f>IF(N94="sníž. přenesená",J94,0)</f>
        <v>0</v>
      </c>
      <c r="BI94" s="201">
        <f>IF(N94="nulová",J94,0)</f>
        <v>0</v>
      </c>
      <c r="BJ94" s="23" t="s">
        <v>77</v>
      </c>
      <c r="BK94" s="201">
        <f>ROUND(I94*H94,2)</f>
        <v>59887.7</v>
      </c>
      <c r="BL94" s="23" t="s">
        <v>152</v>
      </c>
      <c r="BM94" s="23" t="s">
        <v>1219</v>
      </c>
    </row>
    <row r="95" spans="2:47" s="1" customFormat="1" ht="40.5">
      <c r="B95" s="39"/>
      <c r="C95" s="61"/>
      <c r="D95" s="202" t="s">
        <v>188</v>
      </c>
      <c r="E95" s="61"/>
      <c r="F95" s="203" t="s">
        <v>1220</v>
      </c>
      <c r="G95" s="61"/>
      <c r="H95" s="61"/>
      <c r="I95" s="161"/>
      <c r="J95" s="61"/>
      <c r="K95" s="61"/>
      <c r="L95" s="59"/>
      <c r="M95" s="204"/>
      <c r="N95" s="40"/>
      <c r="O95" s="40"/>
      <c r="P95" s="40"/>
      <c r="Q95" s="40"/>
      <c r="R95" s="40"/>
      <c r="S95" s="40"/>
      <c r="T95" s="76"/>
      <c r="AT95" s="23" t="s">
        <v>188</v>
      </c>
      <c r="AU95" s="23" t="s">
        <v>79</v>
      </c>
    </row>
    <row r="96" spans="2:51" s="11" customFormat="1" ht="13.5">
      <c r="B96" s="208"/>
      <c r="C96" s="209"/>
      <c r="D96" s="202" t="s">
        <v>200</v>
      </c>
      <c r="E96" s="210" t="s">
        <v>21</v>
      </c>
      <c r="F96" s="211" t="s">
        <v>1221</v>
      </c>
      <c r="G96" s="209"/>
      <c r="H96" s="212">
        <v>504.7</v>
      </c>
      <c r="I96" s="213"/>
      <c r="J96" s="209"/>
      <c r="K96" s="209"/>
      <c r="L96" s="214"/>
      <c r="M96" s="215"/>
      <c r="N96" s="216"/>
      <c r="O96" s="216"/>
      <c r="P96" s="216"/>
      <c r="Q96" s="216"/>
      <c r="R96" s="216"/>
      <c r="S96" s="216"/>
      <c r="T96" s="217"/>
      <c r="AT96" s="218" t="s">
        <v>200</v>
      </c>
      <c r="AU96" s="218" t="s">
        <v>79</v>
      </c>
      <c r="AV96" s="11" t="s">
        <v>79</v>
      </c>
      <c r="AW96" s="11" t="s">
        <v>33</v>
      </c>
      <c r="AX96" s="11" t="s">
        <v>77</v>
      </c>
      <c r="AY96" s="218" t="s">
        <v>132</v>
      </c>
    </row>
    <row r="97" spans="2:65" s="1" customFormat="1" ht="25.5" customHeight="1">
      <c r="B97" s="39"/>
      <c r="C97" s="190" t="s">
        <v>163</v>
      </c>
      <c r="D97" s="190" t="s">
        <v>133</v>
      </c>
      <c r="E97" s="191" t="s">
        <v>1222</v>
      </c>
      <c r="F97" s="192" t="s">
        <v>1223</v>
      </c>
      <c r="G97" s="193" t="s">
        <v>186</v>
      </c>
      <c r="H97" s="194">
        <v>504.7</v>
      </c>
      <c r="I97" s="195">
        <v>46.84</v>
      </c>
      <c r="J97" s="196">
        <f>ROUND(I97*H97,2)</f>
        <v>23640.15</v>
      </c>
      <c r="K97" s="192" t="s">
        <v>161</v>
      </c>
      <c r="L97" s="59"/>
      <c r="M97" s="197" t="s">
        <v>21</v>
      </c>
      <c r="N97" s="198" t="s">
        <v>41</v>
      </c>
      <c r="O97" s="40"/>
      <c r="P97" s="199">
        <f>O97*H97</f>
        <v>0</v>
      </c>
      <c r="Q97" s="199">
        <v>0</v>
      </c>
      <c r="R97" s="199">
        <f>Q97*H97</f>
        <v>0</v>
      </c>
      <c r="S97" s="199">
        <v>0</v>
      </c>
      <c r="T97" s="200">
        <f>S97*H97</f>
        <v>0</v>
      </c>
      <c r="AR97" s="23" t="s">
        <v>152</v>
      </c>
      <c r="AT97" s="23" t="s">
        <v>133</v>
      </c>
      <c r="AU97" s="23" t="s">
        <v>79</v>
      </c>
      <c r="AY97" s="23" t="s">
        <v>132</v>
      </c>
      <c r="BE97" s="201">
        <f>IF(N97="základní",J97,0)</f>
        <v>23640.15</v>
      </c>
      <c r="BF97" s="201">
        <f>IF(N97="snížená",J97,0)</f>
        <v>0</v>
      </c>
      <c r="BG97" s="201">
        <f>IF(N97="zákl. přenesená",J97,0)</f>
        <v>0</v>
      </c>
      <c r="BH97" s="201">
        <f>IF(N97="sníž. přenesená",J97,0)</f>
        <v>0</v>
      </c>
      <c r="BI97" s="201">
        <f>IF(N97="nulová",J97,0)</f>
        <v>0</v>
      </c>
      <c r="BJ97" s="23" t="s">
        <v>77</v>
      </c>
      <c r="BK97" s="201">
        <f>ROUND(I97*H97,2)</f>
        <v>23640.15</v>
      </c>
      <c r="BL97" s="23" t="s">
        <v>152</v>
      </c>
      <c r="BM97" s="23" t="s">
        <v>1224</v>
      </c>
    </row>
    <row r="98" spans="2:65" s="1" customFormat="1" ht="63.75" customHeight="1">
      <c r="B98" s="39"/>
      <c r="C98" s="190" t="s">
        <v>167</v>
      </c>
      <c r="D98" s="190" t="s">
        <v>133</v>
      </c>
      <c r="E98" s="191" t="s">
        <v>266</v>
      </c>
      <c r="F98" s="192" t="s">
        <v>1225</v>
      </c>
      <c r="G98" s="193" t="s">
        <v>196</v>
      </c>
      <c r="H98" s="194">
        <v>127.6</v>
      </c>
      <c r="I98" s="195">
        <v>111.49</v>
      </c>
      <c r="J98" s="196">
        <f>ROUND(I98*H98,2)</f>
        <v>14226.12</v>
      </c>
      <c r="K98" s="192" t="s">
        <v>21</v>
      </c>
      <c r="L98" s="59"/>
      <c r="M98" s="197" t="s">
        <v>21</v>
      </c>
      <c r="N98" s="198" t="s">
        <v>41</v>
      </c>
      <c r="O98" s="40"/>
      <c r="P98" s="199">
        <f>O98*H98</f>
        <v>0</v>
      </c>
      <c r="Q98" s="199">
        <v>0</v>
      </c>
      <c r="R98" s="199">
        <f>Q98*H98</f>
        <v>0</v>
      </c>
      <c r="S98" s="199">
        <v>0</v>
      </c>
      <c r="T98" s="200">
        <f>S98*H98</f>
        <v>0</v>
      </c>
      <c r="AR98" s="23" t="s">
        <v>152</v>
      </c>
      <c r="AT98" s="23" t="s">
        <v>133</v>
      </c>
      <c r="AU98" s="23" t="s">
        <v>79</v>
      </c>
      <c r="AY98" s="23" t="s">
        <v>132</v>
      </c>
      <c r="BE98" s="201">
        <f>IF(N98="základní",J98,0)</f>
        <v>14226.12</v>
      </c>
      <c r="BF98" s="201">
        <f>IF(N98="snížená",J98,0)</f>
        <v>0</v>
      </c>
      <c r="BG98" s="201">
        <f>IF(N98="zákl. přenesená",J98,0)</f>
        <v>0</v>
      </c>
      <c r="BH98" s="201">
        <f>IF(N98="sníž. přenesená",J98,0)</f>
        <v>0</v>
      </c>
      <c r="BI98" s="201">
        <f>IF(N98="nulová",J98,0)</f>
        <v>0</v>
      </c>
      <c r="BJ98" s="23" t="s">
        <v>77</v>
      </c>
      <c r="BK98" s="201">
        <f>ROUND(I98*H98,2)</f>
        <v>14226.12</v>
      </c>
      <c r="BL98" s="23" t="s">
        <v>152</v>
      </c>
      <c r="BM98" s="23" t="s">
        <v>1226</v>
      </c>
    </row>
    <row r="99" spans="2:51" s="11" customFormat="1" ht="13.5">
      <c r="B99" s="208"/>
      <c r="C99" s="209"/>
      <c r="D99" s="202" t="s">
        <v>200</v>
      </c>
      <c r="E99" s="210" t="s">
        <v>21</v>
      </c>
      <c r="F99" s="211" t="s">
        <v>1227</v>
      </c>
      <c r="G99" s="209"/>
      <c r="H99" s="212">
        <v>127.6</v>
      </c>
      <c r="I99" s="213"/>
      <c r="J99" s="209"/>
      <c r="K99" s="209"/>
      <c r="L99" s="214"/>
      <c r="M99" s="215"/>
      <c r="N99" s="216"/>
      <c r="O99" s="216"/>
      <c r="P99" s="216"/>
      <c r="Q99" s="216"/>
      <c r="R99" s="216"/>
      <c r="S99" s="216"/>
      <c r="T99" s="217"/>
      <c r="AT99" s="218" t="s">
        <v>200</v>
      </c>
      <c r="AU99" s="218" t="s">
        <v>79</v>
      </c>
      <c r="AV99" s="11" t="s">
        <v>79</v>
      </c>
      <c r="AW99" s="11" t="s">
        <v>33</v>
      </c>
      <c r="AX99" s="11" t="s">
        <v>77</v>
      </c>
      <c r="AY99" s="218" t="s">
        <v>132</v>
      </c>
    </row>
    <row r="100" spans="2:65" s="1" customFormat="1" ht="25.5" customHeight="1">
      <c r="B100" s="39"/>
      <c r="C100" s="190" t="s">
        <v>173</v>
      </c>
      <c r="D100" s="190" t="s">
        <v>133</v>
      </c>
      <c r="E100" s="191" t="s">
        <v>279</v>
      </c>
      <c r="F100" s="192" t="s">
        <v>280</v>
      </c>
      <c r="G100" s="193" t="s">
        <v>281</v>
      </c>
      <c r="H100" s="194">
        <v>229.68</v>
      </c>
      <c r="I100" s="195">
        <v>109.72</v>
      </c>
      <c r="J100" s="196">
        <f>ROUND(I100*H100,2)</f>
        <v>25200.49</v>
      </c>
      <c r="K100" s="192" t="s">
        <v>161</v>
      </c>
      <c r="L100" s="59"/>
      <c r="M100" s="197" t="s">
        <v>21</v>
      </c>
      <c r="N100" s="198" t="s">
        <v>41</v>
      </c>
      <c r="O100" s="40"/>
      <c r="P100" s="199">
        <f>O100*H100</f>
        <v>0</v>
      </c>
      <c r="Q100" s="199">
        <v>0</v>
      </c>
      <c r="R100" s="199">
        <f>Q100*H100</f>
        <v>0</v>
      </c>
      <c r="S100" s="199">
        <v>0</v>
      </c>
      <c r="T100" s="200">
        <f>S100*H100</f>
        <v>0</v>
      </c>
      <c r="AR100" s="23" t="s">
        <v>152</v>
      </c>
      <c r="AT100" s="23" t="s">
        <v>133</v>
      </c>
      <c r="AU100" s="23" t="s">
        <v>79</v>
      </c>
      <c r="AY100" s="23" t="s">
        <v>132</v>
      </c>
      <c r="BE100" s="201">
        <f>IF(N100="základní",J100,0)</f>
        <v>25200.49</v>
      </c>
      <c r="BF100" s="201">
        <f>IF(N100="snížená",J100,0)</f>
        <v>0</v>
      </c>
      <c r="BG100" s="201">
        <f>IF(N100="zákl. přenesená",J100,0)</f>
        <v>0</v>
      </c>
      <c r="BH100" s="201">
        <f>IF(N100="sníž. přenesená",J100,0)</f>
        <v>0</v>
      </c>
      <c r="BI100" s="201">
        <f>IF(N100="nulová",J100,0)</f>
        <v>0</v>
      </c>
      <c r="BJ100" s="23" t="s">
        <v>77</v>
      </c>
      <c r="BK100" s="201">
        <f>ROUND(I100*H100,2)</f>
        <v>25200.49</v>
      </c>
      <c r="BL100" s="23" t="s">
        <v>152</v>
      </c>
      <c r="BM100" s="23" t="s">
        <v>1228</v>
      </c>
    </row>
    <row r="101" spans="2:47" s="1" customFormat="1" ht="27">
      <c r="B101" s="39"/>
      <c r="C101" s="61"/>
      <c r="D101" s="202" t="s">
        <v>188</v>
      </c>
      <c r="E101" s="61"/>
      <c r="F101" s="203" t="s">
        <v>283</v>
      </c>
      <c r="G101" s="61"/>
      <c r="H101" s="61"/>
      <c r="I101" s="161"/>
      <c r="J101" s="61"/>
      <c r="K101" s="61"/>
      <c r="L101" s="59"/>
      <c r="M101" s="204"/>
      <c r="N101" s="40"/>
      <c r="O101" s="40"/>
      <c r="P101" s="40"/>
      <c r="Q101" s="40"/>
      <c r="R101" s="40"/>
      <c r="S101" s="40"/>
      <c r="T101" s="76"/>
      <c r="AT101" s="23" t="s">
        <v>188</v>
      </c>
      <c r="AU101" s="23" t="s">
        <v>79</v>
      </c>
    </row>
    <row r="102" spans="2:51" s="11" customFormat="1" ht="13.5">
      <c r="B102" s="208"/>
      <c r="C102" s="209"/>
      <c r="D102" s="202" t="s">
        <v>200</v>
      </c>
      <c r="E102" s="210" t="s">
        <v>21</v>
      </c>
      <c r="F102" s="211" t="s">
        <v>1229</v>
      </c>
      <c r="G102" s="209"/>
      <c r="H102" s="212">
        <v>229.68</v>
      </c>
      <c r="I102" s="213"/>
      <c r="J102" s="209"/>
      <c r="K102" s="209"/>
      <c r="L102" s="214"/>
      <c r="M102" s="215"/>
      <c r="N102" s="216"/>
      <c r="O102" s="216"/>
      <c r="P102" s="216"/>
      <c r="Q102" s="216"/>
      <c r="R102" s="216"/>
      <c r="S102" s="216"/>
      <c r="T102" s="217"/>
      <c r="AT102" s="218" t="s">
        <v>200</v>
      </c>
      <c r="AU102" s="218" t="s">
        <v>79</v>
      </c>
      <c r="AV102" s="11" t="s">
        <v>79</v>
      </c>
      <c r="AW102" s="11" t="s">
        <v>33</v>
      </c>
      <c r="AX102" s="11" t="s">
        <v>77</v>
      </c>
      <c r="AY102" s="218" t="s">
        <v>132</v>
      </c>
    </row>
    <row r="103" spans="2:65" s="1" customFormat="1" ht="25.5" customHeight="1">
      <c r="B103" s="39"/>
      <c r="C103" s="190" t="s">
        <v>80</v>
      </c>
      <c r="D103" s="190" t="s">
        <v>133</v>
      </c>
      <c r="E103" s="191" t="s">
        <v>286</v>
      </c>
      <c r="F103" s="192" t="s">
        <v>287</v>
      </c>
      <c r="G103" s="193" t="s">
        <v>196</v>
      </c>
      <c r="H103" s="194">
        <v>164.68</v>
      </c>
      <c r="I103" s="195">
        <v>105.14</v>
      </c>
      <c r="J103" s="196">
        <f>ROUND(I103*H103,2)</f>
        <v>17314.46</v>
      </c>
      <c r="K103" s="192" t="s">
        <v>161</v>
      </c>
      <c r="L103" s="59"/>
      <c r="M103" s="197" t="s">
        <v>21</v>
      </c>
      <c r="N103" s="198" t="s">
        <v>41</v>
      </c>
      <c r="O103" s="40"/>
      <c r="P103" s="199">
        <f>O103*H103</f>
        <v>0</v>
      </c>
      <c r="Q103" s="199">
        <v>0</v>
      </c>
      <c r="R103" s="199">
        <f>Q103*H103</f>
        <v>0</v>
      </c>
      <c r="S103" s="199">
        <v>0</v>
      </c>
      <c r="T103" s="200">
        <f>S103*H103</f>
        <v>0</v>
      </c>
      <c r="AR103" s="23" t="s">
        <v>152</v>
      </c>
      <c r="AT103" s="23" t="s">
        <v>133</v>
      </c>
      <c r="AU103" s="23" t="s">
        <v>79</v>
      </c>
      <c r="AY103" s="23" t="s">
        <v>132</v>
      </c>
      <c r="BE103" s="201">
        <f>IF(N103="základní",J103,0)</f>
        <v>17314.46</v>
      </c>
      <c r="BF103" s="201">
        <f>IF(N103="snížená",J103,0)</f>
        <v>0</v>
      </c>
      <c r="BG103" s="201">
        <f>IF(N103="zákl. přenesená",J103,0)</f>
        <v>0</v>
      </c>
      <c r="BH103" s="201">
        <f>IF(N103="sníž. přenesená",J103,0)</f>
        <v>0</v>
      </c>
      <c r="BI103" s="201">
        <f>IF(N103="nulová",J103,0)</f>
        <v>0</v>
      </c>
      <c r="BJ103" s="23" t="s">
        <v>77</v>
      </c>
      <c r="BK103" s="201">
        <f>ROUND(I103*H103,2)</f>
        <v>17314.46</v>
      </c>
      <c r="BL103" s="23" t="s">
        <v>152</v>
      </c>
      <c r="BM103" s="23" t="s">
        <v>1230</v>
      </c>
    </row>
    <row r="104" spans="2:47" s="1" customFormat="1" ht="409.5">
      <c r="B104" s="39"/>
      <c r="C104" s="61"/>
      <c r="D104" s="202" t="s">
        <v>188</v>
      </c>
      <c r="E104" s="61"/>
      <c r="F104" s="203" t="s">
        <v>289</v>
      </c>
      <c r="G104" s="61"/>
      <c r="H104" s="61"/>
      <c r="I104" s="161"/>
      <c r="J104" s="61"/>
      <c r="K104" s="61"/>
      <c r="L104" s="59"/>
      <c r="M104" s="204"/>
      <c r="N104" s="40"/>
      <c r="O104" s="40"/>
      <c r="P104" s="40"/>
      <c r="Q104" s="40"/>
      <c r="R104" s="40"/>
      <c r="S104" s="40"/>
      <c r="T104" s="76"/>
      <c r="AT104" s="23" t="s">
        <v>188</v>
      </c>
      <c r="AU104" s="23" t="s">
        <v>79</v>
      </c>
    </row>
    <row r="105" spans="2:51" s="11" customFormat="1" ht="13.5">
      <c r="B105" s="208"/>
      <c r="C105" s="209"/>
      <c r="D105" s="202" t="s">
        <v>200</v>
      </c>
      <c r="E105" s="210" t="s">
        <v>21</v>
      </c>
      <c r="F105" s="211" t="s">
        <v>1231</v>
      </c>
      <c r="G105" s="209"/>
      <c r="H105" s="212">
        <v>164.68</v>
      </c>
      <c r="I105" s="213"/>
      <c r="J105" s="209"/>
      <c r="K105" s="209"/>
      <c r="L105" s="214"/>
      <c r="M105" s="215"/>
      <c r="N105" s="216"/>
      <c r="O105" s="216"/>
      <c r="P105" s="216"/>
      <c r="Q105" s="216"/>
      <c r="R105" s="216"/>
      <c r="S105" s="216"/>
      <c r="T105" s="217"/>
      <c r="AT105" s="218" t="s">
        <v>200</v>
      </c>
      <c r="AU105" s="218" t="s">
        <v>79</v>
      </c>
      <c r="AV105" s="11" t="s">
        <v>79</v>
      </c>
      <c r="AW105" s="11" t="s">
        <v>33</v>
      </c>
      <c r="AX105" s="11" t="s">
        <v>77</v>
      </c>
      <c r="AY105" s="218" t="s">
        <v>132</v>
      </c>
    </row>
    <row r="106" spans="2:65" s="1" customFormat="1" ht="16.5" customHeight="1">
      <c r="B106" s="39"/>
      <c r="C106" s="243" t="s">
        <v>270</v>
      </c>
      <c r="D106" s="243" t="s">
        <v>292</v>
      </c>
      <c r="E106" s="244" t="s">
        <v>293</v>
      </c>
      <c r="F106" s="245" t="s">
        <v>294</v>
      </c>
      <c r="G106" s="246" t="s">
        <v>281</v>
      </c>
      <c r="H106" s="247">
        <v>72</v>
      </c>
      <c r="I106" s="248">
        <v>281.24</v>
      </c>
      <c r="J106" s="249">
        <f>ROUND(I106*H106,2)</f>
        <v>20249.28</v>
      </c>
      <c r="K106" s="245" t="s">
        <v>161</v>
      </c>
      <c r="L106" s="250"/>
      <c r="M106" s="251" t="s">
        <v>21</v>
      </c>
      <c r="N106" s="252" t="s">
        <v>41</v>
      </c>
      <c r="O106" s="40"/>
      <c r="P106" s="199">
        <f>O106*H106</f>
        <v>0</v>
      </c>
      <c r="Q106" s="199">
        <v>1</v>
      </c>
      <c r="R106" s="199">
        <f>Q106*H106</f>
        <v>72</v>
      </c>
      <c r="S106" s="199">
        <v>0</v>
      </c>
      <c r="T106" s="200">
        <f>S106*H106</f>
        <v>0</v>
      </c>
      <c r="AR106" s="23" t="s">
        <v>173</v>
      </c>
      <c r="AT106" s="23" t="s">
        <v>292</v>
      </c>
      <c r="AU106" s="23" t="s">
        <v>79</v>
      </c>
      <c r="AY106" s="23" t="s">
        <v>132</v>
      </c>
      <c r="BE106" s="201">
        <f>IF(N106="základní",J106,0)</f>
        <v>20249.28</v>
      </c>
      <c r="BF106" s="201">
        <f>IF(N106="snížená",J106,0)</f>
        <v>0</v>
      </c>
      <c r="BG106" s="201">
        <f>IF(N106="zákl. přenesená",J106,0)</f>
        <v>0</v>
      </c>
      <c r="BH106" s="201">
        <f>IF(N106="sníž. přenesená",J106,0)</f>
        <v>0</v>
      </c>
      <c r="BI106" s="201">
        <f>IF(N106="nulová",J106,0)</f>
        <v>0</v>
      </c>
      <c r="BJ106" s="23" t="s">
        <v>77</v>
      </c>
      <c r="BK106" s="201">
        <f>ROUND(I106*H106,2)</f>
        <v>20249.28</v>
      </c>
      <c r="BL106" s="23" t="s">
        <v>152</v>
      </c>
      <c r="BM106" s="23" t="s">
        <v>1232</v>
      </c>
    </row>
    <row r="107" spans="2:47" s="1" customFormat="1" ht="27">
      <c r="B107" s="39"/>
      <c r="C107" s="61"/>
      <c r="D107" s="202" t="s">
        <v>140</v>
      </c>
      <c r="E107" s="61"/>
      <c r="F107" s="203" t="s">
        <v>1233</v>
      </c>
      <c r="G107" s="61"/>
      <c r="H107" s="61"/>
      <c r="I107" s="161"/>
      <c r="J107" s="61"/>
      <c r="K107" s="61"/>
      <c r="L107" s="59"/>
      <c r="M107" s="204"/>
      <c r="N107" s="40"/>
      <c r="O107" s="40"/>
      <c r="P107" s="40"/>
      <c r="Q107" s="40"/>
      <c r="R107" s="40"/>
      <c r="S107" s="40"/>
      <c r="T107" s="76"/>
      <c r="AT107" s="23" t="s">
        <v>140</v>
      </c>
      <c r="AU107" s="23" t="s">
        <v>79</v>
      </c>
    </row>
    <row r="108" spans="2:51" s="11" customFormat="1" ht="13.5">
      <c r="B108" s="208"/>
      <c r="C108" s="209"/>
      <c r="D108" s="202" t="s">
        <v>200</v>
      </c>
      <c r="E108" s="210" t="s">
        <v>21</v>
      </c>
      <c r="F108" s="211" t="s">
        <v>1234</v>
      </c>
      <c r="G108" s="209"/>
      <c r="H108" s="212">
        <v>72</v>
      </c>
      <c r="I108" s="213"/>
      <c r="J108" s="209"/>
      <c r="K108" s="209"/>
      <c r="L108" s="214"/>
      <c r="M108" s="215"/>
      <c r="N108" s="216"/>
      <c r="O108" s="216"/>
      <c r="P108" s="216"/>
      <c r="Q108" s="216"/>
      <c r="R108" s="216"/>
      <c r="S108" s="216"/>
      <c r="T108" s="217"/>
      <c r="AT108" s="218" t="s">
        <v>200</v>
      </c>
      <c r="AU108" s="218" t="s">
        <v>79</v>
      </c>
      <c r="AV108" s="11" t="s">
        <v>79</v>
      </c>
      <c r="AW108" s="11" t="s">
        <v>33</v>
      </c>
      <c r="AX108" s="11" t="s">
        <v>77</v>
      </c>
      <c r="AY108" s="218" t="s">
        <v>132</v>
      </c>
    </row>
    <row r="109" spans="2:65" s="1" customFormat="1" ht="38.25" customHeight="1">
      <c r="B109" s="39"/>
      <c r="C109" s="190" t="s">
        <v>272</v>
      </c>
      <c r="D109" s="190" t="s">
        <v>133</v>
      </c>
      <c r="E109" s="191" t="s">
        <v>298</v>
      </c>
      <c r="F109" s="192" t="s">
        <v>299</v>
      </c>
      <c r="G109" s="193" t="s">
        <v>196</v>
      </c>
      <c r="H109" s="194">
        <v>70.08</v>
      </c>
      <c r="I109" s="195">
        <v>204.05</v>
      </c>
      <c r="J109" s="196">
        <f>ROUND(I109*H109,2)</f>
        <v>14299.82</v>
      </c>
      <c r="K109" s="192" t="s">
        <v>161</v>
      </c>
      <c r="L109" s="59"/>
      <c r="M109" s="197" t="s">
        <v>21</v>
      </c>
      <c r="N109" s="198" t="s">
        <v>41</v>
      </c>
      <c r="O109" s="40"/>
      <c r="P109" s="199">
        <f>O109*H109</f>
        <v>0</v>
      </c>
      <c r="Q109" s="199">
        <v>0</v>
      </c>
      <c r="R109" s="199">
        <f>Q109*H109</f>
        <v>0</v>
      </c>
      <c r="S109" s="199">
        <v>0</v>
      </c>
      <c r="T109" s="200">
        <f>S109*H109</f>
        <v>0</v>
      </c>
      <c r="AR109" s="23" t="s">
        <v>152</v>
      </c>
      <c r="AT109" s="23" t="s">
        <v>133</v>
      </c>
      <c r="AU109" s="23" t="s">
        <v>79</v>
      </c>
      <c r="AY109" s="23" t="s">
        <v>132</v>
      </c>
      <c r="BE109" s="201">
        <f>IF(N109="základní",J109,0)</f>
        <v>14299.82</v>
      </c>
      <c r="BF109" s="201">
        <f>IF(N109="snížená",J109,0)</f>
        <v>0</v>
      </c>
      <c r="BG109" s="201">
        <f>IF(N109="zákl. přenesená",J109,0)</f>
        <v>0</v>
      </c>
      <c r="BH109" s="201">
        <f>IF(N109="sníž. přenesená",J109,0)</f>
        <v>0</v>
      </c>
      <c r="BI109" s="201">
        <f>IF(N109="nulová",J109,0)</f>
        <v>0</v>
      </c>
      <c r="BJ109" s="23" t="s">
        <v>77</v>
      </c>
      <c r="BK109" s="201">
        <f>ROUND(I109*H109,2)</f>
        <v>14299.82</v>
      </c>
      <c r="BL109" s="23" t="s">
        <v>152</v>
      </c>
      <c r="BM109" s="23" t="s">
        <v>1235</v>
      </c>
    </row>
    <row r="110" spans="2:47" s="1" customFormat="1" ht="108">
      <c r="B110" s="39"/>
      <c r="C110" s="61"/>
      <c r="D110" s="202" t="s">
        <v>188</v>
      </c>
      <c r="E110" s="61"/>
      <c r="F110" s="203" t="s">
        <v>301</v>
      </c>
      <c r="G110" s="61"/>
      <c r="H110" s="61"/>
      <c r="I110" s="161"/>
      <c r="J110" s="61"/>
      <c r="K110" s="61"/>
      <c r="L110" s="59"/>
      <c r="M110" s="204"/>
      <c r="N110" s="40"/>
      <c r="O110" s="40"/>
      <c r="P110" s="40"/>
      <c r="Q110" s="40"/>
      <c r="R110" s="40"/>
      <c r="S110" s="40"/>
      <c r="T110" s="76"/>
      <c r="AT110" s="23" t="s">
        <v>188</v>
      </c>
      <c r="AU110" s="23" t="s">
        <v>79</v>
      </c>
    </row>
    <row r="111" spans="2:51" s="11" customFormat="1" ht="13.5">
      <c r="B111" s="208"/>
      <c r="C111" s="209"/>
      <c r="D111" s="202" t="s">
        <v>200</v>
      </c>
      <c r="E111" s="210" t="s">
        <v>21</v>
      </c>
      <c r="F111" s="211" t="s">
        <v>1236</v>
      </c>
      <c r="G111" s="209"/>
      <c r="H111" s="212">
        <v>70.08</v>
      </c>
      <c r="I111" s="213"/>
      <c r="J111" s="209"/>
      <c r="K111" s="209"/>
      <c r="L111" s="214"/>
      <c r="M111" s="215"/>
      <c r="N111" s="216"/>
      <c r="O111" s="216"/>
      <c r="P111" s="216"/>
      <c r="Q111" s="216"/>
      <c r="R111" s="216"/>
      <c r="S111" s="216"/>
      <c r="T111" s="217"/>
      <c r="AT111" s="218" t="s">
        <v>200</v>
      </c>
      <c r="AU111" s="218" t="s">
        <v>79</v>
      </c>
      <c r="AV111" s="11" t="s">
        <v>79</v>
      </c>
      <c r="AW111" s="11" t="s">
        <v>33</v>
      </c>
      <c r="AX111" s="11" t="s">
        <v>77</v>
      </c>
      <c r="AY111" s="218" t="s">
        <v>132</v>
      </c>
    </row>
    <row r="112" spans="2:65" s="1" customFormat="1" ht="16.5" customHeight="1">
      <c r="B112" s="39"/>
      <c r="C112" s="243" t="s">
        <v>278</v>
      </c>
      <c r="D112" s="243" t="s">
        <v>292</v>
      </c>
      <c r="E112" s="244" t="s">
        <v>304</v>
      </c>
      <c r="F112" s="245" t="s">
        <v>305</v>
      </c>
      <c r="G112" s="246" t="s">
        <v>281</v>
      </c>
      <c r="H112" s="247">
        <v>126.144</v>
      </c>
      <c r="I112" s="248">
        <v>228.1</v>
      </c>
      <c r="J112" s="249">
        <f>ROUND(I112*H112,2)</f>
        <v>28773.45</v>
      </c>
      <c r="K112" s="245" t="s">
        <v>161</v>
      </c>
      <c r="L112" s="250"/>
      <c r="M112" s="251" t="s">
        <v>21</v>
      </c>
      <c r="N112" s="252" t="s">
        <v>41</v>
      </c>
      <c r="O112" s="40"/>
      <c r="P112" s="199">
        <f>O112*H112</f>
        <v>0</v>
      </c>
      <c r="Q112" s="199">
        <v>1</v>
      </c>
      <c r="R112" s="199">
        <f>Q112*H112</f>
        <v>126.144</v>
      </c>
      <c r="S112" s="199">
        <v>0</v>
      </c>
      <c r="T112" s="200">
        <f>S112*H112</f>
        <v>0</v>
      </c>
      <c r="AR112" s="23" t="s">
        <v>173</v>
      </c>
      <c r="AT112" s="23" t="s">
        <v>292</v>
      </c>
      <c r="AU112" s="23" t="s">
        <v>79</v>
      </c>
      <c r="AY112" s="23" t="s">
        <v>132</v>
      </c>
      <c r="BE112" s="201">
        <f>IF(N112="základní",J112,0)</f>
        <v>28773.45</v>
      </c>
      <c r="BF112" s="201">
        <f>IF(N112="snížená",J112,0)</f>
        <v>0</v>
      </c>
      <c r="BG112" s="201">
        <f>IF(N112="zákl. přenesená",J112,0)</f>
        <v>0</v>
      </c>
      <c r="BH112" s="201">
        <f>IF(N112="sníž. přenesená",J112,0)</f>
        <v>0</v>
      </c>
      <c r="BI112" s="201">
        <f>IF(N112="nulová",J112,0)</f>
        <v>0</v>
      </c>
      <c r="BJ112" s="23" t="s">
        <v>77</v>
      </c>
      <c r="BK112" s="201">
        <f>ROUND(I112*H112,2)</f>
        <v>28773.45</v>
      </c>
      <c r="BL112" s="23" t="s">
        <v>152</v>
      </c>
      <c r="BM112" s="23" t="s">
        <v>1237</v>
      </c>
    </row>
    <row r="113" spans="2:51" s="11" customFormat="1" ht="13.5">
      <c r="B113" s="208"/>
      <c r="C113" s="209"/>
      <c r="D113" s="202" t="s">
        <v>200</v>
      </c>
      <c r="E113" s="210" t="s">
        <v>21</v>
      </c>
      <c r="F113" s="211" t="s">
        <v>1238</v>
      </c>
      <c r="G113" s="209"/>
      <c r="H113" s="212">
        <v>126.144</v>
      </c>
      <c r="I113" s="213"/>
      <c r="J113" s="209"/>
      <c r="K113" s="209"/>
      <c r="L113" s="214"/>
      <c r="M113" s="215"/>
      <c r="N113" s="216"/>
      <c r="O113" s="216"/>
      <c r="P113" s="216"/>
      <c r="Q113" s="216"/>
      <c r="R113" s="216"/>
      <c r="S113" s="216"/>
      <c r="T113" s="217"/>
      <c r="AT113" s="218" t="s">
        <v>200</v>
      </c>
      <c r="AU113" s="218" t="s">
        <v>79</v>
      </c>
      <c r="AV113" s="11" t="s">
        <v>79</v>
      </c>
      <c r="AW113" s="11" t="s">
        <v>33</v>
      </c>
      <c r="AX113" s="11" t="s">
        <v>77</v>
      </c>
      <c r="AY113" s="218" t="s">
        <v>132</v>
      </c>
    </row>
    <row r="114" spans="2:63" s="10" customFormat="1" ht="29.25" customHeight="1">
      <c r="B114" s="174"/>
      <c r="C114" s="175"/>
      <c r="D114" s="176" t="s">
        <v>69</v>
      </c>
      <c r="E114" s="188" t="s">
        <v>152</v>
      </c>
      <c r="F114" s="188" t="s">
        <v>426</v>
      </c>
      <c r="G114" s="175"/>
      <c r="H114" s="175"/>
      <c r="I114" s="178"/>
      <c r="J114" s="189">
        <f>BK114</f>
        <v>16760.61</v>
      </c>
      <c r="K114" s="175"/>
      <c r="L114" s="180"/>
      <c r="M114" s="181"/>
      <c r="N114" s="182"/>
      <c r="O114" s="182"/>
      <c r="P114" s="183">
        <f>SUM(P115:P122)</f>
        <v>0</v>
      </c>
      <c r="Q114" s="182"/>
      <c r="R114" s="183">
        <f>SUM(R115:R122)</f>
        <v>0.016869600000000002</v>
      </c>
      <c r="S114" s="182"/>
      <c r="T114" s="184">
        <f>SUM(T115:T122)</f>
        <v>0</v>
      </c>
      <c r="AR114" s="185" t="s">
        <v>77</v>
      </c>
      <c r="AT114" s="186" t="s">
        <v>69</v>
      </c>
      <c r="AU114" s="186" t="s">
        <v>77</v>
      </c>
      <c r="AY114" s="185" t="s">
        <v>132</v>
      </c>
      <c r="BK114" s="187">
        <f>SUM(BK115:BK122)</f>
        <v>16760.61</v>
      </c>
    </row>
    <row r="115" spans="2:65" s="1" customFormat="1" ht="25.5" customHeight="1">
      <c r="B115" s="39"/>
      <c r="C115" s="190" t="s">
        <v>285</v>
      </c>
      <c r="D115" s="190" t="s">
        <v>133</v>
      </c>
      <c r="E115" s="191" t="s">
        <v>428</v>
      </c>
      <c r="F115" s="192" t="s">
        <v>429</v>
      </c>
      <c r="G115" s="193" t="s">
        <v>196</v>
      </c>
      <c r="H115" s="194">
        <v>14.16</v>
      </c>
      <c r="I115" s="195">
        <v>884.36</v>
      </c>
      <c r="J115" s="196">
        <f>ROUND(I115*H115,2)</f>
        <v>12522.54</v>
      </c>
      <c r="K115" s="192" t="s">
        <v>161</v>
      </c>
      <c r="L115" s="59"/>
      <c r="M115" s="197" t="s">
        <v>21</v>
      </c>
      <c r="N115" s="198" t="s">
        <v>41</v>
      </c>
      <c r="O115" s="40"/>
      <c r="P115" s="199">
        <f>O115*H115</f>
        <v>0</v>
      </c>
      <c r="Q115" s="199">
        <v>0</v>
      </c>
      <c r="R115" s="199">
        <f>Q115*H115</f>
        <v>0</v>
      </c>
      <c r="S115" s="199">
        <v>0</v>
      </c>
      <c r="T115" s="200">
        <f>S115*H115</f>
        <v>0</v>
      </c>
      <c r="AR115" s="23" t="s">
        <v>152</v>
      </c>
      <c r="AT115" s="23" t="s">
        <v>133</v>
      </c>
      <c r="AU115" s="23" t="s">
        <v>79</v>
      </c>
      <c r="AY115" s="23" t="s">
        <v>132</v>
      </c>
      <c r="BE115" s="201">
        <f>IF(N115="základní",J115,0)</f>
        <v>12522.54</v>
      </c>
      <c r="BF115" s="201">
        <f>IF(N115="snížená",J115,0)</f>
        <v>0</v>
      </c>
      <c r="BG115" s="201">
        <f>IF(N115="zákl. přenesená",J115,0)</f>
        <v>0</v>
      </c>
      <c r="BH115" s="201">
        <f>IF(N115="sníž. přenesená",J115,0)</f>
        <v>0</v>
      </c>
      <c r="BI115" s="201">
        <f>IF(N115="nulová",J115,0)</f>
        <v>0</v>
      </c>
      <c r="BJ115" s="23" t="s">
        <v>77</v>
      </c>
      <c r="BK115" s="201">
        <f>ROUND(I115*H115,2)</f>
        <v>12522.54</v>
      </c>
      <c r="BL115" s="23" t="s">
        <v>152</v>
      </c>
      <c r="BM115" s="23" t="s">
        <v>1239</v>
      </c>
    </row>
    <row r="116" spans="2:47" s="1" customFormat="1" ht="54">
      <c r="B116" s="39"/>
      <c r="C116" s="61"/>
      <c r="D116" s="202" t="s">
        <v>188</v>
      </c>
      <c r="E116" s="61"/>
      <c r="F116" s="203" t="s">
        <v>431</v>
      </c>
      <c r="G116" s="61"/>
      <c r="H116" s="61"/>
      <c r="I116" s="161"/>
      <c r="J116" s="61"/>
      <c r="K116" s="61"/>
      <c r="L116" s="59"/>
      <c r="M116" s="204"/>
      <c r="N116" s="40"/>
      <c r="O116" s="40"/>
      <c r="P116" s="40"/>
      <c r="Q116" s="40"/>
      <c r="R116" s="40"/>
      <c r="S116" s="40"/>
      <c r="T116" s="76"/>
      <c r="AT116" s="23" t="s">
        <v>188</v>
      </c>
      <c r="AU116" s="23" t="s">
        <v>79</v>
      </c>
    </row>
    <row r="117" spans="2:51" s="11" customFormat="1" ht="13.5">
      <c r="B117" s="208"/>
      <c r="C117" s="209"/>
      <c r="D117" s="202" t="s">
        <v>200</v>
      </c>
      <c r="E117" s="210" t="s">
        <v>21</v>
      </c>
      <c r="F117" s="211" t="s">
        <v>1240</v>
      </c>
      <c r="G117" s="209"/>
      <c r="H117" s="212">
        <v>14.16</v>
      </c>
      <c r="I117" s="213"/>
      <c r="J117" s="209"/>
      <c r="K117" s="209"/>
      <c r="L117" s="214"/>
      <c r="M117" s="215"/>
      <c r="N117" s="216"/>
      <c r="O117" s="216"/>
      <c r="P117" s="216"/>
      <c r="Q117" s="216"/>
      <c r="R117" s="216"/>
      <c r="S117" s="216"/>
      <c r="T117" s="217"/>
      <c r="AT117" s="218" t="s">
        <v>200</v>
      </c>
      <c r="AU117" s="218" t="s">
        <v>79</v>
      </c>
      <c r="AV117" s="11" t="s">
        <v>79</v>
      </c>
      <c r="AW117" s="11" t="s">
        <v>33</v>
      </c>
      <c r="AX117" s="11" t="s">
        <v>77</v>
      </c>
      <c r="AY117" s="218" t="s">
        <v>132</v>
      </c>
    </row>
    <row r="118" spans="2:65" s="1" customFormat="1" ht="25.5" customHeight="1">
      <c r="B118" s="39"/>
      <c r="C118" s="190" t="s">
        <v>291</v>
      </c>
      <c r="D118" s="190" t="s">
        <v>133</v>
      </c>
      <c r="E118" s="191" t="s">
        <v>1241</v>
      </c>
      <c r="F118" s="192" t="s">
        <v>1242</v>
      </c>
      <c r="G118" s="193" t="s">
        <v>196</v>
      </c>
      <c r="H118" s="194">
        <v>1.32</v>
      </c>
      <c r="I118" s="195">
        <v>2352.02</v>
      </c>
      <c r="J118" s="196">
        <f>ROUND(I118*H118,2)</f>
        <v>3104.67</v>
      </c>
      <c r="K118" s="192" t="s">
        <v>161</v>
      </c>
      <c r="L118" s="59"/>
      <c r="M118" s="197" t="s">
        <v>21</v>
      </c>
      <c r="N118" s="198" t="s">
        <v>41</v>
      </c>
      <c r="O118" s="40"/>
      <c r="P118" s="199">
        <f>O118*H118</f>
        <v>0</v>
      </c>
      <c r="Q118" s="199">
        <v>0</v>
      </c>
      <c r="R118" s="199">
        <f>Q118*H118</f>
        <v>0</v>
      </c>
      <c r="S118" s="199">
        <v>0</v>
      </c>
      <c r="T118" s="200">
        <f>S118*H118</f>
        <v>0</v>
      </c>
      <c r="AR118" s="23" t="s">
        <v>152</v>
      </c>
      <c r="AT118" s="23" t="s">
        <v>133</v>
      </c>
      <c r="AU118" s="23" t="s">
        <v>79</v>
      </c>
      <c r="AY118" s="23" t="s">
        <v>132</v>
      </c>
      <c r="BE118" s="201">
        <f>IF(N118="základní",J118,0)</f>
        <v>3104.67</v>
      </c>
      <c r="BF118" s="201">
        <f>IF(N118="snížená",J118,0)</f>
        <v>0</v>
      </c>
      <c r="BG118" s="201">
        <f>IF(N118="zákl. přenesená",J118,0)</f>
        <v>0</v>
      </c>
      <c r="BH118" s="201">
        <f>IF(N118="sníž. přenesená",J118,0)</f>
        <v>0</v>
      </c>
      <c r="BI118" s="201">
        <f>IF(N118="nulová",J118,0)</f>
        <v>0</v>
      </c>
      <c r="BJ118" s="23" t="s">
        <v>77</v>
      </c>
      <c r="BK118" s="201">
        <f>ROUND(I118*H118,2)</f>
        <v>3104.67</v>
      </c>
      <c r="BL118" s="23" t="s">
        <v>152</v>
      </c>
      <c r="BM118" s="23" t="s">
        <v>1243</v>
      </c>
    </row>
    <row r="119" spans="2:47" s="1" customFormat="1" ht="40.5">
      <c r="B119" s="39"/>
      <c r="C119" s="61"/>
      <c r="D119" s="202" t="s">
        <v>188</v>
      </c>
      <c r="E119" s="61"/>
      <c r="F119" s="203" t="s">
        <v>437</v>
      </c>
      <c r="G119" s="61"/>
      <c r="H119" s="61"/>
      <c r="I119" s="161"/>
      <c r="J119" s="61"/>
      <c r="K119" s="61"/>
      <c r="L119" s="59"/>
      <c r="M119" s="204"/>
      <c r="N119" s="40"/>
      <c r="O119" s="40"/>
      <c r="P119" s="40"/>
      <c r="Q119" s="40"/>
      <c r="R119" s="40"/>
      <c r="S119" s="40"/>
      <c r="T119" s="76"/>
      <c r="AT119" s="23" t="s">
        <v>188</v>
      </c>
      <c r="AU119" s="23" t="s">
        <v>79</v>
      </c>
    </row>
    <row r="120" spans="2:51" s="11" customFormat="1" ht="13.5">
      <c r="B120" s="208"/>
      <c r="C120" s="209"/>
      <c r="D120" s="202" t="s">
        <v>200</v>
      </c>
      <c r="E120" s="210" t="s">
        <v>21</v>
      </c>
      <c r="F120" s="211" t="s">
        <v>1244</v>
      </c>
      <c r="G120" s="209"/>
      <c r="H120" s="212">
        <v>1.32</v>
      </c>
      <c r="I120" s="213"/>
      <c r="J120" s="209"/>
      <c r="K120" s="209"/>
      <c r="L120" s="214"/>
      <c r="M120" s="215"/>
      <c r="N120" s="216"/>
      <c r="O120" s="216"/>
      <c r="P120" s="216"/>
      <c r="Q120" s="216"/>
      <c r="R120" s="216"/>
      <c r="S120" s="216"/>
      <c r="T120" s="217"/>
      <c r="AT120" s="218" t="s">
        <v>200</v>
      </c>
      <c r="AU120" s="218" t="s">
        <v>79</v>
      </c>
      <c r="AV120" s="11" t="s">
        <v>79</v>
      </c>
      <c r="AW120" s="11" t="s">
        <v>33</v>
      </c>
      <c r="AX120" s="11" t="s">
        <v>77</v>
      </c>
      <c r="AY120" s="218" t="s">
        <v>132</v>
      </c>
    </row>
    <row r="121" spans="2:65" s="1" customFormat="1" ht="25.5" customHeight="1">
      <c r="B121" s="39"/>
      <c r="C121" s="190" t="s">
        <v>10</v>
      </c>
      <c r="D121" s="190" t="s">
        <v>133</v>
      </c>
      <c r="E121" s="191" t="s">
        <v>1245</v>
      </c>
      <c r="F121" s="192" t="s">
        <v>1246</v>
      </c>
      <c r="G121" s="193" t="s">
        <v>186</v>
      </c>
      <c r="H121" s="194">
        <v>2.64</v>
      </c>
      <c r="I121" s="195">
        <v>429.32</v>
      </c>
      <c r="J121" s="196">
        <f>ROUND(I121*H121,2)</f>
        <v>1133.4</v>
      </c>
      <c r="K121" s="192" t="s">
        <v>161</v>
      </c>
      <c r="L121" s="59"/>
      <c r="M121" s="197" t="s">
        <v>21</v>
      </c>
      <c r="N121" s="198" t="s">
        <v>41</v>
      </c>
      <c r="O121" s="40"/>
      <c r="P121" s="199">
        <f>O121*H121</f>
        <v>0</v>
      </c>
      <c r="Q121" s="199">
        <v>0.00639</v>
      </c>
      <c r="R121" s="199">
        <f>Q121*H121</f>
        <v>0.016869600000000002</v>
      </c>
      <c r="S121" s="199">
        <v>0</v>
      </c>
      <c r="T121" s="200">
        <f>S121*H121</f>
        <v>0</v>
      </c>
      <c r="AR121" s="23" t="s">
        <v>152</v>
      </c>
      <c r="AT121" s="23" t="s">
        <v>133</v>
      </c>
      <c r="AU121" s="23" t="s">
        <v>79</v>
      </c>
      <c r="AY121" s="23" t="s">
        <v>132</v>
      </c>
      <c r="BE121" s="201">
        <f>IF(N121="základní",J121,0)</f>
        <v>1133.4</v>
      </c>
      <c r="BF121" s="201">
        <f>IF(N121="snížená",J121,0)</f>
        <v>0</v>
      </c>
      <c r="BG121" s="201">
        <f>IF(N121="zákl. přenesená",J121,0)</f>
        <v>0</v>
      </c>
      <c r="BH121" s="201">
        <f>IF(N121="sníž. přenesená",J121,0)</f>
        <v>0</v>
      </c>
      <c r="BI121" s="201">
        <f>IF(N121="nulová",J121,0)</f>
        <v>0</v>
      </c>
      <c r="BJ121" s="23" t="s">
        <v>77</v>
      </c>
      <c r="BK121" s="201">
        <f>ROUND(I121*H121,2)</f>
        <v>1133.4</v>
      </c>
      <c r="BL121" s="23" t="s">
        <v>152</v>
      </c>
      <c r="BM121" s="23" t="s">
        <v>1247</v>
      </c>
    </row>
    <row r="122" spans="2:51" s="11" customFormat="1" ht="13.5">
      <c r="B122" s="208"/>
      <c r="C122" s="209"/>
      <c r="D122" s="202" t="s">
        <v>200</v>
      </c>
      <c r="E122" s="210" t="s">
        <v>21</v>
      </c>
      <c r="F122" s="211" t="s">
        <v>1248</v>
      </c>
      <c r="G122" s="209"/>
      <c r="H122" s="212">
        <v>2.64</v>
      </c>
      <c r="I122" s="213"/>
      <c r="J122" s="209"/>
      <c r="K122" s="209"/>
      <c r="L122" s="214"/>
      <c r="M122" s="215"/>
      <c r="N122" s="216"/>
      <c r="O122" s="216"/>
      <c r="P122" s="216"/>
      <c r="Q122" s="216"/>
      <c r="R122" s="216"/>
      <c r="S122" s="216"/>
      <c r="T122" s="217"/>
      <c r="AT122" s="218" t="s">
        <v>200</v>
      </c>
      <c r="AU122" s="218" t="s">
        <v>79</v>
      </c>
      <c r="AV122" s="11" t="s">
        <v>79</v>
      </c>
      <c r="AW122" s="11" t="s">
        <v>33</v>
      </c>
      <c r="AX122" s="11" t="s">
        <v>77</v>
      </c>
      <c r="AY122" s="218" t="s">
        <v>132</v>
      </c>
    </row>
    <row r="123" spans="2:63" s="10" customFormat="1" ht="29.25" customHeight="1">
      <c r="B123" s="174"/>
      <c r="C123" s="175"/>
      <c r="D123" s="176" t="s">
        <v>69</v>
      </c>
      <c r="E123" s="188" t="s">
        <v>173</v>
      </c>
      <c r="F123" s="188" t="s">
        <v>481</v>
      </c>
      <c r="G123" s="175"/>
      <c r="H123" s="175"/>
      <c r="I123" s="178"/>
      <c r="J123" s="189">
        <f>BK123</f>
        <v>1003980.86</v>
      </c>
      <c r="K123" s="175"/>
      <c r="L123" s="180"/>
      <c r="M123" s="181"/>
      <c r="N123" s="182"/>
      <c r="O123" s="182"/>
      <c r="P123" s="183">
        <f>SUM(P124:P211)</f>
        <v>0</v>
      </c>
      <c r="Q123" s="182"/>
      <c r="R123" s="183">
        <f>SUM(R124:R211)</f>
        <v>3.0635899999999996</v>
      </c>
      <c r="S123" s="182"/>
      <c r="T123" s="184">
        <f>SUM(T124:T211)</f>
        <v>0.28609999999999997</v>
      </c>
      <c r="AR123" s="185" t="s">
        <v>77</v>
      </c>
      <c r="AT123" s="186" t="s">
        <v>69</v>
      </c>
      <c r="AU123" s="186" t="s">
        <v>77</v>
      </c>
      <c r="AY123" s="185" t="s">
        <v>132</v>
      </c>
      <c r="BK123" s="187">
        <f>SUM(BK124:BK211)</f>
        <v>1003980.86</v>
      </c>
    </row>
    <row r="124" spans="2:65" s="1" customFormat="1" ht="25.5" customHeight="1">
      <c r="B124" s="39"/>
      <c r="C124" s="190" t="s">
        <v>303</v>
      </c>
      <c r="D124" s="190" t="s">
        <v>133</v>
      </c>
      <c r="E124" s="191" t="s">
        <v>1249</v>
      </c>
      <c r="F124" s="192" t="s">
        <v>1250</v>
      </c>
      <c r="G124" s="193" t="s">
        <v>235</v>
      </c>
      <c r="H124" s="194">
        <v>23</v>
      </c>
      <c r="I124" s="195">
        <v>137.13</v>
      </c>
      <c r="J124" s="196">
        <f>ROUND(I124*H124,2)</f>
        <v>3153.99</v>
      </c>
      <c r="K124" s="192" t="s">
        <v>161</v>
      </c>
      <c r="L124" s="59"/>
      <c r="M124" s="197" t="s">
        <v>21</v>
      </c>
      <c r="N124" s="198" t="s">
        <v>41</v>
      </c>
      <c r="O124" s="40"/>
      <c r="P124" s="199">
        <f>O124*H124</f>
        <v>0</v>
      </c>
      <c r="Q124" s="199">
        <v>0</v>
      </c>
      <c r="R124" s="199">
        <f>Q124*H124</f>
        <v>0</v>
      </c>
      <c r="S124" s="199">
        <v>0</v>
      </c>
      <c r="T124" s="200">
        <f>S124*H124</f>
        <v>0</v>
      </c>
      <c r="AR124" s="23" t="s">
        <v>152</v>
      </c>
      <c r="AT124" s="23" t="s">
        <v>133</v>
      </c>
      <c r="AU124" s="23" t="s">
        <v>79</v>
      </c>
      <c r="AY124" s="23" t="s">
        <v>132</v>
      </c>
      <c r="BE124" s="201">
        <f>IF(N124="základní",J124,0)</f>
        <v>3153.99</v>
      </c>
      <c r="BF124" s="201">
        <f>IF(N124="snížená",J124,0)</f>
        <v>0</v>
      </c>
      <c r="BG124" s="201">
        <f>IF(N124="zákl. přenesená",J124,0)</f>
        <v>0</v>
      </c>
      <c r="BH124" s="201">
        <f>IF(N124="sníž. přenesená",J124,0)</f>
        <v>0</v>
      </c>
      <c r="BI124" s="201">
        <f>IF(N124="nulová",J124,0)</f>
        <v>0</v>
      </c>
      <c r="BJ124" s="23" t="s">
        <v>77</v>
      </c>
      <c r="BK124" s="201">
        <f>ROUND(I124*H124,2)</f>
        <v>3153.99</v>
      </c>
      <c r="BL124" s="23" t="s">
        <v>152</v>
      </c>
      <c r="BM124" s="23" t="s">
        <v>1251</v>
      </c>
    </row>
    <row r="125" spans="2:47" s="1" customFormat="1" ht="108">
      <c r="B125" s="39"/>
      <c r="C125" s="61"/>
      <c r="D125" s="202" t="s">
        <v>188</v>
      </c>
      <c r="E125" s="61"/>
      <c r="F125" s="203" t="s">
        <v>1252</v>
      </c>
      <c r="G125" s="61"/>
      <c r="H125" s="61"/>
      <c r="I125" s="161"/>
      <c r="J125" s="61"/>
      <c r="K125" s="61"/>
      <c r="L125" s="59"/>
      <c r="M125" s="204"/>
      <c r="N125" s="40"/>
      <c r="O125" s="40"/>
      <c r="P125" s="40"/>
      <c r="Q125" s="40"/>
      <c r="R125" s="40"/>
      <c r="S125" s="40"/>
      <c r="T125" s="76"/>
      <c r="AT125" s="23" t="s">
        <v>188</v>
      </c>
      <c r="AU125" s="23" t="s">
        <v>79</v>
      </c>
    </row>
    <row r="126" spans="2:65" s="1" customFormat="1" ht="25.5" customHeight="1">
      <c r="B126" s="39"/>
      <c r="C126" s="243" t="s">
        <v>308</v>
      </c>
      <c r="D126" s="243" t="s">
        <v>292</v>
      </c>
      <c r="E126" s="244" t="s">
        <v>1253</v>
      </c>
      <c r="F126" s="245" t="s">
        <v>1254</v>
      </c>
      <c r="G126" s="246" t="s">
        <v>235</v>
      </c>
      <c r="H126" s="247">
        <v>23</v>
      </c>
      <c r="I126" s="248">
        <v>9110.47</v>
      </c>
      <c r="J126" s="249">
        <f>ROUND(I126*H126,2)</f>
        <v>209540.81</v>
      </c>
      <c r="K126" s="245" t="s">
        <v>21</v>
      </c>
      <c r="L126" s="250"/>
      <c r="M126" s="251" t="s">
        <v>21</v>
      </c>
      <c r="N126" s="252" t="s">
        <v>41</v>
      </c>
      <c r="O126" s="40"/>
      <c r="P126" s="199">
        <f>O126*H126</f>
        <v>0</v>
      </c>
      <c r="Q126" s="199">
        <v>0</v>
      </c>
      <c r="R126" s="199">
        <f>Q126*H126</f>
        <v>0</v>
      </c>
      <c r="S126" s="199">
        <v>0</v>
      </c>
      <c r="T126" s="200">
        <f>S126*H126</f>
        <v>0</v>
      </c>
      <c r="AR126" s="23" t="s">
        <v>173</v>
      </c>
      <c r="AT126" s="23" t="s">
        <v>292</v>
      </c>
      <c r="AU126" s="23" t="s">
        <v>79</v>
      </c>
      <c r="AY126" s="23" t="s">
        <v>132</v>
      </c>
      <c r="BE126" s="201">
        <f>IF(N126="základní",J126,0)</f>
        <v>209540.81</v>
      </c>
      <c r="BF126" s="201">
        <f>IF(N126="snížená",J126,0)</f>
        <v>0</v>
      </c>
      <c r="BG126" s="201">
        <f>IF(N126="zákl. přenesená",J126,0)</f>
        <v>0</v>
      </c>
      <c r="BH126" s="201">
        <f>IF(N126="sníž. přenesená",J126,0)</f>
        <v>0</v>
      </c>
      <c r="BI126" s="201">
        <f>IF(N126="nulová",J126,0)</f>
        <v>0</v>
      </c>
      <c r="BJ126" s="23" t="s">
        <v>77</v>
      </c>
      <c r="BK126" s="201">
        <f>ROUND(I126*H126,2)</f>
        <v>209540.81</v>
      </c>
      <c r="BL126" s="23" t="s">
        <v>152</v>
      </c>
      <c r="BM126" s="23" t="s">
        <v>1255</v>
      </c>
    </row>
    <row r="127" spans="2:65" s="1" customFormat="1" ht="38.25" customHeight="1">
      <c r="B127" s="39"/>
      <c r="C127" s="190" t="s">
        <v>313</v>
      </c>
      <c r="D127" s="190" t="s">
        <v>133</v>
      </c>
      <c r="E127" s="191" t="s">
        <v>1256</v>
      </c>
      <c r="F127" s="192" t="s">
        <v>1257</v>
      </c>
      <c r="G127" s="193" t="s">
        <v>136</v>
      </c>
      <c r="H127" s="194">
        <v>5</v>
      </c>
      <c r="I127" s="195">
        <v>376.97</v>
      </c>
      <c r="J127" s="196">
        <f>ROUND(I127*H127,2)</f>
        <v>1884.85</v>
      </c>
      <c r="K127" s="192" t="s">
        <v>161</v>
      </c>
      <c r="L127" s="59"/>
      <c r="M127" s="197" t="s">
        <v>21</v>
      </c>
      <c r="N127" s="198" t="s">
        <v>41</v>
      </c>
      <c r="O127" s="40"/>
      <c r="P127" s="199">
        <f>O127*H127</f>
        <v>0</v>
      </c>
      <c r="Q127" s="199">
        <v>0.00167</v>
      </c>
      <c r="R127" s="199">
        <f>Q127*H127</f>
        <v>0.00835</v>
      </c>
      <c r="S127" s="199">
        <v>0</v>
      </c>
      <c r="T127" s="200">
        <f>S127*H127</f>
        <v>0</v>
      </c>
      <c r="AR127" s="23" t="s">
        <v>152</v>
      </c>
      <c r="AT127" s="23" t="s">
        <v>133</v>
      </c>
      <c r="AU127" s="23" t="s">
        <v>79</v>
      </c>
      <c r="AY127" s="23" t="s">
        <v>132</v>
      </c>
      <c r="BE127" s="201">
        <f>IF(N127="základní",J127,0)</f>
        <v>1884.85</v>
      </c>
      <c r="BF127" s="201">
        <f>IF(N127="snížená",J127,0)</f>
        <v>0</v>
      </c>
      <c r="BG127" s="201">
        <f>IF(N127="zákl. přenesená",J127,0)</f>
        <v>0</v>
      </c>
      <c r="BH127" s="201">
        <f>IF(N127="sníž. přenesená",J127,0)</f>
        <v>0</v>
      </c>
      <c r="BI127" s="201">
        <f>IF(N127="nulová",J127,0)</f>
        <v>0</v>
      </c>
      <c r="BJ127" s="23" t="s">
        <v>77</v>
      </c>
      <c r="BK127" s="201">
        <f>ROUND(I127*H127,2)</f>
        <v>1884.85</v>
      </c>
      <c r="BL127" s="23" t="s">
        <v>152</v>
      </c>
      <c r="BM127" s="23" t="s">
        <v>1258</v>
      </c>
    </row>
    <row r="128" spans="2:47" s="1" customFormat="1" ht="67.5">
      <c r="B128" s="39"/>
      <c r="C128" s="61"/>
      <c r="D128" s="202" t="s">
        <v>188</v>
      </c>
      <c r="E128" s="61"/>
      <c r="F128" s="203" t="s">
        <v>1259</v>
      </c>
      <c r="G128" s="61"/>
      <c r="H128" s="61"/>
      <c r="I128" s="161"/>
      <c r="J128" s="61"/>
      <c r="K128" s="61"/>
      <c r="L128" s="59"/>
      <c r="M128" s="204"/>
      <c r="N128" s="40"/>
      <c r="O128" s="40"/>
      <c r="P128" s="40"/>
      <c r="Q128" s="40"/>
      <c r="R128" s="40"/>
      <c r="S128" s="40"/>
      <c r="T128" s="76"/>
      <c r="AT128" s="23" t="s">
        <v>188</v>
      </c>
      <c r="AU128" s="23" t="s">
        <v>79</v>
      </c>
    </row>
    <row r="129" spans="2:65" s="1" customFormat="1" ht="16.5" customHeight="1">
      <c r="B129" s="39"/>
      <c r="C129" s="243" t="s">
        <v>319</v>
      </c>
      <c r="D129" s="243" t="s">
        <v>292</v>
      </c>
      <c r="E129" s="244" t="s">
        <v>1260</v>
      </c>
      <c r="F129" s="245" t="s">
        <v>1261</v>
      </c>
      <c r="G129" s="246" t="s">
        <v>136</v>
      </c>
      <c r="H129" s="247">
        <v>3</v>
      </c>
      <c r="I129" s="248">
        <v>3952.34</v>
      </c>
      <c r="J129" s="249">
        <f>ROUND(I129*H129,2)</f>
        <v>11857.02</v>
      </c>
      <c r="K129" s="245" t="s">
        <v>161</v>
      </c>
      <c r="L129" s="250"/>
      <c r="M129" s="251" t="s">
        <v>21</v>
      </c>
      <c r="N129" s="252" t="s">
        <v>41</v>
      </c>
      <c r="O129" s="40"/>
      <c r="P129" s="199">
        <f>O129*H129</f>
        <v>0</v>
      </c>
      <c r="Q129" s="199">
        <v>0.0122</v>
      </c>
      <c r="R129" s="199">
        <f>Q129*H129</f>
        <v>0.0366</v>
      </c>
      <c r="S129" s="199">
        <v>0</v>
      </c>
      <c r="T129" s="200">
        <f>S129*H129</f>
        <v>0</v>
      </c>
      <c r="AR129" s="23" t="s">
        <v>173</v>
      </c>
      <c r="AT129" s="23" t="s">
        <v>292</v>
      </c>
      <c r="AU129" s="23" t="s">
        <v>79</v>
      </c>
      <c r="AY129" s="23" t="s">
        <v>132</v>
      </c>
      <c r="BE129" s="201">
        <f>IF(N129="základní",J129,0)</f>
        <v>11857.02</v>
      </c>
      <c r="BF129" s="201">
        <f>IF(N129="snížená",J129,0)</f>
        <v>0</v>
      </c>
      <c r="BG129" s="201">
        <f>IF(N129="zákl. přenesená",J129,0)</f>
        <v>0</v>
      </c>
      <c r="BH129" s="201">
        <f>IF(N129="sníž. přenesená",J129,0)</f>
        <v>0</v>
      </c>
      <c r="BI129" s="201">
        <f>IF(N129="nulová",J129,0)</f>
        <v>0</v>
      </c>
      <c r="BJ129" s="23" t="s">
        <v>77</v>
      </c>
      <c r="BK129" s="201">
        <f>ROUND(I129*H129,2)</f>
        <v>11857.02</v>
      </c>
      <c r="BL129" s="23" t="s">
        <v>152</v>
      </c>
      <c r="BM129" s="23" t="s">
        <v>1262</v>
      </c>
    </row>
    <row r="130" spans="2:65" s="1" customFormat="1" ht="16.5" customHeight="1">
      <c r="B130" s="39"/>
      <c r="C130" s="243" t="s">
        <v>329</v>
      </c>
      <c r="D130" s="243" t="s">
        <v>292</v>
      </c>
      <c r="E130" s="244" t="s">
        <v>1263</v>
      </c>
      <c r="F130" s="245" t="s">
        <v>1264</v>
      </c>
      <c r="G130" s="246" t="s">
        <v>136</v>
      </c>
      <c r="H130" s="247">
        <v>1</v>
      </c>
      <c r="I130" s="248">
        <v>2586</v>
      </c>
      <c r="J130" s="249">
        <f>ROUND(I130*H130,2)</f>
        <v>2586</v>
      </c>
      <c r="K130" s="245" t="s">
        <v>161</v>
      </c>
      <c r="L130" s="250"/>
      <c r="M130" s="251" t="s">
        <v>21</v>
      </c>
      <c r="N130" s="252" t="s">
        <v>41</v>
      </c>
      <c r="O130" s="40"/>
      <c r="P130" s="199">
        <f>O130*H130</f>
        <v>0</v>
      </c>
      <c r="Q130" s="199">
        <v>0.0032</v>
      </c>
      <c r="R130" s="199">
        <f>Q130*H130</f>
        <v>0.0032</v>
      </c>
      <c r="S130" s="199">
        <v>0</v>
      </c>
      <c r="T130" s="200">
        <f>S130*H130</f>
        <v>0</v>
      </c>
      <c r="AR130" s="23" t="s">
        <v>173</v>
      </c>
      <c r="AT130" s="23" t="s">
        <v>292</v>
      </c>
      <c r="AU130" s="23" t="s">
        <v>79</v>
      </c>
      <c r="AY130" s="23" t="s">
        <v>132</v>
      </c>
      <c r="BE130" s="201">
        <f>IF(N130="základní",J130,0)</f>
        <v>2586</v>
      </c>
      <c r="BF130" s="201">
        <f>IF(N130="snížená",J130,0)</f>
        <v>0</v>
      </c>
      <c r="BG130" s="201">
        <f>IF(N130="zákl. přenesená",J130,0)</f>
        <v>0</v>
      </c>
      <c r="BH130" s="201">
        <f>IF(N130="sníž. přenesená",J130,0)</f>
        <v>0</v>
      </c>
      <c r="BI130" s="201">
        <f>IF(N130="nulová",J130,0)</f>
        <v>0</v>
      </c>
      <c r="BJ130" s="23" t="s">
        <v>77</v>
      </c>
      <c r="BK130" s="201">
        <f>ROUND(I130*H130,2)</f>
        <v>2586</v>
      </c>
      <c r="BL130" s="23" t="s">
        <v>152</v>
      </c>
      <c r="BM130" s="23" t="s">
        <v>1265</v>
      </c>
    </row>
    <row r="131" spans="2:65" s="1" customFormat="1" ht="16.5" customHeight="1">
      <c r="B131" s="39"/>
      <c r="C131" s="243" t="s">
        <v>9</v>
      </c>
      <c r="D131" s="243" t="s">
        <v>292</v>
      </c>
      <c r="E131" s="244" t="s">
        <v>1266</v>
      </c>
      <c r="F131" s="245" t="s">
        <v>1267</v>
      </c>
      <c r="G131" s="246" t="s">
        <v>21</v>
      </c>
      <c r="H131" s="247">
        <v>1</v>
      </c>
      <c r="I131" s="248">
        <v>741.5</v>
      </c>
      <c r="J131" s="249">
        <f>ROUND(I131*H131,2)</f>
        <v>741.5</v>
      </c>
      <c r="K131" s="245" t="s">
        <v>21</v>
      </c>
      <c r="L131" s="250"/>
      <c r="M131" s="251" t="s">
        <v>21</v>
      </c>
      <c r="N131" s="252" t="s">
        <v>41</v>
      </c>
      <c r="O131" s="40"/>
      <c r="P131" s="199">
        <f>O131*H131</f>
        <v>0</v>
      </c>
      <c r="Q131" s="199">
        <v>0</v>
      </c>
      <c r="R131" s="199">
        <f>Q131*H131</f>
        <v>0</v>
      </c>
      <c r="S131" s="199">
        <v>0</v>
      </c>
      <c r="T131" s="200">
        <f>S131*H131</f>
        <v>0</v>
      </c>
      <c r="AR131" s="23" t="s">
        <v>173</v>
      </c>
      <c r="AT131" s="23" t="s">
        <v>292</v>
      </c>
      <c r="AU131" s="23" t="s">
        <v>79</v>
      </c>
      <c r="AY131" s="23" t="s">
        <v>132</v>
      </c>
      <c r="BE131" s="201">
        <f>IF(N131="základní",J131,0)</f>
        <v>741.5</v>
      </c>
      <c r="BF131" s="201">
        <f>IF(N131="snížená",J131,0)</f>
        <v>0</v>
      </c>
      <c r="BG131" s="201">
        <f>IF(N131="zákl. přenesená",J131,0)</f>
        <v>0</v>
      </c>
      <c r="BH131" s="201">
        <f>IF(N131="sníž. přenesená",J131,0)</f>
        <v>0</v>
      </c>
      <c r="BI131" s="201">
        <f>IF(N131="nulová",J131,0)</f>
        <v>0</v>
      </c>
      <c r="BJ131" s="23" t="s">
        <v>77</v>
      </c>
      <c r="BK131" s="201">
        <f>ROUND(I131*H131,2)</f>
        <v>741.5</v>
      </c>
      <c r="BL131" s="23" t="s">
        <v>152</v>
      </c>
      <c r="BM131" s="23" t="s">
        <v>1268</v>
      </c>
    </row>
    <row r="132" spans="2:65" s="1" customFormat="1" ht="38.25" customHeight="1">
      <c r="B132" s="39"/>
      <c r="C132" s="190" t="s">
        <v>339</v>
      </c>
      <c r="D132" s="190" t="s">
        <v>133</v>
      </c>
      <c r="E132" s="191" t="s">
        <v>1269</v>
      </c>
      <c r="F132" s="192" t="s">
        <v>1270</v>
      </c>
      <c r="G132" s="193" t="s">
        <v>136</v>
      </c>
      <c r="H132" s="194">
        <v>2</v>
      </c>
      <c r="I132" s="195">
        <v>551.84</v>
      </c>
      <c r="J132" s="196">
        <f>ROUND(I132*H132,2)</f>
        <v>1103.68</v>
      </c>
      <c r="K132" s="192" t="s">
        <v>161</v>
      </c>
      <c r="L132" s="59"/>
      <c r="M132" s="197" t="s">
        <v>21</v>
      </c>
      <c r="N132" s="198" t="s">
        <v>41</v>
      </c>
      <c r="O132" s="40"/>
      <c r="P132" s="199">
        <f>O132*H132</f>
        <v>0</v>
      </c>
      <c r="Q132" s="199">
        <v>0.00171</v>
      </c>
      <c r="R132" s="199">
        <f>Q132*H132</f>
        <v>0.00342</v>
      </c>
      <c r="S132" s="199">
        <v>0</v>
      </c>
      <c r="T132" s="200">
        <f>S132*H132</f>
        <v>0</v>
      </c>
      <c r="AR132" s="23" t="s">
        <v>152</v>
      </c>
      <c r="AT132" s="23" t="s">
        <v>133</v>
      </c>
      <c r="AU132" s="23" t="s">
        <v>79</v>
      </c>
      <c r="AY132" s="23" t="s">
        <v>132</v>
      </c>
      <c r="BE132" s="201">
        <f>IF(N132="základní",J132,0)</f>
        <v>1103.68</v>
      </c>
      <c r="BF132" s="201">
        <f>IF(N132="snížená",J132,0)</f>
        <v>0</v>
      </c>
      <c r="BG132" s="201">
        <f>IF(N132="zákl. přenesená",J132,0)</f>
        <v>0</v>
      </c>
      <c r="BH132" s="201">
        <f>IF(N132="sníž. přenesená",J132,0)</f>
        <v>0</v>
      </c>
      <c r="BI132" s="201">
        <f>IF(N132="nulová",J132,0)</f>
        <v>0</v>
      </c>
      <c r="BJ132" s="23" t="s">
        <v>77</v>
      </c>
      <c r="BK132" s="201">
        <f>ROUND(I132*H132,2)</f>
        <v>1103.68</v>
      </c>
      <c r="BL132" s="23" t="s">
        <v>152</v>
      </c>
      <c r="BM132" s="23" t="s">
        <v>1271</v>
      </c>
    </row>
    <row r="133" spans="2:47" s="1" customFormat="1" ht="67.5">
      <c r="B133" s="39"/>
      <c r="C133" s="61"/>
      <c r="D133" s="202" t="s">
        <v>188</v>
      </c>
      <c r="E133" s="61"/>
      <c r="F133" s="203" t="s">
        <v>1259</v>
      </c>
      <c r="G133" s="61"/>
      <c r="H133" s="61"/>
      <c r="I133" s="161"/>
      <c r="J133" s="61"/>
      <c r="K133" s="61"/>
      <c r="L133" s="59"/>
      <c r="M133" s="204"/>
      <c r="N133" s="40"/>
      <c r="O133" s="40"/>
      <c r="P133" s="40"/>
      <c r="Q133" s="40"/>
      <c r="R133" s="40"/>
      <c r="S133" s="40"/>
      <c r="T133" s="76"/>
      <c r="AT133" s="23" t="s">
        <v>188</v>
      </c>
      <c r="AU133" s="23" t="s">
        <v>79</v>
      </c>
    </row>
    <row r="134" spans="2:65" s="1" customFormat="1" ht="25.5" customHeight="1">
      <c r="B134" s="39"/>
      <c r="C134" s="243" t="s">
        <v>344</v>
      </c>
      <c r="D134" s="243" t="s">
        <v>292</v>
      </c>
      <c r="E134" s="244" t="s">
        <v>1272</v>
      </c>
      <c r="F134" s="245" t="s">
        <v>1273</v>
      </c>
      <c r="G134" s="246" t="s">
        <v>136</v>
      </c>
      <c r="H134" s="247">
        <v>2</v>
      </c>
      <c r="I134" s="248">
        <v>4786.23</v>
      </c>
      <c r="J134" s="249">
        <f>ROUND(I134*H134,2)</f>
        <v>9572.46</v>
      </c>
      <c r="K134" s="245" t="s">
        <v>161</v>
      </c>
      <c r="L134" s="250"/>
      <c r="M134" s="251" t="s">
        <v>21</v>
      </c>
      <c r="N134" s="252" t="s">
        <v>41</v>
      </c>
      <c r="O134" s="40"/>
      <c r="P134" s="199">
        <f>O134*H134</f>
        <v>0</v>
      </c>
      <c r="Q134" s="199">
        <v>0.0153</v>
      </c>
      <c r="R134" s="199">
        <f>Q134*H134</f>
        <v>0.0306</v>
      </c>
      <c r="S134" s="199">
        <v>0</v>
      </c>
      <c r="T134" s="200">
        <f>S134*H134</f>
        <v>0</v>
      </c>
      <c r="AR134" s="23" t="s">
        <v>173</v>
      </c>
      <c r="AT134" s="23" t="s">
        <v>292</v>
      </c>
      <c r="AU134" s="23" t="s">
        <v>79</v>
      </c>
      <c r="AY134" s="23" t="s">
        <v>132</v>
      </c>
      <c r="BE134" s="201">
        <f>IF(N134="základní",J134,0)</f>
        <v>9572.46</v>
      </c>
      <c r="BF134" s="201">
        <f>IF(N134="snížená",J134,0)</f>
        <v>0</v>
      </c>
      <c r="BG134" s="201">
        <f>IF(N134="zákl. přenesená",J134,0)</f>
        <v>0</v>
      </c>
      <c r="BH134" s="201">
        <f>IF(N134="sníž. přenesená",J134,0)</f>
        <v>0</v>
      </c>
      <c r="BI134" s="201">
        <f>IF(N134="nulová",J134,0)</f>
        <v>0</v>
      </c>
      <c r="BJ134" s="23" t="s">
        <v>77</v>
      </c>
      <c r="BK134" s="201">
        <f>ROUND(I134*H134,2)</f>
        <v>9572.46</v>
      </c>
      <c r="BL134" s="23" t="s">
        <v>152</v>
      </c>
      <c r="BM134" s="23" t="s">
        <v>1274</v>
      </c>
    </row>
    <row r="135" spans="2:65" s="1" customFormat="1" ht="38.25" customHeight="1">
      <c r="B135" s="39"/>
      <c r="C135" s="190" t="s">
        <v>350</v>
      </c>
      <c r="D135" s="190" t="s">
        <v>133</v>
      </c>
      <c r="E135" s="191" t="s">
        <v>1275</v>
      </c>
      <c r="F135" s="192" t="s">
        <v>1276</v>
      </c>
      <c r="G135" s="193" t="s">
        <v>136</v>
      </c>
      <c r="H135" s="194">
        <v>1</v>
      </c>
      <c r="I135" s="195">
        <v>11.12</v>
      </c>
      <c r="J135" s="196">
        <f>ROUND(I135*H135,2)</f>
        <v>11.12</v>
      </c>
      <c r="K135" s="192" t="s">
        <v>161</v>
      </c>
      <c r="L135" s="59"/>
      <c r="M135" s="197" t="s">
        <v>21</v>
      </c>
      <c r="N135" s="198" t="s">
        <v>41</v>
      </c>
      <c r="O135" s="40"/>
      <c r="P135" s="199">
        <f>O135*H135</f>
        <v>0</v>
      </c>
      <c r="Q135" s="199">
        <v>0</v>
      </c>
      <c r="R135" s="199">
        <f>Q135*H135</f>
        <v>0</v>
      </c>
      <c r="S135" s="199">
        <v>0</v>
      </c>
      <c r="T135" s="200">
        <f>S135*H135</f>
        <v>0</v>
      </c>
      <c r="AR135" s="23" t="s">
        <v>152</v>
      </c>
      <c r="AT135" s="23" t="s">
        <v>133</v>
      </c>
      <c r="AU135" s="23" t="s">
        <v>79</v>
      </c>
      <c r="AY135" s="23" t="s">
        <v>132</v>
      </c>
      <c r="BE135" s="201">
        <f>IF(N135="základní",J135,0)</f>
        <v>11.12</v>
      </c>
      <c r="BF135" s="201">
        <f>IF(N135="snížená",J135,0)</f>
        <v>0</v>
      </c>
      <c r="BG135" s="201">
        <f>IF(N135="zákl. přenesená",J135,0)</f>
        <v>0</v>
      </c>
      <c r="BH135" s="201">
        <f>IF(N135="sníž. přenesená",J135,0)</f>
        <v>0</v>
      </c>
      <c r="BI135" s="201">
        <f>IF(N135="nulová",J135,0)</f>
        <v>0</v>
      </c>
      <c r="BJ135" s="23" t="s">
        <v>77</v>
      </c>
      <c r="BK135" s="201">
        <f>ROUND(I135*H135,2)</f>
        <v>11.12</v>
      </c>
      <c r="BL135" s="23" t="s">
        <v>152</v>
      </c>
      <c r="BM135" s="23" t="s">
        <v>1277</v>
      </c>
    </row>
    <row r="136" spans="2:47" s="1" customFormat="1" ht="67.5">
      <c r="B136" s="39"/>
      <c r="C136" s="61"/>
      <c r="D136" s="202" t="s">
        <v>188</v>
      </c>
      <c r="E136" s="61"/>
      <c r="F136" s="203" t="s">
        <v>1259</v>
      </c>
      <c r="G136" s="61"/>
      <c r="H136" s="61"/>
      <c r="I136" s="161"/>
      <c r="J136" s="61"/>
      <c r="K136" s="61"/>
      <c r="L136" s="59"/>
      <c r="M136" s="204"/>
      <c r="N136" s="40"/>
      <c r="O136" s="40"/>
      <c r="P136" s="40"/>
      <c r="Q136" s="40"/>
      <c r="R136" s="40"/>
      <c r="S136" s="40"/>
      <c r="T136" s="76"/>
      <c r="AT136" s="23" t="s">
        <v>188</v>
      </c>
      <c r="AU136" s="23" t="s">
        <v>79</v>
      </c>
    </row>
    <row r="137" spans="2:65" s="1" customFormat="1" ht="38.25" customHeight="1">
      <c r="B137" s="39"/>
      <c r="C137" s="190" t="s">
        <v>356</v>
      </c>
      <c r="D137" s="190" t="s">
        <v>133</v>
      </c>
      <c r="E137" s="191" t="s">
        <v>1278</v>
      </c>
      <c r="F137" s="192" t="s">
        <v>1279</v>
      </c>
      <c r="G137" s="193" t="s">
        <v>136</v>
      </c>
      <c r="H137" s="194">
        <v>2</v>
      </c>
      <c r="I137" s="195">
        <v>487.26</v>
      </c>
      <c r="J137" s="196">
        <f>ROUND(I137*H137,2)</f>
        <v>974.52</v>
      </c>
      <c r="K137" s="192" t="s">
        <v>161</v>
      </c>
      <c r="L137" s="59"/>
      <c r="M137" s="197" t="s">
        <v>21</v>
      </c>
      <c r="N137" s="198" t="s">
        <v>41</v>
      </c>
      <c r="O137" s="40"/>
      <c r="P137" s="199">
        <f>O137*H137</f>
        <v>0</v>
      </c>
      <c r="Q137" s="199">
        <v>0</v>
      </c>
      <c r="R137" s="199">
        <f>Q137*H137</f>
        <v>0</v>
      </c>
      <c r="S137" s="199">
        <v>0</v>
      </c>
      <c r="T137" s="200">
        <f>S137*H137</f>
        <v>0</v>
      </c>
      <c r="AR137" s="23" t="s">
        <v>152</v>
      </c>
      <c r="AT137" s="23" t="s">
        <v>133</v>
      </c>
      <c r="AU137" s="23" t="s">
        <v>79</v>
      </c>
      <c r="AY137" s="23" t="s">
        <v>132</v>
      </c>
      <c r="BE137" s="201">
        <f>IF(N137="základní",J137,0)</f>
        <v>974.52</v>
      </c>
      <c r="BF137" s="201">
        <f>IF(N137="snížená",J137,0)</f>
        <v>0</v>
      </c>
      <c r="BG137" s="201">
        <f>IF(N137="zákl. přenesená",J137,0)</f>
        <v>0</v>
      </c>
      <c r="BH137" s="201">
        <f>IF(N137="sníž. přenesená",J137,0)</f>
        <v>0</v>
      </c>
      <c r="BI137" s="201">
        <f>IF(N137="nulová",J137,0)</f>
        <v>0</v>
      </c>
      <c r="BJ137" s="23" t="s">
        <v>77</v>
      </c>
      <c r="BK137" s="201">
        <f>ROUND(I137*H137,2)</f>
        <v>974.52</v>
      </c>
      <c r="BL137" s="23" t="s">
        <v>152</v>
      </c>
      <c r="BM137" s="23" t="s">
        <v>1280</v>
      </c>
    </row>
    <row r="138" spans="2:47" s="1" customFormat="1" ht="67.5">
      <c r="B138" s="39"/>
      <c r="C138" s="61"/>
      <c r="D138" s="202" t="s">
        <v>188</v>
      </c>
      <c r="E138" s="61"/>
      <c r="F138" s="203" t="s">
        <v>1259</v>
      </c>
      <c r="G138" s="61"/>
      <c r="H138" s="61"/>
      <c r="I138" s="161"/>
      <c r="J138" s="61"/>
      <c r="K138" s="61"/>
      <c r="L138" s="59"/>
      <c r="M138" s="204"/>
      <c r="N138" s="40"/>
      <c r="O138" s="40"/>
      <c r="P138" s="40"/>
      <c r="Q138" s="40"/>
      <c r="R138" s="40"/>
      <c r="S138" s="40"/>
      <c r="T138" s="76"/>
      <c r="AT138" s="23" t="s">
        <v>188</v>
      </c>
      <c r="AU138" s="23" t="s">
        <v>79</v>
      </c>
    </row>
    <row r="139" spans="2:65" s="1" customFormat="1" ht="16.5" customHeight="1">
      <c r="B139" s="39"/>
      <c r="C139" s="243" t="s">
        <v>362</v>
      </c>
      <c r="D139" s="243" t="s">
        <v>292</v>
      </c>
      <c r="E139" s="244" t="s">
        <v>1281</v>
      </c>
      <c r="F139" s="245" t="s">
        <v>1282</v>
      </c>
      <c r="G139" s="246" t="s">
        <v>136</v>
      </c>
      <c r="H139" s="247">
        <v>2</v>
      </c>
      <c r="I139" s="248">
        <v>3610.47</v>
      </c>
      <c r="J139" s="249">
        <f>ROUND(I139*H139,2)</f>
        <v>7220.94</v>
      </c>
      <c r="K139" s="245" t="s">
        <v>161</v>
      </c>
      <c r="L139" s="250"/>
      <c r="M139" s="251" t="s">
        <v>21</v>
      </c>
      <c r="N139" s="252" t="s">
        <v>41</v>
      </c>
      <c r="O139" s="40"/>
      <c r="P139" s="199">
        <f>O139*H139</f>
        <v>0</v>
      </c>
      <c r="Q139" s="199">
        <v>0.0079</v>
      </c>
      <c r="R139" s="199">
        <f>Q139*H139</f>
        <v>0.0158</v>
      </c>
      <c r="S139" s="199">
        <v>0</v>
      </c>
      <c r="T139" s="200">
        <f>S139*H139</f>
        <v>0</v>
      </c>
      <c r="AR139" s="23" t="s">
        <v>173</v>
      </c>
      <c r="AT139" s="23" t="s">
        <v>292</v>
      </c>
      <c r="AU139" s="23" t="s">
        <v>79</v>
      </c>
      <c r="AY139" s="23" t="s">
        <v>132</v>
      </c>
      <c r="BE139" s="201">
        <f>IF(N139="základní",J139,0)</f>
        <v>7220.94</v>
      </c>
      <c r="BF139" s="201">
        <f>IF(N139="snížená",J139,0)</f>
        <v>0</v>
      </c>
      <c r="BG139" s="201">
        <f>IF(N139="zákl. přenesená",J139,0)</f>
        <v>0</v>
      </c>
      <c r="BH139" s="201">
        <f>IF(N139="sníž. přenesená",J139,0)</f>
        <v>0</v>
      </c>
      <c r="BI139" s="201">
        <f>IF(N139="nulová",J139,0)</f>
        <v>0</v>
      </c>
      <c r="BJ139" s="23" t="s">
        <v>77</v>
      </c>
      <c r="BK139" s="201">
        <f>ROUND(I139*H139,2)</f>
        <v>7220.94</v>
      </c>
      <c r="BL139" s="23" t="s">
        <v>152</v>
      </c>
      <c r="BM139" s="23" t="s">
        <v>1283</v>
      </c>
    </row>
    <row r="140" spans="2:47" s="1" customFormat="1" ht="27">
      <c r="B140" s="39"/>
      <c r="C140" s="61"/>
      <c r="D140" s="202" t="s">
        <v>140</v>
      </c>
      <c r="E140" s="61"/>
      <c r="F140" s="203" t="s">
        <v>1284</v>
      </c>
      <c r="G140" s="61"/>
      <c r="H140" s="61"/>
      <c r="I140" s="161"/>
      <c r="J140" s="61"/>
      <c r="K140" s="61"/>
      <c r="L140" s="59"/>
      <c r="M140" s="204"/>
      <c r="N140" s="40"/>
      <c r="O140" s="40"/>
      <c r="P140" s="40"/>
      <c r="Q140" s="40"/>
      <c r="R140" s="40"/>
      <c r="S140" s="40"/>
      <c r="T140" s="76"/>
      <c r="AT140" s="23" t="s">
        <v>140</v>
      </c>
      <c r="AU140" s="23" t="s">
        <v>79</v>
      </c>
    </row>
    <row r="141" spans="2:65" s="1" customFormat="1" ht="38.25" customHeight="1">
      <c r="B141" s="39"/>
      <c r="C141" s="190" t="s">
        <v>367</v>
      </c>
      <c r="D141" s="190" t="s">
        <v>133</v>
      </c>
      <c r="E141" s="191" t="s">
        <v>1285</v>
      </c>
      <c r="F141" s="192" t="s">
        <v>1286</v>
      </c>
      <c r="G141" s="193" t="s">
        <v>136</v>
      </c>
      <c r="H141" s="194">
        <v>16</v>
      </c>
      <c r="I141" s="195">
        <v>551.83</v>
      </c>
      <c r="J141" s="196">
        <f>ROUND(I141*H141,2)</f>
        <v>8829.28</v>
      </c>
      <c r="K141" s="192" t="s">
        <v>161</v>
      </c>
      <c r="L141" s="59"/>
      <c r="M141" s="197" t="s">
        <v>21</v>
      </c>
      <c r="N141" s="198" t="s">
        <v>41</v>
      </c>
      <c r="O141" s="40"/>
      <c r="P141" s="199">
        <f>O141*H141</f>
        <v>0</v>
      </c>
      <c r="Q141" s="199">
        <v>0.00167</v>
      </c>
      <c r="R141" s="199">
        <f>Q141*H141</f>
        <v>0.02672</v>
      </c>
      <c r="S141" s="199">
        <v>0</v>
      </c>
      <c r="T141" s="200">
        <f>S141*H141</f>
        <v>0</v>
      </c>
      <c r="AR141" s="23" t="s">
        <v>152</v>
      </c>
      <c r="AT141" s="23" t="s">
        <v>133</v>
      </c>
      <c r="AU141" s="23" t="s">
        <v>79</v>
      </c>
      <c r="AY141" s="23" t="s">
        <v>132</v>
      </c>
      <c r="BE141" s="201">
        <f>IF(N141="základní",J141,0)</f>
        <v>8829.28</v>
      </c>
      <c r="BF141" s="201">
        <f>IF(N141="snížená",J141,0)</f>
        <v>0</v>
      </c>
      <c r="BG141" s="201">
        <f>IF(N141="zákl. přenesená",J141,0)</f>
        <v>0</v>
      </c>
      <c r="BH141" s="201">
        <f>IF(N141="sníž. přenesená",J141,0)</f>
        <v>0</v>
      </c>
      <c r="BI141" s="201">
        <f>IF(N141="nulová",J141,0)</f>
        <v>0</v>
      </c>
      <c r="BJ141" s="23" t="s">
        <v>77</v>
      </c>
      <c r="BK141" s="201">
        <f>ROUND(I141*H141,2)</f>
        <v>8829.28</v>
      </c>
      <c r="BL141" s="23" t="s">
        <v>152</v>
      </c>
      <c r="BM141" s="23" t="s">
        <v>1287</v>
      </c>
    </row>
    <row r="142" spans="2:47" s="1" customFormat="1" ht="67.5">
      <c r="B142" s="39"/>
      <c r="C142" s="61"/>
      <c r="D142" s="202" t="s">
        <v>188</v>
      </c>
      <c r="E142" s="61"/>
      <c r="F142" s="203" t="s">
        <v>1259</v>
      </c>
      <c r="G142" s="61"/>
      <c r="H142" s="61"/>
      <c r="I142" s="161"/>
      <c r="J142" s="61"/>
      <c r="K142" s="61"/>
      <c r="L142" s="59"/>
      <c r="M142" s="204"/>
      <c r="N142" s="40"/>
      <c r="O142" s="40"/>
      <c r="P142" s="40"/>
      <c r="Q142" s="40"/>
      <c r="R142" s="40"/>
      <c r="S142" s="40"/>
      <c r="T142" s="76"/>
      <c r="AT142" s="23" t="s">
        <v>188</v>
      </c>
      <c r="AU142" s="23" t="s">
        <v>79</v>
      </c>
    </row>
    <row r="143" spans="2:65" s="1" customFormat="1" ht="16.5" customHeight="1">
      <c r="B143" s="39"/>
      <c r="C143" s="243" t="s">
        <v>374</v>
      </c>
      <c r="D143" s="243" t="s">
        <v>292</v>
      </c>
      <c r="E143" s="244" t="s">
        <v>1288</v>
      </c>
      <c r="F143" s="245" t="s">
        <v>1289</v>
      </c>
      <c r="G143" s="246" t="s">
        <v>136</v>
      </c>
      <c r="H143" s="247">
        <v>5</v>
      </c>
      <c r="I143" s="248">
        <v>2781.19</v>
      </c>
      <c r="J143" s="249">
        <f aca="true" t="shared" si="0" ref="J143:J150">ROUND(I143*H143,2)</f>
        <v>13905.95</v>
      </c>
      <c r="K143" s="245" t="s">
        <v>161</v>
      </c>
      <c r="L143" s="250"/>
      <c r="M143" s="251" t="s">
        <v>21</v>
      </c>
      <c r="N143" s="252" t="s">
        <v>41</v>
      </c>
      <c r="O143" s="40"/>
      <c r="P143" s="199">
        <f aca="true" t="shared" si="1" ref="P143:P150">O143*H143</f>
        <v>0</v>
      </c>
      <c r="Q143" s="199">
        <v>0.0038</v>
      </c>
      <c r="R143" s="199">
        <f aca="true" t="shared" si="2" ref="R143:R150">Q143*H143</f>
        <v>0.019</v>
      </c>
      <c r="S143" s="199">
        <v>0</v>
      </c>
      <c r="T143" s="200">
        <f aca="true" t="shared" si="3" ref="T143:T150">S143*H143</f>
        <v>0</v>
      </c>
      <c r="AR143" s="23" t="s">
        <v>173</v>
      </c>
      <c r="AT143" s="23" t="s">
        <v>292</v>
      </c>
      <c r="AU143" s="23" t="s">
        <v>79</v>
      </c>
      <c r="AY143" s="23" t="s">
        <v>132</v>
      </c>
      <c r="BE143" s="201">
        <f aca="true" t="shared" si="4" ref="BE143:BE150">IF(N143="základní",J143,0)</f>
        <v>13905.95</v>
      </c>
      <c r="BF143" s="201">
        <f aca="true" t="shared" si="5" ref="BF143:BF150">IF(N143="snížená",J143,0)</f>
        <v>0</v>
      </c>
      <c r="BG143" s="201">
        <f aca="true" t="shared" si="6" ref="BG143:BG150">IF(N143="zákl. přenesená",J143,0)</f>
        <v>0</v>
      </c>
      <c r="BH143" s="201">
        <f aca="true" t="shared" si="7" ref="BH143:BH150">IF(N143="sníž. přenesená",J143,0)</f>
        <v>0</v>
      </c>
      <c r="BI143" s="201">
        <f aca="true" t="shared" si="8" ref="BI143:BI150">IF(N143="nulová",J143,0)</f>
        <v>0</v>
      </c>
      <c r="BJ143" s="23" t="s">
        <v>77</v>
      </c>
      <c r="BK143" s="201">
        <f aca="true" t="shared" si="9" ref="BK143:BK150">ROUND(I143*H143,2)</f>
        <v>13905.95</v>
      </c>
      <c r="BL143" s="23" t="s">
        <v>152</v>
      </c>
      <c r="BM143" s="23" t="s">
        <v>1290</v>
      </c>
    </row>
    <row r="144" spans="2:65" s="1" customFormat="1" ht="16.5" customHeight="1">
      <c r="B144" s="39"/>
      <c r="C144" s="243" t="s">
        <v>381</v>
      </c>
      <c r="D144" s="243" t="s">
        <v>292</v>
      </c>
      <c r="E144" s="244" t="s">
        <v>1291</v>
      </c>
      <c r="F144" s="245" t="s">
        <v>1292</v>
      </c>
      <c r="G144" s="246" t="s">
        <v>136</v>
      </c>
      <c r="H144" s="247">
        <v>1</v>
      </c>
      <c r="I144" s="248">
        <v>2351.53</v>
      </c>
      <c r="J144" s="249">
        <f t="shared" si="0"/>
        <v>2351.53</v>
      </c>
      <c r="K144" s="245" t="s">
        <v>161</v>
      </c>
      <c r="L144" s="250"/>
      <c r="M144" s="251" t="s">
        <v>21</v>
      </c>
      <c r="N144" s="252" t="s">
        <v>41</v>
      </c>
      <c r="O144" s="40"/>
      <c r="P144" s="199">
        <f t="shared" si="1"/>
        <v>0</v>
      </c>
      <c r="Q144" s="199">
        <v>0.0107</v>
      </c>
      <c r="R144" s="199">
        <f t="shared" si="2"/>
        <v>0.0107</v>
      </c>
      <c r="S144" s="199">
        <v>0</v>
      </c>
      <c r="T144" s="200">
        <f t="shared" si="3"/>
        <v>0</v>
      </c>
      <c r="AR144" s="23" t="s">
        <v>173</v>
      </c>
      <c r="AT144" s="23" t="s">
        <v>292</v>
      </c>
      <c r="AU144" s="23" t="s">
        <v>79</v>
      </c>
      <c r="AY144" s="23" t="s">
        <v>132</v>
      </c>
      <c r="BE144" s="201">
        <f t="shared" si="4"/>
        <v>2351.53</v>
      </c>
      <c r="BF144" s="201">
        <f t="shared" si="5"/>
        <v>0</v>
      </c>
      <c r="BG144" s="201">
        <f t="shared" si="6"/>
        <v>0</v>
      </c>
      <c r="BH144" s="201">
        <f t="shared" si="7"/>
        <v>0</v>
      </c>
      <c r="BI144" s="201">
        <f t="shared" si="8"/>
        <v>0</v>
      </c>
      <c r="BJ144" s="23" t="s">
        <v>77</v>
      </c>
      <c r="BK144" s="201">
        <f t="shared" si="9"/>
        <v>2351.53</v>
      </c>
      <c r="BL144" s="23" t="s">
        <v>152</v>
      </c>
      <c r="BM144" s="23" t="s">
        <v>1293</v>
      </c>
    </row>
    <row r="145" spans="2:65" s="1" customFormat="1" ht="16.5" customHeight="1">
      <c r="B145" s="39"/>
      <c r="C145" s="243" t="s">
        <v>387</v>
      </c>
      <c r="D145" s="243" t="s">
        <v>292</v>
      </c>
      <c r="E145" s="244" t="s">
        <v>1294</v>
      </c>
      <c r="F145" s="245" t="s">
        <v>1295</v>
      </c>
      <c r="G145" s="246" t="s">
        <v>136</v>
      </c>
      <c r="H145" s="247">
        <v>3</v>
      </c>
      <c r="I145" s="248">
        <v>4940.99</v>
      </c>
      <c r="J145" s="249">
        <f t="shared" si="0"/>
        <v>14822.97</v>
      </c>
      <c r="K145" s="245" t="s">
        <v>161</v>
      </c>
      <c r="L145" s="250"/>
      <c r="M145" s="251" t="s">
        <v>21</v>
      </c>
      <c r="N145" s="252" t="s">
        <v>41</v>
      </c>
      <c r="O145" s="40"/>
      <c r="P145" s="199">
        <f t="shared" si="1"/>
        <v>0</v>
      </c>
      <c r="Q145" s="199">
        <v>0.013</v>
      </c>
      <c r="R145" s="199">
        <f t="shared" si="2"/>
        <v>0.039</v>
      </c>
      <c r="S145" s="199">
        <v>0</v>
      </c>
      <c r="T145" s="200">
        <f t="shared" si="3"/>
        <v>0</v>
      </c>
      <c r="AR145" s="23" t="s">
        <v>173</v>
      </c>
      <c r="AT145" s="23" t="s">
        <v>292</v>
      </c>
      <c r="AU145" s="23" t="s">
        <v>79</v>
      </c>
      <c r="AY145" s="23" t="s">
        <v>132</v>
      </c>
      <c r="BE145" s="201">
        <f t="shared" si="4"/>
        <v>14822.97</v>
      </c>
      <c r="BF145" s="201">
        <f t="shared" si="5"/>
        <v>0</v>
      </c>
      <c r="BG145" s="201">
        <f t="shared" si="6"/>
        <v>0</v>
      </c>
      <c r="BH145" s="201">
        <f t="shared" si="7"/>
        <v>0</v>
      </c>
      <c r="BI145" s="201">
        <f t="shared" si="8"/>
        <v>0</v>
      </c>
      <c r="BJ145" s="23" t="s">
        <v>77</v>
      </c>
      <c r="BK145" s="201">
        <f t="shared" si="9"/>
        <v>14822.97</v>
      </c>
      <c r="BL145" s="23" t="s">
        <v>152</v>
      </c>
      <c r="BM145" s="23" t="s">
        <v>1296</v>
      </c>
    </row>
    <row r="146" spans="2:65" s="1" customFormat="1" ht="25.5" customHeight="1">
      <c r="B146" s="39"/>
      <c r="C146" s="243" t="s">
        <v>392</v>
      </c>
      <c r="D146" s="243" t="s">
        <v>292</v>
      </c>
      <c r="E146" s="244" t="s">
        <v>1297</v>
      </c>
      <c r="F146" s="245" t="s">
        <v>1298</v>
      </c>
      <c r="G146" s="246" t="s">
        <v>136</v>
      </c>
      <c r="H146" s="247">
        <v>2</v>
      </c>
      <c r="I146" s="248">
        <v>4328.86</v>
      </c>
      <c r="J146" s="249">
        <f t="shared" si="0"/>
        <v>8657.72</v>
      </c>
      <c r="K146" s="245" t="s">
        <v>161</v>
      </c>
      <c r="L146" s="250"/>
      <c r="M146" s="251" t="s">
        <v>21</v>
      </c>
      <c r="N146" s="252" t="s">
        <v>41</v>
      </c>
      <c r="O146" s="40"/>
      <c r="P146" s="199">
        <f t="shared" si="1"/>
        <v>0</v>
      </c>
      <c r="Q146" s="199">
        <v>0.0122</v>
      </c>
      <c r="R146" s="199">
        <f t="shared" si="2"/>
        <v>0.0244</v>
      </c>
      <c r="S146" s="199">
        <v>0</v>
      </c>
      <c r="T146" s="200">
        <f t="shared" si="3"/>
        <v>0</v>
      </c>
      <c r="AR146" s="23" t="s">
        <v>173</v>
      </c>
      <c r="AT146" s="23" t="s">
        <v>292</v>
      </c>
      <c r="AU146" s="23" t="s">
        <v>79</v>
      </c>
      <c r="AY146" s="23" t="s">
        <v>132</v>
      </c>
      <c r="BE146" s="201">
        <f t="shared" si="4"/>
        <v>8657.72</v>
      </c>
      <c r="BF146" s="201">
        <f t="shared" si="5"/>
        <v>0</v>
      </c>
      <c r="BG146" s="201">
        <f t="shared" si="6"/>
        <v>0</v>
      </c>
      <c r="BH146" s="201">
        <f t="shared" si="7"/>
        <v>0</v>
      </c>
      <c r="BI146" s="201">
        <f t="shared" si="8"/>
        <v>0</v>
      </c>
      <c r="BJ146" s="23" t="s">
        <v>77</v>
      </c>
      <c r="BK146" s="201">
        <f t="shared" si="9"/>
        <v>8657.72</v>
      </c>
      <c r="BL146" s="23" t="s">
        <v>152</v>
      </c>
      <c r="BM146" s="23" t="s">
        <v>1299</v>
      </c>
    </row>
    <row r="147" spans="2:65" s="1" customFormat="1" ht="25.5" customHeight="1">
      <c r="B147" s="39"/>
      <c r="C147" s="243" t="s">
        <v>397</v>
      </c>
      <c r="D147" s="243" t="s">
        <v>292</v>
      </c>
      <c r="E147" s="244" t="s">
        <v>1300</v>
      </c>
      <c r="F147" s="245" t="s">
        <v>1301</v>
      </c>
      <c r="G147" s="246" t="s">
        <v>136</v>
      </c>
      <c r="H147" s="247">
        <v>2</v>
      </c>
      <c r="I147" s="248">
        <v>2336.53</v>
      </c>
      <c r="J147" s="249">
        <f t="shared" si="0"/>
        <v>4673.06</v>
      </c>
      <c r="K147" s="245" t="s">
        <v>161</v>
      </c>
      <c r="L147" s="250"/>
      <c r="M147" s="251" t="s">
        <v>21</v>
      </c>
      <c r="N147" s="252" t="s">
        <v>41</v>
      </c>
      <c r="O147" s="40"/>
      <c r="P147" s="199">
        <f t="shared" si="1"/>
        <v>0</v>
      </c>
      <c r="Q147" s="199">
        <v>0.0088</v>
      </c>
      <c r="R147" s="199">
        <f t="shared" si="2"/>
        <v>0.0176</v>
      </c>
      <c r="S147" s="199">
        <v>0</v>
      </c>
      <c r="T147" s="200">
        <f t="shared" si="3"/>
        <v>0</v>
      </c>
      <c r="AR147" s="23" t="s">
        <v>173</v>
      </c>
      <c r="AT147" s="23" t="s">
        <v>292</v>
      </c>
      <c r="AU147" s="23" t="s">
        <v>79</v>
      </c>
      <c r="AY147" s="23" t="s">
        <v>132</v>
      </c>
      <c r="BE147" s="201">
        <f t="shared" si="4"/>
        <v>4673.06</v>
      </c>
      <c r="BF147" s="201">
        <f t="shared" si="5"/>
        <v>0</v>
      </c>
      <c r="BG147" s="201">
        <f t="shared" si="6"/>
        <v>0</v>
      </c>
      <c r="BH147" s="201">
        <f t="shared" si="7"/>
        <v>0</v>
      </c>
      <c r="BI147" s="201">
        <f t="shared" si="8"/>
        <v>0</v>
      </c>
      <c r="BJ147" s="23" t="s">
        <v>77</v>
      </c>
      <c r="BK147" s="201">
        <f t="shared" si="9"/>
        <v>4673.06</v>
      </c>
      <c r="BL147" s="23" t="s">
        <v>152</v>
      </c>
      <c r="BM147" s="23" t="s">
        <v>1302</v>
      </c>
    </row>
    <row r="148" spans="2:65" s="1" customFormat="1" ht="25.5" customHeight="1">
      <c r="B148" s="39"/>
      <c r="C148" s="243" t="s">
        <v>402</v>
      </c>
      <c r="D148" s="243" t="s">
        <v>292</v>
      </c>
      <c r="E148" s="244" t="s">
        <v>1303</v>
      </c>
      <c r="F148" s="245" t="s">
        <v>1304</v>
      </c>
      <c r="G148" s="246" t="s">
        <v>136</v>
      </c>
      <c r="H148" s="247">
        <v>2</v>
      </c>
      <c r="I148" s="248">
        <v>2415.07</v>
      </c>
      <c r="J148" s="249">
        <f t="shared" si="0"/>
        <v>4830.14</v>
      </c>
      <c r="K148" s="245" t="s">
        <v>161</v>
      </c>
      <c r="L148" s="250"/>
      <c r="M148" s="251" t="s">
        <v>21</v>
      </c>
      <c r="N148" s="252" t="s">
        <v>41</v>
      </c>
      <c r="O148" s="40"/>
      <c r="P148" s="199">
        <f t="shared" si="1"/>
        <v>0</v>
      </c>
      <c r="Q148" s="199">
        <v>0.0097</v>
      </c>
      <c r="R148" s="199">
        <f t="shared" si="2"/>
        <v>0.0194</v>
      </c>
      <c r="S148" s="199">
        <v>0</v>
      </c>
      <c r="T148" s="200">
        <f t="shared" si="3"/>
        <v>0</v>
      </c>
      <c r="AR148" s="23" t="s">
        <v>173</v>
      </c>
      <c r="AT148" s="23" t="s">
        <v>292</v>
      </c>
      <c r="AU148" s="23" t="s">
        <v>79</v>
      </c>
      <c r="AY148" s="23" t="s">
        <v>132</v>
      </c>
      <c r="BE148" s="201">
        <f t="shared" si="4"/>
        <v>4830.14</v>
      </c>
      <c r="BF148" s="201">
        <f t="shared" si="5"/>
        <v>0</v>
      </c>
      <c r="BG148" s="201">
        <f t="shared" si="6"/>
        <v>0</v>
      </c>
      <c r="BH148" s="201">
        <f t="shared" si="7"/>
        <v>0</v>
      </c>
      <c r="BI148" s="201">
        <f t="shared" si="8"/>
        <v>0</v>
      </c>
      <c r="BJ148" s="23" t="s">
        <v>77</v>
      </c>
      <c r="BK148" s="201">
        <f t="shared" si="9"/>
        <v>4830.14</v>
      </c>
      <c r="BL148" s="23" t="s">
        <v>152</v>
      </c>
      <c r="BM148" s="23" t="s">
        <v>1305</v>
      </c>
    </row>
    <row r="149" spans="2:65" s="1" customFormat="1" ht="16.5" customHeight="1">
      <c r="B149" s="39"/>
      <c r="C149" s="243" t="s">
        <v>408</v>
      </c>
      <c r="D149" s="243" t="s">
        <v>292</v>
      </c>
      <c r="E149" s="244" t="s">
        <v>1306</v>
      </c>
      <c r="F149" s="245" t="s">
        <v>1307</v>
      </c>
      <c r="G149" s="246" t="s">
        <v>136</v>
      </c>
      <c r="H149" s="247">
        <v>1</v>
      </c>
      <c r="I149" s="248">
        <v>3255.88</v>
      </c>
      <c r="J149" s="249">
        <f t="shared" si="0"/>
        <v>3255.88</v>
      </c>
      <c r="K149" s="245" t="s">
        <v>21</v>
      </c>
      <c r="L149" s="250"/>
      <c r="M149" s="251" t="s">
        <v>21</v>
      </c>
      <c r="N149" s="252" t="s">
        <v>41</v>
      </c>
      <c r="O149" s="40"/>
      <c r="P149" s="199">
        <f t="shared" si="1"/>
        <v>0</v>
      </c>
      <c r="Q149" s="199">
        <v>0</v>
      </c>
      <c r="R149" s="199">
        <f t="shared" si="2"/>
        <v>0</v>
      </c>
      <c r="S149" s="199">
        <v>0</v>
      </c>
      <c r="T149" s="200">
        <f t="shared" si="3"/>
        <v>0</v>
      </c>
      <c r="AR149" s="23" t="s">
        <v>173</v>
      </c>
      <c r="AT149" s="23" t="s">
        <v>292</v>
      </c>
      <c r="AU149" s="23" t="s">
        <v>79</v>
      </c>
      <c r="AY149" s="23" t="s">
        <v>132</v>
      </c>
      <c r="BE149" s="201">
        <f t="shared" si="4"/>
        <v>3255.88</v>
      </c>
      <c r="BF149" s="201">
        <f t="shared" si="5"/>
        <v>0</v>
      </c>
      <c r="BG149" s="201">
        <f t="shared" si="6"/>
        <v>0</v>
      </c>
      <c r="BH149" s="201">
        <f t="shared" si="7"/>
        <v>0</v>
      </c>
      <c r="BI149" s="201">
        <f t="shared" si="8"/>
        <v>0</v>
      </c>
      <c r="BJ149" s="23" t="s">
        <v>77</v>
      </c>
      <c r="BK149" s="201">
        <f t="shared" si="9"/>
        <v>3255.88</v>
      </c>
      <c r="BL149" s="23" t="s">
        <v>152</v>
      </c>
      <c r="BM149" s="23" t="s">
        <v>1308</v>
      </c>
    </row>
    <row r="150" spans="2:65" s="1" customFormat="1" ht="38.25" customHeight="1">
      <c r="B150" s="39"/>
      <c r="C150" s="190" t="s">
        <v>413</v>
      </c>
      <c r="D150" s="190" t="s">
        <v>133</v>
      </c>
      <c r="E150" s="191" t="s">
        <v>1309</v>
      </c>
      <c r="F150" s="192" t="s">
        <v>1310</v>
      </c>
      <c r="G150" s="193" t="s">
        <v>136</v>
      </c>
      <c r="H150" s="194">
        <v>2</v>
      </c>
      <c r="I150" s="195">
        <v>814.28</v>
      </c>
      <c r="J150" s="196">
        <f t="shared" si="0"/>
        <v>1628.56</v>
      </c>
      <c r="K150" s="192" t="s">
        <v>161</v>
      </c>
      <c r="L150" s="59"/>
      <c r="M150" s="197" t="s">
        <v>21</v>
      </c>
      <c r="N150" s="198" t="s">
        <v>41</v>
      </c>
      <c r="O150" s="40"/>
      <c r="P150" s="199">
        <f t="shared" si="1"/>
        <v>0</v>
      </c>
      <c r="Q150" s="199">
        <v>0.00171</v>
      </c>
      <c r="R150" s="199">
        <f t="shared" si="2"/>
        <v>0.00342</v>
      </c>
      <c r="S150" s="199">
        <v>0</v>
      </c>
      <c r="T150" s="200">
        <f t="shared" si="3"/>
        <v>0</v>
      </c>
      <c r="AR150" s="23" t="s">
        <v>152</v>
      </c>
      <c r="AT150" s="23" t="s">
        <v>133</v>
      </c>
      <c r="AU150" s="23" t="s">
        <v>79</v>
      </c>
      <c r="AY150" s="23" t="s">
        <v>132</v>
      </c>
      <c r="BE150" s="201">
        <f t="shared" si="4"/>
        <v>1628.56</v>
      </c>
      <c r="BF150" s="201">
        <f t="shared" si="5"/>
        <v>0</v>
      </c>
      <c r="BG150" s="201">
        <f t="shared" si="6"/>
        <v>0</v>
      </c>
      <c r="BH150" s="201">
        <f t="shared" si="7"/>
        <v>0</v>
      </c>
      <c r="BI150" s="201">
        <f t="shared" si="8"/>
        <v>0</v>
      </c>
      <c r="BJ150" s="23" t="s">
        <v>77</v>
      </c>
      <c r="BK150" s="201">
        <f t="shared" si="9"/>
        <v>1628.56</v>
      </c>
      <c r="BL150" s="23" t="s">
        <v>152</v>
      </c>
      <c r="BM150" s="23" t="s">
        <v>1311</v>
      </c>
    </row>
    <row r="151" spans="2:47" s="1" customFormat="1" ht="67.5">
      <c r="B151" s="39"/>
      <c r="C151" s="61"/>
      <c r="D151" s="202" t="s">
        <v>188</v>
      </c>
      <c r="E151" s="61"/>
      <c r="F151" s="203" t="s">
        <v>1259</v>
      </c>
      <c r="G151" s="61"/>
      <c r="H151" s="61"/>
      <c r="I151" s="161"/>
      <c r="J151" s="61"/>
      <c r="K151" s="61"/>
      <c r="L151" s="59"/>
      <c r="M151" s="204"/>
      <c r="N151" s="40"/>
      <c r="O151" s="40"/>
      <c r="P151" s="40"/>
      <c r="Q151" s="40"/>
      <c r="R151" s="40"/>
      <c r="S151" s="40"/>
      <c r="T151" s="76"/>
      <c r="AT151" s="23" t="s">
        <v>188</v>
      </c>
      <c r="AU151" s="23" t="s">
        <v>79</v>
      </c>
    </row>
    <row r="152" spans="2:65" s="1" customFormat="1" ht="16.5" customHeight="1">
      <c r="B152" s="39"/>
      <c r="C152" s="243" t="s">
        <v>418</v>
      </c>
      <c r="D152" s="243" t="s">
        <v>292</v>
      </c>
      <c r="E152" s="244" t="s">
        <v>1312</v>
      </c>
      <c r="F152" s="245" t="s">
        <v>1313</v>
      </c>
      <c r="G152" s="246" t="s">
        <v>136</v>
      </c>
      <c r="H152" s="247">
        <v>1</v>
      </c>
      <c r="I152" s="248">
        <v>4879.78</v>
      </c>
      <c r="J152" s="249">
        <f>ROUND(I152*H152,2)</f>
        <v>4879.78</v>
      </c>
      <c r="K152" s="245" t="s">
        <v>161</v>
      </c>
      <c r="L152" s="250"/>
      <c r="M152" s="251" t="s">
        <v>21</v>
      </c>
      <c r="N152" s="252" t="s">
        <v>41</v>
      </c>
      <c r="O152" s="40"/>
      <c r="P152" s="199">
        <f>O152*H152</f>
        <v>0</v>
      </c>
      <c r="Q152" s="199">
        <v>0.0164</v>
      </c>
      <c r="R152" s="199">
        <f>Q152*H152</f>
        <v>0.0164</v>
      </c>
      <c r="S152" s="199">
        <v>0</v>
      </c>
      <c r="T152" s="200">
        <f>S152*H152</f>
        <v>0</v>
      </c>
      <c r="AR152" s="23" t="s">
        <v>173</v>
      </c>
      <c r="AT152" s="23" t="s">
        <v>292</v>
      </c>
      <c r="AU152" s="23" t="s">
        <v>79</v>
      </c>
      <c r="AY152" s="23" t="s">
        <v>132</v>
      </c>
      <c r="BE152" s="201">
        <f>IF(N152="základní",J152,0)</f>
        <v>4879.78</v>
      </c>
      <c r="BF152" s="201">
        <f>IF(N152="snížená",J152,0)</f>
        <v>0</v>
      </c>
      <c r="BG152" s="201">
        <f>IF(N152="zákl. přenesená",J152,0)</f>
        <v>0</v>
      </c>
      <c r="BH152" s="201">
        <f>IF(N152="sníž. přenesená",J152,0)</f>
        <v>0</v>
      </c>
      <c r="BI152" s="201">
        <f>IF(N152="nulová",J152,0)</f>
        <v>0</v>
      </c>
      <c r="BJ152" s="23" t="s">
        <v>77</v>
      </c>
      <c r="BK152" s="201">
        <f>ROUND(I152*H152,2)</f>
        <v>4879.78</v>
      </c>
      <c r="BL152" s="23" t="s">
        <v>152</v>
      </c>
      <c r="BM152" s="23" t="s">
        <v>1314</v>
      </c>
    </row>
    <row r="153" spans="2:65" s="1" customFormat="1" ht="16.5" customHeight="1">
      <c r="B153" s="39"/>
      <c r="C153" s="243" t="s">
        <v>422</v>
      </c>
      <c r="D153" s="243" t="s">
        <v>292</v>
      </c>
      <c r="E153" s="244" t="s">
        <v>1315</v>
      </c>
      <c r="F153" s="245" t="s">
        <v>1316</v>
      </c>
      <c r="G153" s="246" t="s">
        <v>136</v>
      </c>
      <c r="H153" s="247">
        <v>1</v>
      </c>
      <c r="I153" s="248">
        <v>5515.02</v>
      </c>
      <c r="J153" s="249">
        <f>ROUND(I153*H153,2)</f>
        <v>5515.02</v>
      </c>
      <c r="K153" s="245" t="s">
        <v>161</v>
      </c>
      <c r="L153" s="250"/>
      <c r="M153" s="251" t="s">
        <v>21</v>
      </c>
      <c r="N153" s="252" t="s">
        <v>41</v>
      </c>
      <c r="O153" s="40"/>
      <c r="P153" s="199">
        <f>O153*H153</f>
        <v>0</v>
      </c>
      <c r="Q153" s="199">
        <v>0.0181</v>
      </c>
      <c r="R153" s="199">
        <f>Q153*H153</f>
        <v>0.0181</v>
      </c>
      <c r="S153" s="199">
        <v>0</v>
      </c>
      <c r="T153" s="200">
        <f>S153*H153</f>
        <v>0</v>
      </c>
      <c r="AR153" s="23" t="s">
        <v>173</v>
      </c>
      <c r="AT153" s="23" t="s">
        <v>292</v>
      </c>
      <c r="AU153" s="23" t="s">
        <v>79</v>
      </c>
      <c r="AY153" s="23" t="s">
        <v>132</v>
      </c>
      <c r="BE153" s="201">
        <f>IF(N153="základní",J153,0)</f>
        <v>5515.02</v>
      </c>
      <c r="BF153" s="201">
        <f>IF(N153="snížená",J153,0)</f>
        <v>0</v>
      </c>
      <c r="BG153" s="201">
        <f>IF(N153="zákl. přenesená",J153,0)</f>
        <v>0</v>
      </c>
      <c r="BH153" s="201">
        <f>IF(N153="sníž. přenesená",J153,0)</f>
        <v>0</v>
      </c>
      <c r="BI153" s="201">
        <f>IF(N153="nulová",J153,0)</f>
        <v>0</v>
      </c>
      <c r="BJ153" s="23" t="s">
        <v>77</v>
      </c>
      <c r="BK153" s="201">
        <f>ROUND(I153*H153,2)</f>
        <v>5515.02</v>
      </c>
      <c r="BL153" s="23" t="s">
        <v>152</v>
      </c>
      <c r="BM153" s="23" t="s">
        <v>1317</v>
      </c>
    </row>
    <row r="154" spans="2:65" s="1" customFormat="1" ht="25.5" customHeight="1">
      <c r="B154" s="39"/>
      <c r="C154" s="190" t="s">
        <v>427</v>
      </c>
      <c r="D154" s="190" t="s">
        <v>133</v>
      </c>
      <c r="E154" s="191" t="s">
        <v>1318</v>
      </c>
      <c r="F154" s="192" t="s">
        <v>1319</v>
      </c>
      <c r="G154" s="193" t="s">
        <v>235</v>
      </c>
      <c r="H154" s="194">
        <v>54</v>
      </c>
      <c r="I154" s="195">
        <v>113.19</v>
      </c>
      <c r="J154" s="196">
        <f>ROUND(I154*H154,2)</f>
        <v>6112.26</v>
      </c>
      <c r="K154" s="192" t="s">
        <v>161</v>
      </c>
      <c r="L154" s="59"/>
      <c r="M154" s="197" t="s">
        <v>21</v>
      </c>
      <c r="N154" s="198" t="s">
        <v>41</v>
      </c>
      <c r="O154" s="40"/>
      <c r="P154" s="199">
        <f>O154*H154</f>
        <v>0</v>
      </c>
      <c r="Q154" s="199">
        <v>0</v>
      </c>
      <c r="R154" s="199">
        <f>Q154*H154</f>
        <v>0</v>
      </c>
      <c r="S154" s="199">
        <v>0</v>
      </c>
      <c r="T154" s="200">
        <f>S154*H154</f>
        <v>0</v>
      </c>
      <c r="AR154" s="23" t="s">
        <v>152</v>
      </c>
      <c r="AT154" s="23" t="s">
        <v>133</v>
      </c>
      <c r="AU154" s="23" t="s">
        <v>79</v>
      </c>
      <c r="AY154" s="23" t="s">
        <v>132</v>
      </c>
      <c r="BE154" s="201">
        <f>IF(N154="základní",J154,0)</f>
        <v>6112.26</v>
      </c>
      <c r="BF154" s="201">
        <f>IF(N154="snížená",J154,0)</f>
        <v>0</v>
      </c>
      <c r="BG154" s="201">
        <f>IF(N154="zákl. přenesená",J154,0)</f>
        <v>0</v>
      </c>
      <c r="BH154" s="201">
        <f>IF(N154="sníž. přenesená",J154,0)</f>
        <v>0</v>
      </c>
      <c r="BI154" s="201">
        <f>IF(N154="nulová",J154,0)</f>
        <v>0</v>
      </c>
      <c r="BJ154" s="23" t="s">
        <v>77</v>
      </c>
      <c r="BK154" s="201">
        <f>ROUND(I154*H154,2)</f>
        <v>6112.26</v>
      </c>
      <c r="BL154" s="23" t="s">
        <v>152</v>
      </c>
      <c r="BM154" s="23" t="s">
        <v>1320</v>
      </c>
    </row>
    <row r="155" spans="2:47" s="1" customFormat="1" ht="67.5">
      <c r="B155" s="39"/>
      <c r="C155" s="61"/>
      <c r="D155" s="202" t="s">
        <v>188</v>
      </c>
      <c r="E155" s="61"/>
      <c r="F155" s="203" t="s">
        <v>1321</v>
      </c>
      <c r="G155" s="61"/>
      <c r="H155" s="61"/>
      <c r="I155" s="161"/>
      <c r="J155" s="61"/>
      <c r="K155" s="61"/>
      <c r="L155" s="59"/>
      <c r="M155" s="204"/>
      <c r="N155" s="40"/>
      <c r="O155" s="40"/>
      <c r="P155" s="40"/>
      <c r="Q155" s="40"/>
      <c r="R155" s="40"/>
      <c r="S155" s="40"/>
      <c r="T155" s="76"/>
      <c r="AT155" s="23" t="s">
        <v>188</v>
      </c>
      <c r="AU155" s="23" t="s">
        <v>79</v>
      </c>
    </row>
    <row r="156" spans="2:65" s="1" customFormat="1" ht="16.5" customHeight="1">
      <c r="B156" s="39"/>
      <c r="C156" s="243" t="s">
        <v>433</v>
      </c>
      <c r="D156" s="243" t="s">
        <v>292</v>
      </c>
      <c r="E156" s="244" t="s">
        <v>1322</v>
      </c>
      <c r="F156" s="245" t="s">
        <v>1323</v>
      </c>
      <c r="G156" s="246" t="s">
        <v>235</v>
      </c>
      <c r="H156" s="247">
        <v>54</v>
      </c>
      <c r="I156" s="248">
        <v>204.43</v>
      </c>
      <c r="J156" s="249">
        <f>ROUND(I156*H156,2)</f>
        <v>11039.22</v>
      </c>
      <c r="K156" s="245" t="s">
        <v>161</v>
      </c>
      <c r="L156" s="250"/>
      <c r="M156" s="251" t="s">
        <v>21</v>
      </c>
      <c r="N156" s="252" t="s">
        <v>41</v>
      </c>
      <c r="O156" s="40"/>
      <c r="P156" s="199">
        <f>O156*H156</f>
        <v>0</v>
      </c>
      <c r="Q156" s="199">
        <v>0.00214</v>
      </c>
      <c r="R156" s="199">
        <f>Q156*H156</f>
        <v>0.11556</v>
      </c>
      <c r="S156" s="199">
        <v>0</v>
      </c>
      <c r="T156" s="200">
        <f>S156*H156</f>
        <v>0</v>
      </c>
      <c r="AR156" s="23" t="s">
        <v>173</v>
      </c>
      <c r="AT156" s="23" t="s">
        <v>292</v>
      </c>
      <c r="AU156" s="23" t="s">
        <v>79</v>
      </c>
      <c r="AY156" s="23" t="s">
        <v>132</v>
      </c>
      <c r="BE156" s="201">
        <f>IF(N156="základní",J156,0)</f>
        <v>11039.22</v>
      </c>
      <c r="BF156" s="201">
        <f>IF(N156="snížená",J156,0)</f>
        <v>0</v>
      </c>
      <c r="BG156" s="201">
        <f>IF(N156="zákl. přenesená",J156,0)</f>
        <v>0</v>
      </c>
      <c r="BH156" s="201">
        <f>IF(N156="sníž. přenesená",J156,0)</f>
        <v>0</v>
      </c>
      <c r="BI156" s="201">
        <f>IF(N156="nulová",J156,0)</f>
        <v>0</v>
      </c>
      <c r="BJ156" s="23" t="s">
        <v>77</v>
      </c>
      <c r="BK156" s="201">
        <f>ROUND(I156*H156,2)</f>
        <v>11039.22</v>
      </c>
      <c r="BL156" s="23" t="s">
        <v>152</v>
      </c>
      <c r="BM156" s="23" t="s">
        <v>1324</v>
      </c>
    </row>
    <row r="157" spans="2:65" s="1" customFormat="1" ht="25.5" customHeight="1">
      <c r="B157" s="39"/>
      <c r="C157" s="190" t="s">
        <v>439</v>
      </c>
      <c r="D157" s="190" t="s">
        <v>133</v>
      </c>
      <c r="E157" s="191" t="s">
        <v>1325</v>
      </c>
      <c r="F157" s="192" t="s">
        <v>1326</v>
      </c>
      <c r="G157" s="193" t="s">
        <v>235</v>
      </c>
      <c r="H157" s="194">
        <v>100</v>
      </c>
      <c r="I157" s="195">
        <v>120.11</v>
      </c>
      <c r="J157" s="196">
        <f>ROUND(I157*H157,2)</f>
        <v>12011</v>
      </c>
      <c r="K157" s="192" t="s">
        <v>161</v>
      </c>
      <c r="L157" s="59"/>
      <c r="M157" s="197" t="s">
        <v>21</v>
      </c>
      <c r="N157" s="198" t="s">
        <v>41</v>
      </c>
      <c r="O157" s="40"/>
      <c r="P157" s="199">
        <f>O157*H157</f>
        <v>0</v>
      </c>
      <c r="Q157" s="199">
        <v>0</v>
      </c>
      <c r="R157" s="199">
        <f>Q157*H157</f>
        <v>0</v>
      </c>
      <c r="S157" s="199">
        <v>0</v>
      </c>
      <c r="T157" s="200">
        <f>S157*H157</f>
        <v>0</v>
      </c>
      <c r="AR157" s="23" t="s">
        <v>152</v>
      </c>
      <c r="AT157" s="23" t="s">
        <v>133</v>
      </c>
      <c r="AU157" s="23" t="s">
        <v>79</v>
      </c>
      <c r="AY157" s="23" t="s">
        <v>132</v>
      </c>
      <c r="BE157" s="201">
        <f>IF(N157="základní",J157,0)</f>
        <v>12011</v>
      </c>
      <c r="BF157" s="201">
        <f>IF(N157="snížená",J157,0)</f>
        <v>0</v>
      </c>
      <c r="BG157" s="201">
        <f>IF(N157="zákl. přenesená",J157,0)</f>
        <v>0</v>
      </c>
      <c r="BH157" s="201">
        <f>IF(N157="sníž. přenesená",J157,0)</f>
        <v>0</v>
      </c>
      <c r="BI157" s="201">
        <f>IF(N157="nulová",J157,0)</f>
        <v>0</v>
      </c>
      <c r="BJ157" s="23" t="s">
        <v>77</v>
      </c>
      <c r="BK157" s="201">
        <f>ROUND(I157*H157,2)</f>
        <v>12011</v>
      </c>
      <c r="BL157" s="23" t="s">
        <v>152</v>
      </c>
      <c r="BM157" s="23" t="s">
        <v>1327</v>
      </c>
    </row>
    <row r="158" spans="2:47" s="1" customFormat="1" ht="67.5">
      <c r="B158" s="39"/>
      <c r="C158" s="61"/>
      <c r="D158" s="202" t="s">
        <v>188</v>
      </c>
      <c r="E158" s="61"/>
      <c r="F158" s="203" t="s">
        <v>1321</v>
      </c>
      <c r="G158" s="61"/>
      <c r="H158" s="61"/>
      <c r="I158" s="161"/>
      <c r="J158" s="61"/>
      <c r="K158" s="61"/>
      <c r="L158" s="59"/>
      <c r="M158" s="204"/>
      <c r="N158" s="40"/>
      <c r="O158" s="40"/>
      <c r="P158" s="40"/>
      <c r="Q158" s="40"/>
      <c r="R158" s="40"/>
      <c r="S158" s="40"/>
      <c r="T158" s="76"/>
      <c r="AT158" s="23" t="s">
        <v>188</v>
      </c>
      <c r="AU158" s="23" t="s">
        <v>79</v>
      </c>
    </row>
    <row r="159" spans="2:65" s="1" customFormat="1" ht="25.5" customHeight="1">
      <c r="B159" s="39"/>
      <c r="C159" s="243" t="s">
        <v>444</v>
      </c>
      <c r="D159" s="243" t="s">
        <v>292</v>
      </c>
      <c r="E159" s="244" t="s">
        <v>1328</v>
      </c>
      <c r="F159" s="245" t="s">
        <v>1329</v>
      </c>
      <c r="G159" s="246" t="s">
        <v>235</v>
      </c>
      <c r="H159" s="247">
        <v>100</v>
      </c>
      <c r="I159" s="248">
        <v>292.21</v>
      </c>
      <c r="J159" s="249">
        <f>ROUND(I159*H159,2)</f>
        <v>29221</v>
      </c>
      <c r="K159" s="245" t="s">
        <v>161</v>
      </c>
      <c r="L159" s="250"/>
      <c r="M159" s="251" t="s">
        <v>21</v>
      </c>
      <c r="N159" s="252" t="s">
        <v>41</v>
      </c>
      <c r="O159" s="40"/>
      <c r="P159" s="199">
        <f>O159*H159</f>
        <v>0</v>
      </c>
      <c r="Q159" s="199">
        <v>0.00318</v>
      </c>
      <c r="R159" s="199">
        <f>Q159*H159</f>
        <v>0.318</v>
      </c>
      <c r="S159" s="199">
        <v>0</v>
      </c>
      <c r="T159" s="200">
        <f>S159*H159</f>
        <v>0</v>
      </c>
      <c r="AR159" s="23" t="s">
        <v>173</v>
      </c>
      <c r="AT159" s="23" t="s">
        <v>292</v>
      </c>
      <c r="AU159" s="23" t="s">
        <v>79</v>
      </c>
      <c r="AY159" s="23" t="s">
        <v>132</v>
      </c>
      <c r="BE159" s="201">
        <f>IF(N159="základní",J159,0)</f>
        <v>29221</v>
      </c>
      <c r="BF159" s="201">
        <f>IF(N159="snížená",J159,0)</f>
        <v>0</v>
      </c>
      <c r="BG159" s="201">
        <f>IF(N159="zákl. přenesená",J159,0)</f>
        <v>0</v>
      </c>
      <c r="BH159" s="201">
        <f>IF(N159="sníž. přenesená",J159,0)</f>
        <v>0</v>
      </c>
      <c r="BI159" s="201">
        <f>IF(N159="nulová",J159,0)</f>
        <v>0</v>
      </c>
      <c r="BJ159" s="23" t="s">
        <v>77</v>
      </c>
      <c r="BK159" s="201">
        <f>ROUND(I159*H159,2)</f>
        <v>29221</v>
      </c>
      <c r="BL159" s="23" t="s">
        <v>152</v>
      </c>
      <c r="BM159" s="23" t="s">
        <v>1330</v>
      </c>
    </row>
    <row r="160" spans="2:65" s="1" customFormat="1" ht="16.5" customHeight="1">
      <c r="B160" s="39"/>
      <c r="C160" s="190" t="s">
        <v>448</v>
      </c>
      <c r="D160" s="190" t="s">
        <v>133</v>
      </c>
      <c r="E160" s="191" t="s">
        <v>1331</v>
      </c>
      <c r="F160" s="192" t="s">
        <v>1332</v>
      </c>
      <c r="G160" s="193" t="s">
        <v>136</v>
      </c>
      <c r="H160" s="194">
        <v>35</v>
      </c>
      <c r="I160" s="195">
        <v>134.61</v>
      </c>
      <c r="J160" s="196">
        <f>ROUND(I160*H160,2)</f>
        <v>4711.35</v>
      </c>
      <c r="K160" s="192" t="s">
        <v>161</v>
      </c>
      <c r="L160" s="59"/>
      <c r="M160" s="197" t="s">
        <v>21</v>
      </c>
      <c r="N160" s="198" t="s">
        <v>41</v>
      </c>
      <c r="O160" s="40"/>
      <c r="P160" s="199">
        <f>O160*H160</f>
        <v>0</v>
      </c>
      <c r="Q160" s="199">
        <v>2E-05</v>
      </c>
      <c r="R160" s="199">
        <f>Q160*H160</f>
        <v>0.0007000000000000001</v>
      </c>
      <c r="S160" s="199">
        <v>0</v>
      </c>
      <c r="T160" s="200">
        <f>S160*H160</f>
        <v>0</v>
      </c>
      <c r="AR160" s="23" t="s">
        <v>152</v>
      </c>
      <c r="AT160" s="23" t="s">
        <v>133</v>
      </c>
      <c r="AU160" s="23" t="s">
        <v>79</v>
      </c>
      <c r="AY160" s="23" t="s">
        <v>132</v>
      </c>
      <c r="BE160" s="201">
        <f>IF(N160="základní",J160,0)</f>
        <v>4711.35</v>
      </c>
      <c r="BF160" s="201">
        <f>IF(N160="snížená",J160,0)</f>
        <v>0</v>
      </c>
      <c r="BG160" s="201">
        <f>IF(N160="zákl. přenesená",J160,0)</f>
        <v>0</v>
      </c>
      <c r="BH160" s="201">
        <f>IF(N160="sníž. přenesená",J160,0)</f>
        <v>0</v>
      </c>
      <c r="BI160" s="201">
        <f>IF(N160="nulová",J160,0)</f>
        <v>0</v>
      </c>
      <c r="BJ160" s="23" t="s">
        <v>77</v>
      </c>
      <c r="BK160" s="201">
        <f>ROUND(I160*H160,2)</f>
        <v>4711.35</v>
      </c>
      <c r="BL160" s="23" t="s">
        <v>152</v>
      </c>
      <c r="BM160" s="23" t="s">
        <v>1333</v>
      </c>
    </row>
    <row r="161" spans="2:47" s="1" customFormat="1" ht="256.5">
      <c r="B161" s="39"/>
      <c r="C161" s="61"/>
      <c r="D161" s="202" t="s">
        <v>188</v>
      </c>
      <c r="E161" s="61"/>
      <c r="F161" s="203" t="s">
        <v>1334</v>
      </c>
      <c r="G161" s="61"/>
      <c r="H161" s="61"/>
      <c r="I161" s="161"/>
      <c r="J161" s="61"/>
      <c r="K161" s="61"/>
      <c r="L161" s="59"/>
      <c r="M161" s="204"/>
      <c r="N161" s="40"/>
      <c r="O161" s="40"/>
      <c r="P161" s="40"/>
      <c r="Q161" s="40"/>
      <c r="R161" s="40"/>
      <c r="S161" s="40"/>
      <c r="T161" s="76"/>
      <c r="AT161" s="23" t="s">
        <v>188</v>
      </c>
      <c r="AU161" s="23" t="s">
        <v>79</v>
      </c>
    </row>
    <row r="162" spans="2:65" s="1" customFormat="1" ht="16.5" customHeight="1">
      <c r="B162" s="39"/>
      <c r="C162" s="243" t="s">
        <v>453</v>
      </c>
      <c r="D162" s="243" t="s">
        <v>292</v>
      </c>
      <c r="E162" s="244" t="s">
        <v>1335</v>
      </c>
      <c r="F162" s="245" t="s">
        <v>1336</v>
      </c>
      <c r="G162" s="246" t="s">
        <v>1337</v>
      </c>
      <c r="H162" s="247">
        <v>35</v>
      </c>
      <c r="I162" s="248">
        <v>2986.77</v>
      </c>
      <c r="J162" s="249">
        <f>ROUND(I162*H162,2)</f>
        <v>104536.95</v>
      </c>
      <c r="K162" s="245" t="s">
        <v>21</v>
      </c>
      <c r="L162" s="250"/>
      <c r="M162" s="251" t="s">
        <v>21</v>
      </c>
      <c r="N162" s="252" t="s">
        <v>41</v>
      </c>
      <c r="O162" s="40"/>
      <c r="P162" s="199">
        <f>O162*H162</f>
        <v>0</v>
      </c>
      <c r="Q162" s="199">
        <v>0</v>
      </c>
      <c r="R162" s="199">
        <f>Q162*H162</f>
        <v>0</v>
      </c>
      <c r="S162" s="199">
        <v>0</v>
      </c>
      <c r="T162" s="200">
        <f>S162*H162</f>
        <v>0</v>
      </c>
      <c r="AR162" s="23" t="s">
        <v>173</v>
      </c>
      <c r="AT162" s="23" t="s">
        <v>292</v>
      </c>
      <c r="AU162" s="23" t="s">
        <v>79</v>
      </c>
      <c r="AY162" s="23" t="s">
        <v>132</v>
      </c>
      <c r="BE162" s="201">
        <f>IF(N162="základní",J162,0)</f>
        <v>104536.95</v>
      </c>
      <c r="BF162" s="201">
        <f>IF(N162="snížená",J162,0)</f>
        <v>0</v>
      </c>
      <c r="BG162" s="201">
        <f>IF(N162="zákl. přenesená",J162,0)</f>
        <v>0</v>
      </c>
      <c r="BH162" s="201">
        <f>IF(N162="sníž. přenesená",J162,0)</f>
        <v>0</v>
      </c>
      <c r="BI162" s="201">
        <f>IF(N162="nulová",J162,0)</f>
        <v>0</v>
      </c>
      <c r="BJ162" s="23" t="s">
        <v>77</v>
      </c>
      <c r="BK162" s="201">
        <f>ROUND(I162*H162,2)</f>
        <v>104536.95</v>
      </c>
      <c r="BL162" s="23" t="s">
        <v>152</v>
      </c>
      <c r="BM162" s="23" t="s">
        <v>1338</v>
      </c>
    </row>
    <row r="163" spans="2:65" s="1" customFormat="1" ht="16.5" customHeight="1">
      <c r="B163" s="39"/>
      <c r="C163" s="190" t="s">
        <v>458</v>
      </c>
      <c r="D163" s="190" t="s">
        <v>133</v>
      </c>
      <c r="E163" s="191" t="s">
        <v>1339</v>
      </c>
      <c r="F163" s="192" t="s">
        <v>1340</v>
      </c>
      <c r="G163" s="193" t="s">
        <v>136</v>
      </c>
      <c r="H163" s="194">
        <v>35</v>
      </c>
      <c r="I163" s="195">
        <v>198.66</v>
      </c>
      <c r="J163" s="196">
        <f>ROUND(I163*H163,2)</f>
        <v>6953.1</v>
      </c>
      <c r="K163" s="192" t="s">
        <v>161</v>
      </c>
      <c r="L163" s="59"/>
      <c r="M163" s="197" t="s">
        <v>21</v>
      </c>
      <c r="N163" s="198" t="s">
        <v>41</v>
      </c>
      <c r="O163" s="40"/>
      <c r="P163" s="199">
        <f>O163*H163</f>
        <v>0</v>
      </c>
      <c r="Q163" s="199">
        <v>2E-05</v>
      </c>
      <c r="R163" s="199">
        <f>Q163*H163</f>
        <v>0.0007000000000000001</v>
      </c>
      <c r="S163" s="199">
        <v>0</v>
      </c>
      <c r="T163" s="200">
        <f>S163*H163</f>
        <v>0</v>
      </c>
      <c r="AR163" s="23" t="s">
        <v>152</v>
      </c>
      <c r="AT163" s="23" t="s">
        <v>133</v>
      </c>
      <c r="AU163" s="23" t="s">
        <v>79</v>
      </c>
      <c r="AY163" s="23" t="s">
        <v>132</v>
      </c>
      <c r="BE163" s="201">
        <f>IF(N163="základní",J163,0)</f>
        <v>6953.1</v>
      </c>
      <c r="BF163" s="201">
        <f>IF(N163="snížená",J163,0)</f>
        <v>0</v>
      </c>
      <c r="BG163" s="201">
        <f>IF(N163="zákl. přenesená",J163,0)</f>
        <v>0</v>
      </c>
      <c r="BH163" s="201">
        <f>IF(N163="sníž. přenesená",J163,0)</f>
        <v>0</v>
      </c>
      <c r="BI163" s="201">
        <f>IF(N163="nulová",J163,0)</f>
        <v>0</v>
      </c>
      <c r="BJ163" s="23" t="s">
        <v>77</v>
      </c>
      <c r="BK163" s="201">
        <f>ROUND(I163*H163,2)</f>
        <v>6953.1</v>
      </c>
      <c r="BL163" s="23" t="s">
        <v>152</v>
      </c>
      <c r="BM163" s="23" t="s">
        <v>1341</v>
      </c>
    </row>
    <row r="164" spans="2:47" s="1" customFormat="1" ht="229.5">
      <c r="B164" s="39"/>
      <c r="C164" s="61"/>
      <c r="D164" s="202" t="s">
        <v>188</v>
      </c>
      <c r="E164" s="61"/>
      <c r="F164" s="203" t="s">
        <v>1342</v>
      </c>
      <c r="G164" s="61"/>
      <c r="H164" s="61"/>
      <c r="I164" s="161"/>
      <c r="J164" s="61"/>
      <c r="K164" s="61"/>
      <c r="L164" s="59"/>
      <c r="M164" s="204"/>
      <c r="N164" s="40"/>
      <c r="O164" s="40"/>
      <c r="P164" s="40"/>
      <c r="Q164" s="40"/>
      <c r="R164" s="40"/>
      <c r="S164" s="40"/>
      <c r="T164" s="76"/>
      <c r="AT164" s="23" t="s">
        <v>188</v>
      </c>
      <c r="AU164" s="23" t="s">
        <v>79</v>
      </c>
    </row>
    <row r="165" spans="2:65" s="1" customFormat="1" ht="25.5" customHeight="1">
      <c r="B165" s="39"/>
      <c r="C165" s="190" t="s">
        <v>464</v>
      </c>
      <c r="D165" s="190" t="s">
        <v>133</v>
      </c>
      <c r="E165" s="191" t="s">
        <v>1343</v>
      </c>
      <c r="F165" s="192" t="s">
        <v>1344</v>
      </c>
      <c r="G165" s="193" t="s">
        <v>136</v>
      </c>
      <c r="H165" s="194">
        <v>35</v>
      </c>
      <c r="I165" s="195">
        <v>378.83</v>
      </c>
      <c r="J165" s="196">
        <f>ROUND(I165*H165,2)</f>
        <v>13259.05</v>
      </c>
      <c r="K165" s="192" t="s">
        <v>161</v>
      </c>
      <c r="L165" s="59"/>
      <c r="M165" s="197" t="s">
        <v>21</v>
      </c>
      <c r="N165" s="198" t="s">
        <v>41</v>
      </c>
      <c r="O165" s="40"/>
      <c r="P165" s="199">
        <f>O165*H165</f>
        <v>0</v>
      </c>
      <c r="Q165" s="199">
        <v>0</v>
      </c>
      <c r="R165" s="199">
        <f>Q165*H165</f>
        <v>0</v>
      </c>
      <c r="S165" s="199">
        <v>0.00768</v>
      </c>
      <c r="T165" s="200">
        <f>S165*H165</f>
        <v>0.2688</v>
      </c>
      <c r="AR165" s="23" t="s">
        <v>152</v>
      </c>
      <c r="AT165" s="23" t="s">
        <v>133</v>
      </c>
      <c r="AU165" s="23" t="s">
        <v>79</v>
      </c>
      <c r="AY165" s="23" t="s">
        <v>132</v>
      </c>
      <c r="BE165" s="201">
        <f>IF(N165="základní",J165,0)</f>
        <v>13259.05</v>
      </c>
      <c r="BF165" s="201">
        <f>IF(N165="snížená",J165,0)</f>
        <v>0</v>
      </c>
      <c r="BG165" s="201">
        <f>IF(N165="zákl. přenesená",J165,0)</f>
        <v>0</v>
      </c>
      <c r="BH165" s="201">
        <f>IF(N165="sníž. přenesená",J165,0)</f>
        <v>0</v>
      </c>
      <c r="BI165" s="201">
        <f>IF(N165="nulová",J165,0)</f>
        <v>0</v>
      </c>
      <c r="BJ165" s="23" t="s">
        <v>77</v>
      </c>
      <c r="BK165" s="201">
        <f>ROUND(I165*H165,2)</f>
        <v>13259.05</v>
      </c>
      <c r="BL165" s="23" t="s">
        <v>152</v>
      </c>
      <c r="BM165" s="23" t="s">
        <v>1345</v>
      </c>
    </row>
    <row r="166" spans="2:65" s="1" customFormat="1" ht="38.25" customHeight="1">
      <c r="B166" s="39"/>
      <c r="C166" s="190" t="s">
        <v>468</v>
      </c>
      <c r="D166" s="190" t="s">
        <v>133</v>
      </c>
      <c r="E166" s="191" t="s">
        <v>1346</v>
      </c>
      <c r="F166" s="192" t="s">
        <v>1347</v>
      </c>
      <c r="G166" s="193" t="s">
        <v>136</v>
      </c>
      <c r="H166" s="194">
        <v>1</v>
      </c>
      <c r="I166" s="195">
        <v>338.15</v>
      </c>
      <c r="J166" s="196">
        <f>ROUND(I166*H166,2)</f>
        <v>338.15</v>
      </c>
      <c r="K166" s="192" t="s">
        <v>161</v>
      </c>
      <c r="L166" s="59"/>
      <c r="M166" s="197" t="s">
        <v>21</v>
      </c>
      <c r="N166" s="198" t="s">
        <v>41</v>
      </c>
      <c r="O166" s="40"/>
      <c r="P166" s="199">
        <f>O166*H166</f>
        <v>0</v>
      </c>
      <c r="Q166" s="199">
        <v>0.00069</v>
      </c>
      <c r="R166" s="199">
        <f>Q166*H166</f>
        <v>0.00069</v>
      </c>
      <c r="S166" s="199">
        <v>0</v>
      </c>
      <c r="T166" s="200">
        <f>S166*H166</f>
        <v>0</v>
      </c>
      <c r="AR166" s="23" t="s">
        <v>152</v>
      </c>
      <c r="AT166" s="23" t="s">
        <v>133</v>
      </c>
      <c r="AU166" s="23" t="s">
        <v>79</v>
      </c>
      <c r="AY166" s="23" t="s">
        <v>132</v>
      </c>
      <c r="BE166" s="201">
        <f>IF(N166="základní",J166,0)</f>
        <v>338.15</v>
      </c>
      <c r="BF166" s="201">
        <f>IF(N166="snížená",J166,0)</f>
        <v>0</v>
      </c>
      <c r="BG166" s="201">
        <f>IF(N166="zákl. přenesená",J166,0)</f>
        <v>0</v>
      </c>
      <c r="BH166" s="201">
        <f>IF(N166="sníž. přenesená",J166,0)</f>
        <v>0</v>
      </c>
      <c r="BI166" s="201">
        <f>IF(N166="nulová",J166,0)</f>
        <v>0</v>
      </c>
      <c r="BJ166" s="23" t="s">
        <v>77</v>
      </c>
      <c r="BK166" s="201">
        <f>ROUND(I166*H166,2)</f>
        <v>338.15</v>
      </c>
      <c r="BL166" s="23" t="s">
        <v>152</v>
      </c>
      <c r="BM166" s="23" t="s">
        <v>1348</v>
      </c>
    </row>
    <row r="167" spans="2:47" s="1" customFormat="1" ht="256.5">
      <c r="B167" s="39"/>
      <c r="C167" s="61"/>
      <c r="D167" s="202" t="s">
        <v>188</v>
      </c>
      <c r="E167" s="61"/>
      <c r="F167" s="203" t="s">
        <v>1334</v>
      </c>
      <c r="G167" s="61"/>
      <c r="H167" s="61"/>
      <c r="I167" s="161"/>
      <c r="J167" s="61"/>
      <c r="K167" s="61"/>
      <c r="L167" s="59"/>
      <c r="M167" s="204"/>
      <c r="N167" s="40"/>
      <c r="O167" s="40"/>
      <c r="P167" s="40"/>
      <c r="Q167" s="40"/>
      <c r="R167" s="40"/>
      <c r="S167" s="40"/>
      <c r="T167" s="76"/>
      <c r="AT167" s="23" t="s">
        <v>188</v>
      </c>
      <c r="AU167" s="23" t="s">
        <v>79</v>
      </c>
    </row>
    <row r="168" spans="2:65" s="1" customFormat="1" ht="16.5" customHeight="1">
      <c r="B168" s="39"/>
      <c r="C168" s="243" t="s">
        <v>472</v>
      </c>
      <c r="D168" s="243" t="s">
        <v>292</v>
      </c>
      <c r="E168" s="244" t="s">
        <v>1349</v>
      </c>
      <c r="F168" s="245" t="s">
        <v>1350</v>
      </c>
      <c r="G168" s="246" t="s">
        <v>1337</v>
      </c>
      <c r="H168" s="247">
        <v>1</v>
      </c>
      <c r="I168" s="248">
        <v>9573.61</v>
      </c>
      <c r="J168" s="249">
        <f>ROUND(I168*H168,2)</f>
        <v>9573.61</v>
      </c>
      <c r="K168" s="245" t="s">
        <v>21</v>
      </c>
      <c r="L168" s="250"/>
      <c r="M168" s="251" t="s">
        <v>21</v>
      </c>
      <c r="N168" s="252" t="s">
        <v>41</v>
      </c>
      <c r="O168" s="40"/>
      <c r="P168" s="199">
        <f>O168*H168</f>
        <v>0</v>
      </c>
      <c r="Q168" s="199">
        <v>0</v>
      </c>
      <c r="R168" s="199">
        <f>Q168*H168</f>
        <v>0</v>
      </c>
      <c r="S168" s="199">
        <v>0</v>
      </c>
      <c r="T168" s="200">
        <f>S168*H168</f>
        <v>0</v>
      </c>
      <c r="AR168" s="23" t="s">
        <v>173</v>
      </c>
      <c r="AT168" s="23" t="s">
        <v>292</v>
      </c>
      <c r="AU168" s="23" t="s">
        <v>79</v>
      </c>
      <c r="AY168" s="23" t="s">
        <v>132</v>
      </c>
      <c r="BE168" s="201">
        <f>IF(N168="základní",J168,0)</f>
        <v>9573.61</v>
      </c>
      <c r="BF168" s="201">
        <f>IF(N168="snížená",J168,0)</f>
        <v>0</v>
      </c>
      <c r="BG168" s="201">
        <f>IF(N168="zákl. přenesená",J168,0)</f>
        <v>0</v>
      </c>
      <c r="BH168" s="201">
        <f>IF(N168="sníž. přenesená",J168,0)</f>
        <v>0</v>
      </c>
      <c r="BI168" s="201">
        <f>IF(N168="nulová",J168,0)</f>
        <v>0</v>
      </c>
      <c r="BJ168" s="23" t="s">
        <v>77</v>
      </c>
      <c r="BK168" s="201">
        <f>ROUND(I168*H168,2)</f>
        <v>9573.61</v>
      </c>
      <c r="BL168" s="23" t="s">
        <v>152</v>
      </c>
      <c r="BM168" s="23" t="s">
        <v>1351</v>
      </c>
    </row>
    <row r="169" spans="2:65" s="1" customFormat="1" ht="38.25" customHeight="1">
      <c r="B169" s="39"/>
      <c r="C169" s="190" t="s">
        <v>477</v>
      </c>
      <c r="D169" s="190" t="s">
        <v>133</v>
      </c>
      <c r="E169" s="191" t="s">
        <v>1352</v>
      </c>
      <c r="F169" s="192" t="s">
        <v>1353</v>
      </c>
      <c r="G169" s="193" t="s">
        <v>136</v>
      </c>
      <c r="H169" s="194">
        <v>3</v>
      </c>
      <c r="I169" s="195">
        <v>620.29</v>
      </c>
      <c r="J169" s="196">
        <f>ROUND(I169*H169,2)</f>
        <v>1860.87</v>
      </c>
      <c r="K169" s="192" t="s">
        <v>161</v>
      </c>
      <c r="L169" s="59"/>
      <c r="M169" s="197" t="s">
        <v>21</v>
      </c>
      <c r="N169" s="198" t="s">
        <v>41</v>
      </c>
      <c r="O169" s="40"/>
      <c r="P169" s="199">
        <f>O169*H169</f>
        <v>0</v>
      </c>
      <c r="Q169" s="199">
        <v>0.00086</v>
      </c>
      <c r="R169" s="199">
        <f>Q169*H169</f>
        <v>0.00258</v>
      </c>
      <c r="S169" s="199">
        <v>0</v>
      </c>
      <c r="T169" s="200">
        <f>S169*H169</f>
        <v>0</v>
      </c>
      <c r="AR169" s="23" t="s">
        <v>152</v>
      </c>
      <c r="AT169" s="23" t="s">
        <v>133</v>
      </c>
      <c r="AU169" s="23" t="s">
        <v>79</v>
      </c>
      <c r="AY169" s="23" t="s">
        <v>132</v>
      </c>
      <c r="BE169" s="201">
        <f>IF(N169="základní",J169,0)</f>
        <v>1860.87</v>
      </c>
      <c r="BF169" s="201">
        <f>IF(N169="snížená",J169,0)</f>
        <v>0</v>
      </c>
      <c r="BG169" s="201">
        <f>IF(N169="zákl. přenesená",J169,0)</f>
        <v>0</v>
      </c>
      <c r="BH169" s="201">
        <f>IF(N169="sníž. přenesená",J169,0)</f>
        <v>0</v>
      </c>
      <c r="BI169" s="201">
        <f>IF(N169="nulová",J169,0)</f>
        <v>0</v>
      </c>
      <c r="BJ169" s="23" t="s">
        <v>77</v>
      </c>
      <c r="BK169" s="201">
        <f>ROUND(I169*H169,2)</f>
        <v>1860.87</v>
      </c>
      <c r="BL169" s="23" t="s">
        <v>152</v>
      </c>
      <c r="BM169" s="23" t="s">
        <v>1354</v>
      </c>
    </row>
    <row r="170" spans="2:47" s="1" customFormat="1" ht="256.5">
      <c r="B170" s="39"/>
      <c r="C170" s="61"/>
      <c r="D170" s="202" t="s">
        <v>188</v>
      </c>
      <c r="E170" s="61"/>
      <c r="F170" s="203" t="s">
        <v>1334</v>
      </c>
      <c r="G170" s="61"/>
      <c r="H170" s="61"/>
      <c r="I170" s="161"/>
      <c r="J170" s="61"/>
      <c r="K170" s="61"/>
      <c r="L170" s="59"/>
      <c r="M170" s="204"/>
      <c r="N170" s="40"/>
      <c r="O170" s="40"/>
      <c r="P170" s="40"/>
      <c r="Q170" s="40"/>
      <c r="R170" s="40"/>
      <c r="S170" s="40"/>
      <c r="T170" s="76"/>
      <c r="AT170" s="23" t="s">
        <v>188</v>
      </c>
      <c r="AU170" s="23" t="s">
        <v>79</v>
      </c>
    </row>
    <row r="171" spans="2:65" s="1" customFormat="1" ht="25.5" customHeight="1">
      <c r="B171" s="39"/>
      <c r="C171" s="243" t="s">
        <v>482</v>
      </c>
      <c r="D171" s="243" t="s">
        <v>292</v>
      </c>
      <c r="E171" s="244" t="s">
        <v>1355</v>
      </c>
      <c r="F171" s="245" t="s">
        <v>1356</v>
      </c>
      <c r="G171" s="246" t="s">
        <v>136</v>
      </c>
      <c r="H171" s="247">
        <v>4</v>
      </c>
      <c r="I171" s="248">
        <v>12860.68</v>
      </c>
      <c r="J171" s="249">
        <f>ROUND(I171*H171,2)</f>
        <v>51442.72</v>
      </c>
      <c r="K171" s="245" t="s">
        <v>161</v>
      </c>
      <c r="L171" s="250"/>
      <c r="M171" s="251" t="s">
        <v>21</v>
      </c>
      <c r="N171" s="252" t="s">
        <v>41</v>
      </c>
      <c r="O171" s="40"/>
      <c r="P171" s="199">
        <f>O171*H171</f>
        <v>0</v>
      </c>
      <c r="Q171" s="199">
        <v>0.018</v>
      </c>
      <c r="R171" s="199">
        <f>Q171*H171</f>
        <v>0.072</v>
      </c>
      <c r="S171" s="199">
        <v>0</v>
      </c>
      <c r="T171" s="200">
        <f>S171*H171</f>
        <v>0</v>
      </c>
      <c r="AR171" s="23" t="s">
        <v>173</v>
      </c>
      <c r="AT171" s="23" t="s">
        <v>292</v>
      </c>
      <c r="AU171" s="23" t="s">
        <v>79</v>
      </c>
      <c r="AY171" s="23" t="s">
        <v>132</v>
      </c>
      <c r="BE171" s="201">
        <f>IF(N171="základní",J171,0)</f>
        <v>51442.72</v>
      </c>
      <c r="BF171" s="201">
        <f>IF(N171="snížená",J171,0)</f>
        <v>0</v>
      </c>
      <c r="BG171" s="201">
        <f>IF(N171="zákl. přenesená",J171,0)</f>
        <v>0</v>
      </c>
      <c r="BH171" s="201">
        <f>IF(N171="sníž. přenesená",J171,0)</f>
        <v>0</v>
      </c>
      <c r="BI171" s="201">
        <f>IF(N171="nulová",J171,0)</f>
        <v>0</v>
      </c>
      <c r="BJ171" s="23" t="s">
        <v>77</v>
      </c>
      <c r="BK171" s="201">
        <f>ROUND(I171*H171,2)</f>
        <v>51442.72</v>
      </c>
      <c r="BL171" s="23" t="s">
        <v>152</v>
      </c>
      <c r="BM171" s="23" t="s">
        <v>1357</v>
      </c>
    </row>
    <row r="172" spans="2:65" s="1" customFormat="1" ht="16.5" customHeight="1">
      <c r="B172" s="39"/>
      <c r="C172" s="190" t="s">
        <v>486</v>
      </c>
      <c r="D172" s="190" t="s">
        <v>133</v>
      </c>
      <c r="E172" s="191" t="s">
        <v>1358</v>
      </c>
      <c r="F172" s="192" t="s">
        <v>1359</v>
      </c>
      <c r="G172" s="193" t="s">
        <v>136</v>
      </c>
      <c r="H172" s="194">
        <v>4</v>
      </c>
      <c r="I172" s="195">
        <v>993.28</v>
      </c>
      <c r="J172" s="196">
        <f>ROUND(I172*H172,2)</f>
        <v>3973.12</v>
      </c>
      <c r="K172" s="192" t="s">
        <v>21</v>
      </c>
      <c r="L172" s="59"/>
      <c r="M172" s="197" t="s">
        <v>21</v>
      </c>
      <c r="N172" s="198" t="s">
        <v>41</v>
      </c>
      <c r="O172" s="40"/>
      <c r="P172" s="199">
        <f>O172*H172</f>
        <v>0</v>
      </c>
      <c r="Q172" s="199">
        <v>0</v>
      </c>
      <c r="R172" s="199">
        <f>Q172*H172</f>
        <v>0</v>
      </c>
      <c r="S172" s="199">
        <v>0</v>
      </c>
      <c r="T172" s="200">
        <f>S172*H172</f>
        <v>0</v>
      </c>
      <c r="AR172" s="23" t="s">
        <v>152</v>
      </c>
      <c r="AT172" s="23" t="s">
        <v>133</v>
      </c>
      <c r="AU172" s="23" t="s">
        <v>79</v>
      </c>
      <c r="AY172" s="23" t="s">
        <v>132</v>
      </c>
      <c r="BE172" s="201">
        <f>IF(N172="základní",J172,0)</f>
        <v>3973.12</v>
      </c>
      <c r="BF172" s="201">
        <f>IF(N172="snížená",J172,0)</f>
        <v>0</v>
      </c>
      <c r="BG172" s="201">
        <f>IF(N172="zákl. přenesená",J172,0)</f>
        <v>0</v>
      </c>
      <c r="BH172" s="201">
        <f>IF(N172="sníž. přenesená",J172,0)</f>
        <v>0</v>
      </c>
      <c r="BI172" s="201">
        <f>IF(N172="nulová",J172,0)</f>
        <v>0</v>
      </c>
      <c r="BJ172" s="23" t="s">
        <v>77</v>
      </c>
      <c r="BK172" s="201">
        <f>ROUND(I172*H172,2)</f>
        <v>3973.12</v>
      </c>
      <c r="BL172" s="23" t="s">
        <v>152</v>
      </c>
      <c r="BM172" s="23" t="s">
        <v>1360</v>
      </c>
    </row>
    <row r="173" spans="2:65" s="1" customFormat="1" ht="25.5" customHeight="1">
      <c r="B173" s="39"/>
      <c r="C173" s="190" t="s">
        <v>490</v>
      </c>
      <c r="D173" s="190" t="s">
        <v>133</v>
      </c>
      <c r="E173" s="191" t="s">
        <v>1361</v>
      </c>
      <c r="F173" s="192" t="s">
        <v>1362</v>
      </c>
      <c r="G173" s="193" t="s">
        <v>136</v>
      </c>
      <c r="H173" s="194">
        <v>1</v>
      </c>
      <c r="I173" s="195">
        <v>498.95</v>
      </c>
      <c r="J173" s="196">
        <f>ROUND(I173*H173,2)</f>
        <v>498.95</v>
      </c>
      <c r="K173" s="192" t="s">
        <v>161</v>
      </c>
      <c r="L173" s="59"/>
      <c r="M173" s="197" t="s">
        <v>21</v>
      </c>
      <c r="N173" s="198" t="s">
        <v>41</v>
      </c>
      <c r="O173" s="40"/>
      <c r="P173" s="199">
        <f>O173*H173</f>
        <v>0</v>
      </c>
      <c r="Q173" s="199">
        <v>0</v>
      </c>
      <c r="R173" s="199">
        <f>Q173*H173</f>
        <v>0</v>
      </c>
      <c r="S173" s="199">
        <v>0.0173</v>
      </c>
      <c r="T173" s="200">
        <f>S173*H173</f>
        <v>0.0173</v>
      </c>
      <c r="AR173" s="23" t="s">
        <v>152</v>
      </c>
      <c r="AT173" s="23" t="s">
        <v>133</v>
      </c>
      <c r="AU173" s="23" t="s">
        <v>79</v>
      </c>
      <c r="AY173" s="23" t="s">
        <v>132</v>
      </c>
      <c r="BE173" s="201">
        <f>IF(N173="základní",J173,0)</f>
        <v>498.95</v>
      </c>
      <c r="BF173" s="201">
        <f>IF(N173="snížená",J173,0)</f>
        <v>0</v>
      </c>
      <c r="BG173" s="201">
        <f>IF(N173="zákl. přenesená",J173,0)</f>
        <v>0</v>
      </c>
      <c r="BH173" s="201">
        <f>IF(N173="sníž. přenesená",J173,0)</f>
        <v>0</v>
      </c>
      <c r="BI173" s="201">
        <f>IF(N173="nulová",J173,0)</f>
        <v>0</v>
      </c>
      <c r="BJ173" s="23" t="s">
        <v>77</v>
      </c>
      <c r="BK173" s="201">
        <f>ROUND(I173*H173,2)</f>
        <v>498.95</v>
      </c>
      <c r="BL173" s="23" t="s">
        <v>152</v>
      </c>
      <c r="BM173" s="23" t="s">
        <v>1363</v>
      </c>
    </row>
    <row r="174" spans="2:65" s="1" customFormat="1" ht="25.5" customHeight="1">
      <c r="B174" s="39"/>
      <c r="C174" s="190" t="s">
        <v>496</v>
      </c>
      <c r="D174" s="190" t="s">
        <v>133</v>
      </c>
      <c r="E174" s="191" t="s">
        <v>1364</v>
      </c>
      <c r="F174" s="192" t="s">
        <v>1365</v>
      </c>
      <c r="G174" s="193" t="s">
        <v>136</v>
      </c>
      <c r="H174" s="194">
        <v>1</v>
      </c>
      <c r="I174" s="195">
        <v>925.14</v>
      </c>
      <c r="J174" s="196">
        <f>ROUND(I174*H174,2)</f>
        <v>925.14</v>
      </c>
      <c r="K174" s="192" t="s">
        <v>161</v>
      </c>
      <c r="L174" s="59"/>
      <c r="M174" s="197" t="s">
        <v>21</v>
      </c>
      <c r="N174" s="198" t="s">
        <v>41</v>
      </c>
      <c r="O174" s="40"/>
      <c r="P174" s="199">
        <f>O174*H174</f>
        <v>0</v>
      </c>
      <c r="Q174" s="199">
        <v>0.00086</v>
      </c>
      <c r="R174" s="199">
        <f>Q174*H174</f>
        <v>0.00086</v>
      </c>
      <c r="S174" s="199">
        <v>0</v>
      </c>
      <c r="T174" s="200">
        <f>S174*H174</f>
        <v>0</v>
      </c>
      <c r="AR174" s="23" t="s">
        <v>152</v>
      </c>
      <c r="AT174" s="23" t="s">
        <v>133</v>
      </c>
      <c r="AU174" s="23" t="s">
        <v>79</v>
      </c>
      <c r="AY174" s="23" t="s">
        <v>132</v>
      </c>
      <c r="BE174" s="201">
        <f>IF(N174="základní",J174,0)</f>
        <v>925.14</v>
      </c>
      <c r="BF174" s="201">
        <f>IF(N174="snížená",J174,0)</f>
        <v>0</v>
      </c>
      <c r="BG174" s="201">
        <f>IF(N174="zákl. přenesená",J174,0)</f>
        <v>0</v>
      </c>
      <c r="BH174" s="201">
        <f>IF(N174="sníž. přenesená",J174,0)</f>
        <v>0</v>
      </c>
      <c r="BI174" s="201">
        <f>IF(N174="nulová",J174,0)</f>
        <v>0</v>
      </c>
      <c r="BJ174" s="23" t="s">
        <v>77</v>
      </c>
      <c r="BK174" s="201">
        <f>ROUND(I174*H174,2)</f>
        <v>925.14</v>
      </c>
      <c r="BL174" s="23" t="s">
        <v>152</v>
      </c>
      <c r="BM174" s="23" t="s">
        <v>1366</v>
      </c>
    </row>
    <row r="175" spans="2:47" s="1" customFormat="1" ht="229.5">
      <c r="B175" s="39"/>
      <c r="C175" s="61"/>
      <c r="D175" s="202" t="s">
        <v>188</v>
      </c>
      <c r="E175" s="61"/>
      <c r="F175" s="203" t="s">
        <v>1342</v>
      </c>
      <c r="G175" s="61"/>
      <c r="H175" s="61"/>
      <c r="I175" s="161"/>
      <c r="J175" s="61"/>
      <c r="K175" s="61"/>
      <c r="L175" s="59"/>
      <c r="M175" s="204"/>
      <c r="N175" s="40"/>
      <c r="O175" s="40"/>
      <c r="P175" s="40"/>
      <c r="Q175" s="40"/>
      <c r="R175" s="40"/>
      <c r="S175" s="40"/>
      <c r="T175" s="76"/>
      <c r="AT175" s="23" t="s">
        <v>188</v>
      </c>
      <c r="AU175" s="23" t="s">
        <v>79</v>
      </c>
    </row>
    <row r="176" spans="2:65" s="1" customFormat="1" ht="25.5" customHeight="1">
      <c r="B176" s="39"/>
      <c r="C176" s="190" t="s">
        <v>502</v>
      </c>
      <c r="D176" s="190" t="s">
        <v>133</v>
      </c>
      <c r="E176" s="191" t="s">
        <v>1367</v>
      </c>
      <c r="F176" s="192" t="s">
        <v>1368</v>
      </c>
      <c r="G176" s="193" t="s">
        <v>136</v>
      </c>
      <c r="H176" s="194">
        <v>3</v>
      </c>
      <c r="I176" s="195">
        <v>281.17</v>
      </c>
      <c r="J176" s="196">
        <f>ROUND(I176*H176,2)</f>
        <v>843.51</v>
      </c>
      <c r="K176" s="192" t="s">
        <v>161</v>
      </c>
      <c r="L176" s="59"/>
      <c r="M176" s="197" t="s">
        <v>21</v>
      </c>
      <c r="N176" s="198" t="s">
        <v>41</v>
      </c>
      <c r="O176" s="40"/>
      <c r="P176" s="199">
        <f>O176*H176</f>
        <v>0</v>
      </c>
      <c r="Q176" s="199">
        <v>0.00034</v>
      </c>
      <c r="R176" s="199">
        <f>Q176*H176</f>
        <v>0.00102</v>
      </c>
      <c r="S176" s="199">
        <v>0</v>
      </c>
      <c r="T176" s="200">
        <f>S176*H176</f>
        <v>0</v>
      </c>
      <c r="AR176" s="23" t="s">
        <v>152</v>
      </c>
      <c r="AT176" s="23" t="s">
        <v>133</v>
      </c>
      <c r="AU176" s="23" t="s">
        <v>79</v>
      </c>
      <c r="AY176" s="23" t="s">
        <v>132</v>
      </c>
      <c r="BE176" s="201">
        <f>IF(N176="základní",J176,0)</f>
        <v>843.51</v>
      </c>
      <c r="BF176" s="201">
        <f>IF(N176="snížená",J176,0)</f>
        <v>0</v>
      </c>
      <c r="BG176" s="201">
        <f>IF(N176="zákl. přenesená",J176,0)</f>
        <v>0</v>
      </c>
      <c r="BH176" s="201">
        <f>IF(N176="sníž. přenesená",J176,0)</f>
        <v>0</v>
      </c>
      <c r="BI176" s="201">
        <f>IF(N176="nulová",J176,0)</f>
        <v>0</v>
      </c>
      <c r="BJ176" s="23" t="s">
        <v>77</v>
      </c>
      <c r="BK176" s="201">
        <f>ROUND(I176*H176,2)</f>
        <v>843.51</v>
      </c>
      <c r="BL176" s="23" t="s">
        <v>152</v>
      </c>
      <c r="BM176" s="23" t="s">
        <v>1369</v>
      </c>
    </row>
    <row r="177" spans="2:47" s="1" customFormat="1" ht="256.5">
      <c r="B177" s="39"/>
      <c r="C177" s="61"/>
      <c r="D177" s="202" t="s">
        <v>188</v>
      </c>
      <c r="E177" s="61"/>
      <c r="F177" s="203" t="s">
        <v>1334</v>
      </c>
      <c r="G177" s="61"/>
      <c r="H177" s="61"/>
      <c r="I177" s="161"/>
      <c r="J177" s="61"/>
      <c r="K177" s="61"/>
      <c r="L177" s="59"/>
      <c r="M177" s="204"/>
      <c r="N177" s="40"/>
      <c r="O177" s="40"/>
      <c r="P177" s="40"/>
      <c r="Q177" s="40"/>
      <c r="R177" s="40"/>
      <c r="S177" s="40"/>
      <c r="T177" s="76"/>
      <c r="AT177" s="23" t="s">
        <v>188</v>
      </c>
      <c r="AU177" s="23" t="s">
        <v>79</v>
      </c>
    </row>
    <row r="178" spans="2:65" s="1" customFormat="1" ht="16.5" customHeight="1">
      <c r="B178" s="39"/>
      <c r="C178" s="243" t="s">
        <v>507</v>
      </c>
      <c r="D178" s="243" t="s">
        <v>292</v>
      </c>
      <c r="E178" s="244" t="s">
        <v>1370</v>
      </c>
      <c r="F178" s="245" t="s">
        <v>1371</v>
      </c>
      <c r="G178" s="246" t="s">
        <v>136</v>
      </c>
      <c r="H178" s="247">
        <v>3</v>
      </c>
      <c r="I178" s="248">
        <v>10488.36</v>
      </c>
      <c r="J178" s="249">
        <f>ROUND(I178*H178,2)</f>
        <v>31465.08</v>
      </c>
      <c r="K178" s="245" t="s">
        <v>161</v>
      </c>
      <c r="L178" s="250"/>
      <c r="M178" s="251" t="s">
        <v>21</v>
      </c>
      <c r="N178" s="252" t="s">
        <v>41</v>
      </c>
      <c r="O178" s="40"/>
      <c r="P178" s="199">
        <f>O178*H178</f>
        <v>0</v>
      </c>
      <c r="Q178" s="199">
        <v>0.0375</v>
      </c>
      <c r="R178" s="199">
        <f>Q178*H178</f>
        <v>0.11249999999999999</v>
      </c>
      <c r="S178" s="199">
        <v>0</v>
      </c>
      <c r="T178" s="200">
        <f>S178*H178</f>
        <v>0</v>
      </c>
      <c r="AR178" s="23" t="s">
        <v>173</v>
      </c>
      <c r="AT178" s="23" t="s">
        <v>292</v>
      </c>
      <c r="AU178" s="23" t="s">
        <v>79</v>
      </c>
      <c r="AY178" s="23" t="s">
        <v>132</v>
      </c>
      <c r="BE178" s="201">
        <f>IF(N178="základní",J178,0)</f>
        <v>31465.08</v>
      </c>
      <c r="BF178" s="201">
        <f>IF(N178="snížená",J178,0)</f>
        <v>0</v>
      </c>
      <c r="BG178" s="201">
        <f>IF(N178="zákl. přenesená",J178,0)</f>
        <v>0</v>
      </c>
      <c r="BH178" s="201">
        <f>IF(N178="sníž. přenesená",J178,0)</f>
        <v>0</v>
      </c>
      <c r="BI178" s="201">
        <f>IF(N178="nulová",J178,0)</f>
        <v>0</v>
      </c>
      <c r="BJ178" s="23" t="s">
        <v>77</v>
      </c>
      <c r="BK178" s="201">
        <f>ROUND(I178*H178,2)</f>
        <v>31465.08</v>
      </c>
      <c r="BL178" s="23" t="s">
        <v>152</v>
      </c>
      <c r="BM178" s="23" t="s">
        <v>1372</v>
      </c>
    </row>
    <row r="179" spans="2:65" s="1" customFormat="1" ht="38.25" customHeight="1">
      <c r="B179" s="39"/>
      <c r="C179" s="190" t="s">
        <v>511</v>
      </c>
      <c r="D179" s="190" t="s">
        <v>133</v>
      </c>
      <c r="E179" s="191" t="s">
        <v>1373</v>
      </c>
      <c r="F179" s="192" t="s">
        <v>1374</v>
      </c>
      <c r="G179" s="193" t="s">
        <v>136</v>
      </c>
      <c r="H179" s="194">
        <v>3</v>
      </c>
      <c r="I179" s="195">
        <v>1038.33</v>
      </c>
      <c r="J179" s="196">
        <f>ROUND(I179*H179,2)</f>
        <v>3114.99</v>
      </c>
      <c r="K179" s="192" t="s">
        <v>161</v>
      </c>
      <c r="L179" s="59"/>
      <c r="M179" s="197" t="s">
        <v>21</v>
      </c>
      <c r="N179" s="198" t="s">
        <v>41</v>
      </c>
      <c r="O179" s="40"/>
      <c r="P179" s="199">
        <f>O179*H179</f>
        <v>0</v>
      </c>
      <c r="Q179" s="199">
        <v>0.00165</v>
      </c>
      <c r="R179" s="199">
        <f>Q179*H179</f>
        <v>0.0049499999999999995</v>
      </c>
      <c r="S179" s="199">
        <v>0</v>
      </c>
      <c r="T179" s="200">
        <f>S179*H179</f>
        <v>0</v>
      </c>
      <c r="AR179" s="23" t="s">
        <v>152</v>
      </c>
      <c r="AT179" s="23" t="s">
        <v>133</v>
      </c>
      <c r="AU179" s="23" t="s">
        <v>79</v>
      </c>
      <c r="AY179" s="23" t="s">
        <v>132</v>
      </c>
      <c r="BE179" s="201">
        <f>IF(N179="základní",J179,0)</f>
        <v>3114.99</v>
      </c>
      <c r="BF179" s="201">
        <f>IF(N179="snížená",J179,0)</f>
        <v>0</v>
      </c>
      <c r="BG179" s="201">
        <f>IF(N179="zákl. přenesená",J179,0)</f>
        <v>0</v>
      </c>
      <c r="BH179" s="201">
        <f>IF(N179="sníž. přenesená",J179,0)</f>
        <v>0</v>
      </c>
      <c r="BI179" s="201">
        <f>IF(N179="nulová",J179,0)</f>
        <v>0</v>
      </c>
      <c r="BJ179" s="23" t="s">
        <v>77</v>
      </c>
      <c r="BK179" s="201">
        <f>ROUND(I179*H179,2)</f>
        <v>3114.99</v>
      </c>
      <c r="BL179" s="23" t="s">
        <v>152</v>
      </c>
      <c r="BM179" s="23" t="s">
        <v>1375</v>
      </c>
    </row>
    <row r="180" spans="2:47" s="1" customFormat="1" ht="256.5">
      <c r="B180" s="39"/>
      <c r="C180" s="61"/>
      <c r="D180" s="202" t="s">
        <v>188</v>
      </c>
      <c r="E180" s="61"/>
      <c r="F180" s="203" t="s">
        <v>1334</v>
      </c>
      <c r="G180" s="61"/>
      <c r="H180" s="61"/>
      <c r="I180" s="161"/>
      <c r="J180" s="61"/>
      <c r="K180" s="61"/>
      <c r="L180" s="59"/>
      <c r="M180" s="204"/>
      <c r="N180" s="40"/>
      <c r="O180" s="40"/>
      <c r="P180" s="40"/>
      <c r="Q180" s="40"/>
      <c r="R180" s="40"/>
      <c r="S180" s="40"/>
      <c r="T180" s="76"/>
      <c r="AT180" s="23" t="s">
        <v>188</v>
      </c>
      <c r="AU180" s="23" t="s">
        <v>79</v>
      </c>
    </row>
    <row r="181" spans="2:65" s="1" customFormat="1" ht="25.5" customHeight="1">
      <c r="B181" s="39"/>
      <c r="C181" s="243" t="s">
        <v>516</v>
      </c>
      <c r="D181" s="243" t="s">
        <v>292</v>
      </c>
      <c r="E181" s="244" t="s">
        <v>1376</v>
      </c>
      <c r="F181" s="245" t="s">
        <v>1377</v>
      </c>
      <c r="G181" s="246" t="s">
        <v>136</v>
      </c>
      <c r="H181" s="247">
        <v>7</v>
      </c>
      <c r="I181" s="248">
        <v>14140.4</v>
      </c>
      <c r="J181" s="249">
        <f>ROUND(I181*H181,2)</f>
        <v>98982.8</v>
      </c>
      <c r="K181" s="245" t="s">
        <v>161</v>
      </c>
      <c r="L181" s="250"/>
      <c r="M181" s="251" t="s">
        <v>21</v>
      </c>
      <c r="N181" s="252" t="s">
        <v>41</v>
      </c>
      <c r="O181" s="40"/>
      <c r="P181" s="199">
        <f>O181*H181</f>
        <v>0</v>
      </c>
      <c r="Q181" s="199">
        <v>0.023</v>
      </c>
      <c r="R181" s="199">
        <f>Q181*H181</f>
        <v>0.161</v>
      </c>
      <c r="S181" s="199">
        <v>0</v>
      </c>
      <c r="T181" s="200">
        <f>S181*H181</f>
        <v>0</v>
      </c>
      <c r="AR181" s="23" t="s">
        <v>173</v>
      </c>
      <c r="AT181" s="23" t="s">
        <v>292</v>
      </c>
      <c r="AU181" s="23" t="s">
        <v>79</v>
      </c>
      <c r="AY181" s="23" t="s">
        <v>132</v>
      </c>
      <c r="BE181" s="201">
        <f>IF(N181="základní",J181,0)</f>
        <v>98982.8</v>
      </c>
      <c r="BF181" s="201">
        <f>IF(N181="snížená",J181,0)</f>
        <v>0</v>
      </c>
      <c r="BG181" s="201">
        <f>IF(N181="zákl. přenesená",J181,0)</f>
        <v>0</v>
      </c>
      <c r="BH181" s="201">
        <f>IF(N181="sníž. přenesená",J181,0)</f>
        <v>0</v>
      </c>
      <c r="BI181" s="201">
        <f>IF(N181="nulová",J181,0)</f>
        <v>0</v>
      </c>
      <c r="BJ181" s="23" t="s">
        <v>77</v>
      </c>
      <c r="BK181" s="201">
        <f>ROUND(I181*H181,2)</f>
        <v>98982.8</v>
      </c>
      <c r="BL181" s="23" t="s">
        <v>152</v>
      </c>
      <c r="BM181" s="23" t="s">
        <v>1378</v>
      </c>
    </row>
    <row r="182" spans="2:65" s="1" customFormat="1" ht="16.5" customHeight="1">
      <c r="B182" s="39"/>
      <c r="C182" s="243" t="s">
        <v>521</v>
      </c>
      <c r="D182" s="243" t="s">
        <v>292</v>
      </c>
      <c r="E182" s="244" t="s">
        <v>1379</v>
      </c>
      <c r="F182" s="245" t="s">
        <v>1380</v>
      </c>
      <c r="G182" s="246" t="s">
        <v>136</v>
      </c>
      <c r="H182" s="247">
        <v>4</v>
      </c>
      <c r="I182" s="248">
        <v>12092.62</v>
      </c>
      <c r="J182" s="249">
        <f>ROUND(I182*H182,2)</f>
        <v>48370.48</v>
      </c>
      <c r="K182" s="245" t="s">
        <v>161</v>
      </c>
      <c r="L182" s="250"/>
      <c r="M182" s="251" t="s">
        <v>21</v>
      </c>
      <c r="N182" s="252" t="s">
        <v>41</v>
      </c>
      <c r="O182" s="40"/>
      <c r="P182" s="199">
        <f>O182*H182</f>
        <v>0</v>
      </c>
      <c r="Q182" s="199">
        <v>0.0035</v>
      </c>
      <c r="R182" s="199">
        <f>Q182*H182</f>
        <v>0.014</v>
      </c>
      <c r="S182" s="199">
        <v>0</v>
      </c>
      <c r="T182" s="200">
        <f>S182*H182</f>
        <v>0</v>
      </c>
      <c r="AR182" s="23" t="s">
        <v>173</v>
      </c>
      <c r="AT182" s="23" t="s">
        <v>292</v>
      </c>
      <c r="AU182" s="23" t="s">
        <v>79</v>
      </c>
      <c r="AY182" s="23" t="s">
        <v>132</v>
      </c>
      <c r="BE182" s="201">
        <f>IF(N182="základní",J182,0)</f>
        <v>48370.48</v>
      </c>
      <c r="BF182" s="201">
        <f>IF(N182="snížená",J182,0)</f>
        <v>0</v>
      </c>
      <c r="BG182" s="201">
        <f>IF(N182="zákl. přenesená",J182,0)</f>
        <v>0</v>
      </c>
      <c r="BH182" s="201">
        <f>IF(N182="sníž. přenesená",J182,0)</f>
        <v>0</v>
      </c>
      <c r="BI182" s="201">
        <f>IF(N182="nulová",J182,0)</f>
        <v>0</v>
      </c>
      <c r="BJ182" s="23" t="s">
        <v>77</v>
      </c>
      <c r="BK182" s="201">
        <f>ROUND(I182*H182,2)</f>
        <v>48370.48</v>
      </c>
      <c r="BL182" s="23" t="s">
        <v>152</v>
      </c>
      <c r="BM182" s="23" t="s">
        <v>1381</v>
      </c>
    </row>
    <row r="183" spans="2:65" s="1" customFormat="1" ht="16.5" customHeight="1">
      <c r="B183" s="39"/>
      <c r="C183" s="243" t="s">
        <v>525</v>
      </c>
      <c r="D183" s="243" t="s">
        <v>292</v>
      </c>
      <c r="E183" s="244" t="s">
        <v>1382</v>
      </c>
      <c r="F183" s="245" t="s">
        <v>1383</v>
      </c>
      <c r="G183" s="246" t="s">
        <v>136</v>
      </c>
      <c r="H183" s="247">
        <v>7</v>
      </c>
      <c r="I183" s="248">
        <v>12041.8</v>
      </c>
      <c r="J183" s="249">
        <f>ROUND(I183*H183,2)</f>
        <v>84292.6</v>
      </c>
      <c r="K183" s="245" t="s">
        <v>161</v>
      </c>
      <c r="L183" s="250"/>
      <c r="M183" s="251" t="s">
        <v>21</v>
      </c>
      <c r="N183" s="252" t="s">
        <v>41</v>
      </c>
      <c r="O183" s="40"/>
      <c r="P183" s="199">
        <f>O183*H183</f>
        <v>0</v>
      </c>
      <c r="Q183" s="199">
        <v>0.004</v>
      </c>
      <c r="R183" s="199">
        <f>Q183*H183</f>
        <v>0.028</v>
      </c>
      <c r="S183" s="199">
        <v>0</v>
      </c>
      <c r="T183" s="200">
        <f>S183*H183</f>
        <v>0</v>
      </c>
      <c r="AR183" s="23" t="s">
        <v>173</v>
      </c>
      <c r="AT183" s="23" t="s">
        <v>292</v>
      </c>
      <c r="AU183" s="23" t="s">
        <v>79</v>
      </c>
      <c r="AY183" s="23" t="s">
        <v>132</v>
      </c>
      <c r="BE183" s="201">
        <f>IF(N183="základní",J183,0)</f>
        <v>84292.6</v>
      </c>
      <c r="BF183" s="201">
        <f>IF(N183="snížená",J183,0)</f>
        <v>0</v>
      </c>
      <c r="BG183" s="201">
        <f>IF(N183="zákl. přenesená",J183,0)</f>
        <v>0</v>
      </c>
      <c r="BH183" s="201">
        <f>IF(N183="sníž. přenesená",J183,0)</f>
        <v>0</v>
      </c>
      <c r="BI183" s="201">
        <f>IF(N183="nulová",J183,0)</f>
        <v>0</v>
      </c>
      <c r="BJ183" s="23" t="s">
        <v>77</v>
      </c>
      <c r="BK183" s="201">
        <f>ROUND(I183*H183,2)</f>
        <v>84292.6</v>
      </c>
      <c r="BL183" s="23" t="s">
        <v>152</v>
      </c>
      <c r="BM183" s="23" t="s">
        <v>1384</v>
      </c>
    </row>
    <row r="184" spans="2:65" s="1" customFormat="1" ht="25.5" customHeight="1">
      <c r="B184" s="39"/>
      <c r="C184" s="190" t="s">
        <v>529</v>
      </c>
      <c r="D184" s="190" t="s">
        <v>133</v>
      </c>
      <c r="E184" s="191" t="s">
        <v>1385</v>
      </c>
      <c r="F184" s="192" t="s">
        <v>1386</v>
      </c>
      <c r="G184" s="193" t="s">
        <v>136</v>
      </c>
      <c r="H184" s="194">
        <v>4</v>
      </c>
      <c r="I184" s="195">
        <v>1189.63</v>
      </c>
      <c r="J184" s="196">
        <f>ROUND(I184*H184,2)</f>
        <v>4758.52</v>
      </c>
      <c r="K184" s="192" t="s">
        <v>161</v>
      </c>
      <c r="L184" s="59"/>
      <c r="M184" s="197" t="s">
        <v>21</v>
      </c>
      <c r="N184" s="198" t="s">
        <v>41</v>
      </c>
      <c r="O184" s="40"/>
      <c r="P184" s="199">
        <f>O184*H184</f>
        <v>0</v>
      </c>
      <c r="Q184" s="199">
        <v>0.00165</v>
      </c>
      <c r="R184" s="199">
        <f>Q184*H184</f>
        <v>0.0066</v>
      </c>
      <c r="S184" s="199">
        <v>0</v>
      </c>
      <c r="T184" s="200">
        <f>S184*H184</f>
        <v>0</v>
      </c>
      <c r="AR184" s="23" t="s">
        <v>152</v>
      </c>
      <c r="AT184" s="23" t="s">
        <v>133</v>
      </c>
      <c r="AU184" s="23" t="s">
        <v>79</v>
      </c>
      <c r="AY184" s="23" t="s">
        <v>132</v>
      </c>
      <c r="BE184" s="201">
        <f>IF(N184="základní",J184,0)</f>
        <v>4758.52</v>
      </c>
      <c r="BF184" s="201">
        <f>IF(N184="snížená",J184,0)</f>
        <v>0</v>
      </c>
      <c r="BG184" s="201">
        <f>IF(N184="zákl. přenesená",J184,0)</f>
        <v>0</v>
      </c>
      <c r="BH184" s="201">
        <f>IF(N184="sníž. přenesená",J184,0)</f>
        <v>0</v>
      </c>
      <c r="BI184" s="201">
        <f>IF(N184="nulová",J184,0)</f>
        <v>0</v>
      </c>
      <c r="BJ184" s="23" t="s">
        <v>77</v>
      </c>
      <c r="BK184" s="201">
        <f>ROUND(I184*H184,2)</f>
        <v>4758.52</v>
      </c>
      <c r="BL184" s="23" t="s">
        <v>152</v>
      </c>
      <c r="BM184" s="23" t="s">
        <v>1387</v>
      </c>
    </row>
    <row r="185" spans="2:47" s="1" customFormat="1" ht="229.5">
      <c r="B185" s="39"/>
      <c r="C185" s="61"/>
      <c r="D185" s="202" t="s">
        <v>188</v>
      </c>
      <c r="E185" s="61"/>
      <c r="F185" s="203" t="s">
        <v>1342</v>
      </c>
      <c r="G185" s="61"/>
      <c r="H185" s="61"/>
      <c r="I185" s="161"/>
      <c r="J185" s="61"/>
      <c r="K185" s="61"/>
      <c r="L185" s="59"/>
      <c r="M185" s="204"/>
      <c r="N185" s="40"/>
      <c r="O185" s="40"/>
      <c r="P185" s="40"/>
      <c r="Q185" s="40"/>
      <c r="R185" s="40"/>
      <c r="S185" s="40"/>
      <c r="T185" s="76"/>
      <c r="AT185" s="23" t="s">
        <v>188</v>
      </c>
      <c r="AU185" s="23" t="s">
        <v>79</v>
      </c>
    </row>
    <row r="186" spans="2:65" s="1" customFormat="1" ht="25.5" customHeight="1">
      <c r="B186" s="39"/>
      <c r="C186" s="190" t="s">
        <v>533</v>
      </c>
      <c r="D186" s="190" t="s">
        <v>133</v>
      </c>
      <c r="E186" s="191" t="s">
        <v>1388</v>
      </c>
      <c r="F186" s="192" t="s">
        <v>1389</v>
      </c>
      <c r="G186" s="193" t="s">
        <v>136</v>
      </c>
      <c r="H186" s="194">
        <v>35</v>
      </c>
      <c r="I186" s="195">
        <v>1282.03</v>
      </c>
      <c r="J186" s="196">
        <f>ROUND(I186*H186,2)</f>
        <v>44871.05</v>
      </c>
      <c r="K186" s="192" t="s">
        <v>161</v>
      </c>
      <c r="L186" s="59"/>
      <c r="M186" s="197" t="s">
        <v>21</v>
      </c>
      <c r="N186" s="198" t="s">
        <v>41</v>
      </c>
      <c r="O186" s="40"/>
      <c r="P186" s="199">
        <f>O186*H186</f>
        <v>0</v>
      </c>
      <c r="Q186" s="199">
        <v>0</v>
      </c>
      <c r="R186" s="199">
        <f>Q186*H186</f>
        <v>0</v>
      </c>
      <c r="S186" s="199">
        <v>0</v>
      </c>
      <c r="T186" s="200">
        <f>S186*H186</f>
        <v>0</v>
      </c>
      <c r="AR186" s="23" t="s">
        <v>152</v>
      </c>
      <c r="AT186" s="23" t="s">
        <v>133</v>
      </c>
      <c r="AU186" s="23" t="s">
        <v>79</v>
      </c>
      <c r="AY186" s="23" t="s">
        <v>132</v>
      </c>
      <c r="BE186" s="201">
        <f>IF(N186="základní",J186,0)</f>
        <v>44871.05</v>
      </c>
      <c r="BF186" s="201">
        <f>IF(N186="snížená",J186,0)</f>
        <v>0</v>
      </c>
      <c r="BG186" s="201">
        <f>IF(N186="zákl. přenesená",J186,0)</f>
        <v>0</v>
      </c>
      <c r="BH186" s="201">
        <f>IF(N186="sníž. přenesená",J186,0)</f>
        <v>0</v>
      </c>
      <c r="BI186" s="201">
        <f>IF(N186="nulová",J186,0)</f>
        <v>0</v>
      </c>
      <c r="BJ186" s="23" t="s">
        <v>77</v>
      </c>
      <c r="BK186" s="201">
        <f>ROUND(I186*H186,2)</f>
        <v>44871.05</v>
      </c>
      <c r="BL186" s="23" t="s">
        <v>152</v>
      </c>
      <c r="BM186" s="23" t="s">
        <v>1390</v>
      </c>
    </row>
    <row r="187" spans="2:47" s="1" customFormat="1" ht="229.5">
      <c r="B187" s="39"/>
      <c r="C187" s="61"/>
      <c r="D187" s="202" t="s">
        <v>188</v>
      </c>
      <c r="E187" s="61"/>
      <c r="F187" s="203" t="s">
        <v>1342</v>
      </c>
      <c r="G187" s="61"/>
      <c r="H187" s="61"/>
      <c r="I187" s="161"/>
      <c r="J187" s="61"/>
      <c r="K187" s="61"/>
      <c r="L187" s="59"/>
      <c r="M187" s="204"/>
      <c r="N187" s="40"/>
      <c r="O187" s="40"/>
      <c r="P187" s="40"/>
      <c r="Q187" s="40"/>
      <c r="R187" s="40"/>
      <c r="S187" s="40"/>
      <c r="T187" s="76"/>
      <c r="AT187" s="23" t="s">
        <v>188</v>
      </c>
      <c r="AU187" s="23" t="s">
        <v>79</v>
      </c>
    </row>
    <row r="188" spans="2:65" s="1" customFormat="1" ht="25.5" customHeight="1">
      <c r="B188" s="39"/>
      <c r="C188" s="243" t="s">
        <v>537</v>
      </c>
      <c r="D188" s="243" t="s">
        <v>292</v>
      </c>
      <c r="E188" s="244" t="s">
        <v>1391</v>
      </c>
      <c r="F188" s="245" t="s">
        <v>1392</v>
      </c>
      <c r="G188" s="246" t="s">
        <v>136</v>
      </c>
      <c r="H188" s="247">
        <v>35</v>
      </c>
      <c r="I188" s="248">
        <v>2002.73</v>
      </c>
      <c r="J188" s="249">
        <f>ROUND(I188*H188,2)</f>
        <v>70095.55</v>
      </c>
      <c r="K188" s="245" t="s">
        <v>161</v>
      </c>
      <c r="L188" s="250"/>
      <c r="M188" s="251" t="s">
        <v>21</v>
      </c>
      <c r="N188" s="252" t="s">
        <v>41</v>
      </c>
      <c r="O188" s="40"/>
      <c r="P188" s="199">
        <f>O188*H188</f>
        <v>0</v>
      </c>
      <c r="Q188" s="199">
        <v>0.0019</v>
      </c>
      <c r="R188" s="199">
        <f>Q188*H188</f>
        <v>0.0665</v>
      </c>
      <c r="S188" s="199">
        <v>0</v>
      </c>
      <c r="T188" s="200">
        <f>S188*H188</f>
        <v>0</v>
      </c>
      <c r="AR188" s="23" t="s">
        <v>173</v>
      </c>
      <c r="AT188" s="23" t="s">
        <v>292</v>
      </c>
      <c r="AU188" s="23" t="s">
        <v>79</v>
      </c>
      <c r="AY188" s="23" t="s">
        <v>132</v>
      </c>
      <c r="BE188" s="201">
        <f>IF(N188="základní",J188,0)</f>
        <v>70095.55</v>
      </c>
      <c r="BF188" s="201">
        <f>IF(N188="snížená",J188,0)</f>
        <v>0</v>
      </c>
      <c r="BG188" s="201">
        <f>IF(N188="zákl. přenesená",J188,0)</f>
        <v>0</v>
      </c>
      <c r="BH188" s="201">
        <f>IF(N188="sníž. přenesená",J188,0)</f>
        <v>0</v>
      </c>
      <c r="BI188" s="201">
        <f>IF(N188="nulová",J188,0)</f>
        <v>0</v>
      </c>
      <c r="BJ188" s="23" t="s">
        <v>77</v>
      </c>
      <c r="BK188" s="201">
        <f>ROUND(I188*H188,2)</f>
        <v>70095.55</v>
      </c>
      <c r="BL188" s="23" t="s">
        <v>152</v>
      </c>
      <c r="BM188" s="23" t="s">
        <v>1393</v>
      </c>
    </row>
    <row r="189" spans="2:65" s="1" customFormat="1" ht="16.5" customHeight="1">
      <c r="B189" s="39"/>
      <c r="C189" s="190" t="s">
        <v>541</v>
      </c>
      <c r="D189" s="190" t="s">
        <v>133</v>
      </c>
      <c r="E189" s="191" t="s">
        <v>1394</v>
      </c>
      <c r="F189" s="192" t="s">
        <v>1395</v>
      </c>
      <c r="G189" s="193" t="s">
        <v>235</v>
      </c>
      <c r="H189" s="194">
        <v>54</v>
      </c>
      <c r="I189" s="195">
        <v>14.02</v>
      </c>
      <c r="J189" s="196">
        <f>ROUND(I189*H189,2)</f>
        <v>757.08</v>
      </c>
      <c r="K189" s="192" t="s">
        <v>161</v>
      </c>
      <c r="L189" s="59"/>
      <c r="M189" s="197" t="s">
        <v>21</v>
      </c>
      <c r="N189" s="198" t="s">
        <v>41</v>
      </c>
      <c r="O189" s="40"/>
      <c r="P189" s="199">
        <f>O189*H189</f>
        <v>0</v>
      </c>
      <c r="Q189" s="199">
        <v>0</v>
      </c>
      <c r="R189" s="199">
        <f>Q189*H189</f>
        <v>0</v>
      </c>
      <c r="S189" s="199">
        <v>0</v>
      </c>
      <c r="T189" s="200">
        <f>S189*H189</f>
        <v>0</v>
      </c>
      <c r="AR189" s="23" t="s">
        <v>152</v>
      </c>
      <c r="AT189" s="23" t="s">
        <v>133</v>
      </c>
      <c r="AU189" s="23" t="s">
        <v>79</v>
      </c>
      <c r="AY189" s="23" t="s">
        <v>132</v>
      </c>
      <c r="BE189" s="201">
        <f>IF(N189="základní",J189,0)</f>
        <v>757.08</v>
      </c>
      <c r="BF189" s="201">
        <f>IF(N189="snížená",J189,0)</f>
        <v>0</v>
      </c>
      <c r="BG189" s="201">
        <f>IF(N189="zákl. přenesená",J189,0)</f>
        <v>0</v>
      </c>
      <c r="BH189" s="201">
        <f>IF(N189="sníž. přenesená",J189,0)</f>
        <v>0</v>
      </c>
      <c r="BI189" s="201">
        <f>IF(N189="nulová",J189,0)</f>
        <v>0</v>
      </c>
      <c r="BJ189" s="23" t="s">
        <v>77</v>
      </c>
      <c r="BK189" s="201">
        <f>ROUND(I189*H189,2)</f>
        <v>757.08</v>
      </c>
      <c r="BL189" s="23" t="s">
        <v>152</v>
      </c>
      <c r="BM189" s="23" t="s">
        <v>1396</v>
      </c>
    </row>
    <row r="190" spans="2:47" s="1" customFormat="1" ht="94.5">
      <c r="B190" s="39"/>
      <c r="C190" s="61"/>
      <c r="D190" s="202" t="s">
        <v>188</v>
      </c>
      <c r="E190" s="61"/>
      <c r="F190" s="203" t="s">
        <v>1397</v>
      </c>
      <c r="G190" s="61"/>
      <c r="H190" s="61"/>
      <c r="I190" s="161"/>
      <c r="J190" s="61"/>
      <c r="K190" s="61"/>
      <c r="L190" s="59"/>
      <c r="M190" s="204"/>
      <c r="N190" s="40"/>
      <c r="O190" s="40"/>
      <c r="P190" s="40"/>
      <c r="Q190" s="40"/>
      <c r="R190" s="40"/>
      <c r="S190" s="40"/>
      <c r="T190" s="76"/>
      <c r="AT190" s="23" t="s">
        <v>188</v>
      </c>
      <c r="AU190" s="23" t="s">
        <v>79</v>
      </c>
    </row>
    <row r="191" spans="2:65" s="1" customFormat="1" ht="16.5" customHeight="1">
      <c r="B191" s="39"/>
      <c r="C191" s="190" t="s">
        <v>545</v>
      </c>
      <c r="D191" s="190" t="s">
        <v>133</v>
      </c>
      <c r="E191" s="191" t="s">
        <v>1398</v>
      </c>
      <c r="F191" s="192" t="s">
        <v>1399</v>
      </c>
      <c r="G191" s="193" t="s">
        <v>235</v>
      </c>
      <c r="H191" s="194">
        <v>123</v>
      </c>
      <c r="I191" s="195">
        <v>14.15</v>
      </c>
      <c r="J191" s="196">
        <f>ROUND(I191*H191,2)</f>
        <v>1740.45</v>
      </c>
      <c r="K191" s="192" t="s">
        <v>161</v>
      </c>
      <c r="L191" s="59"/>
      <c r="M191" s="197" t="s">
        <v>21</v>
      </c>
      <c r="N191" s="198" t="s">
        <v>41</v>
      </c>
      <c r="O191" s="40"/>
      <c r="P191" s="199">
        <f>O191*H191</f>
        <v>0</v>
      </c>
      <c r="Q191" s="199">
        <v>0</v>
      </c>
      <c r="R191" s="199">
        <f>Q191*H191</f>
        <v>0</v>
      </c>
      <c r="S191" s="199">
        <v>0</v>
      </c>
      <c r="T191" s="200">
        <f>S191*H191</f>
        <v>0</v>
      </c>
      <c r="AR191" s="23" t="s">
        <v>152</v>
      </c>
      <c r="AT191" s="23" t="s">
        <v>133</v>
      </c>
      <c r="AU191" s="23" t="s">
        <v>79</v>
      </c>
      <c r="AY191" s="23" t="s">
        <v>132</v>
      </c>
      <c r="BE191" s="201">
        <f>IF(N191="základní",J191,0)</f>
        <v>1740.45</v>
      </c>
      <c r="BF191" s="201">
        <f>IF(N191="snížená",J191,0)</f>
        <v>0</v>
      </c>
      <c r="BG191" s="201">
        <f>IF(N191="zákl. přenesená",J191,0)</f>
        <v>0</v>
      </c>
      <c r="BH191" s="201">
        <f>IF(N191="sníž. přenesená",J191,0)</f>
        <v>0</v>
      </c>
      <c r="BI191" s="201">
        <f>IF(N191="nulová",J191,0)</f>
        <v>0</v>
      </c>
      <c r="BJ191" s="23" t="s">
        <v>77</v>
      </c>
      <c r="BK191" s="201">
        <f>ROUND(I191*H191,2)</f>
        <v>1740.45</v>
      </c>
      <c r="BL191" s="23" t="s">
        <v>152</v>
      </c>
      <c r="BM191" s="23" t="s">
        <v>1400</v>
      </c>
    </row>
    <row r="192" spans="2:47" s="1" customFormat="1" ht="94.5">
      <c r="B192" s="39"/>
      <c r="C192" s="61"/>
      <c r="D192" s="202" t="s">
        <v>188</v>
      </c>
      <c r="E192" s="61"/>
      <c r="F192" s="203" t="s">
        <v>1397</v>
      </c>
      <c r="G192" s="61"/>
      <c r="H192" s="61"/>
      <c r="I192" s="161"/>
      <c r="J192" s="61"/>
      <c r="K192" s="61"/>
      <c r="L192" s="59"/>
      <c r="M192" s="204"/>
      <c r="N192" s="40"/>
      <c r="O192" s="40"/>
      <c r="P192" s="40"/>
      <c r="Q192" s="40"/>
      <c r="R192" s="40"/>
      <c r="S192" s="40"/>
      <c r="T192" s="76"/>
      <c r="AT192" s="23" t="s">
        <v>188</v>
      </c>
      <c r="AU192" s="23" t="s">
        <v>79</v>
      </c>
    </row>
    <row r="193" spans="2:65" s="1" customFormat="1" ht="16.5" customHeight="1">
      <c r="B193" s="39"/>
      <c r="C193" s="190" t="s">
        <v>550</v>
      </c>
      <c r="D193" s="190" t="s">
        <v>133</v>
      </c>
      <c r="E193" s="191" t="s">
        <v>1401</v>
      </c>
      <c r="F193" s="192" t="s">
        <v>1402</v>
      </c>
      <c r="G193" s="193" t="s">
        <v>235</v>
      </c>
      <c r="H193" s="194">
        <v>177</v>
      </c>
      <c r="I193" s="195">
        <v>28.68</v>
      </c>
      <c r="J193" s="196">
        <f>ROUND(I193*H193,2)</f>
        <v>5076.36</v>
      </c>
      <c r="K193" s="192" t="s">
        <v>161</v>
      </c>
      <c r="L193" s="59"/>
      <c r="M193" s="197" t="s">
        <v>21</v>
      </c>
      <c r="N193" s="198" t="s">
        <v>41</v>
      </c>
      <c r="O193" s="40"/>
      <c r="P193" s="199">
        <f>O193*H193</f>
        <v>0</v>
      </c>
      <c r="Q193" s="199">
        <v>0</v>
      </c>
      <c r="R193" s="199">
        <f>Q193*H193</f>
        <v>0</v>
      </c>
      <c r="S193" s="199">
        <v>0</v>
      </c>
      <c r="T193" s="200">
        <f>S193*H193</f>
        <v>0</v>
      </c>
      <c r="AR193" s="23" t="s">
        <v>152</v>
      </c>
      <c r="AT193" s="23" t="s">
        <v>133</v>
      </c>
      <c r="AU193" s="23" t="s">
        <v>79</v>
      </c>
      <c r="AY193" s="23" t="s">
        <v>132</v>
      </c>
      <c r="BE193" s="201">
        <f>IF(N193="základní",J193,0)</f>
        <v>5076.36</v>
      </c>
      <c r="BF193" s="201">
        <f>IF(N193="snížená",J193,0)</f>
        <v>0</v>
      </c>
      <c r="BG193" s="201">
        <f>IF(N193="zákl. přenesená",J193,0)</f>
        <v>0</v>
      </c>
      <c r="BH193" s="201">
        <f>IF(N193="sníž. přenesená",J193,0)</f>
        <v>0</v>
      </c>
      <c r="BI193" s="201">
        <f>IF(N193="nulová",J193,0)</f>
        <v>0</v>
      </c>
      <c r="BJ193" s="23" t="s">
        <v>77</v>
      </c>
      <c r="BK193" s="201">
        <f>ROUND(I193*H193,2)</f>
        <v>5076.36</v>
      </c>
      <c r="BL193" s="23" t="s">
        <v>152</v>
      </c>
      <c r="BM193" s="23" t="s">
        <v>1403</v>
      </c>
    </row>
    <row r="194" spans="2:47" s="1" customFormat="1" ht="40.5">
      <c r="B194" s="39"/>
      <c r="C194" s="61"/>
      <c r="D194" s="202" t="s">
        <v>188</v>
      </c>
      <c r="E194" s="61"/>
      <c r="F194" s="203" t="s">
        <v>1404</v>
      </c>
      <c r="G194" s="61"/>
      <c r="H194" s="61"/>
      <c r="I194" s="161"/>
      <c r="J194" s="61"/>
      <c r="K194" s="61"/>
      <c r="L194" s="59"/>
      <c r="M194" s="204"/>
      <c r="N194" s="40"/>
      <c r="O194" s="40"/>
      <c r="P194" s="40"/>
      <c r="Q194" s="40"/>
      <c r="R194" s="40"/>
      <c r="S194" s="40"/>
      <c r="T194" s="76"/>
      <c r="AT194" s="23" t="s">
        <v>188</v>
      </c>
      <c r="AU194" s="23" t="s">
        <v>79</v>
      </c>
    </row>
    <row r="195" spans="2:65" s="1" customFormat="1" ht="25.5" customHeight="1">
      <c r="B195" s="39"/>
      <c r="C195" s="190" t="s">
        <v>554</v>
      </c>
      <c r="D195" s="190" t="s">
        <v>133</v>
      </c>
      <c r="E195" s="191" t="s">
        <v>1405</v>
      </c>
      <c r="F195" s="192" t="s">
        <v>1406</v>
      </c>
      <c r="G195" s="193" t="s">
        <v>136</v>
      </c>
      <c r="H195" s="194">
        <v>1</v>
      </c>
      <c r="I195" s="195">
        <v>2125.16</v>
      </c>
      <c r="J195" s="196">
        <f>ROUND(I195*H195,2)</f>
        <v>2125.16</v>
      </c>
      <c r="K195" s="192" t="s">
        <v>161</v>
      </c>
      <c r="L195" s="59"/>
      <c r="M195" s="197" t="s">
        <v>21</v>
      </c>
      <c r="N195" s="198" t="s">
        <v>41</v>
      </c>
      <c r="O195" s="40"/>
      <c r="P195" s="199">
        <f>O195*H195</f>
        <v>0</v>
      </c>
      <c r="Q195" s="199">
        <v>0.01212</v>
      </c>
      <c r="R195" s="199">
        <f>Q195*H195</f>
        <v>0.01212</v>
      </c>
      <c r="S195" s="199">
        <v>0</v>
      </c>
      <c r="T195" s="200">
        <f>S195*H195</f>
        <v>0</v>
      </c>
      <c r="AR195" s="23" t="s">
        <v>152</v>
      </c>
      <c r="AT195" s="23" t="s">
        <v>133</v>
      </c>
      <c r="AU195" s="23" t="s">
        <v>79</v>
      </c>
      <c r="AY195" s="23" t="s">
        <v>132</v>
      </c>
      <c r="BE195" s="201">
        <f>IF(N195="základní",J195,0)</f>
        <v>2125.16</v>
      </c>
      <c r="BF195" s="201">
        <f>IF(N195="snížená",J195,0)</f>
        <v>0</v>
      </c>
      <c r="BG195" s="201">
        <f>IF(N195="zákl. přenesená",J195,0)</f>
        <v>0</v>
      </c>
      <c r="BH195" s="201">
        <f>IF(N195="sníž. přenesená",J195,0)</f>
        <v>0</v>
      </c>
      <c r="BI195" s="201">
        <f>IF(N195="nulová",J195,0)</f>
        <v>0</v>
      </c>
      <c r="BJ195" s="23" t="s">
        <v>77</v>
      </c>
      <c r="BK195" s="201">
        <f>ROUND(I195*H195,2)</f>
        <v>2125.16</v>
      </c>
      <c r="BL195" s="23" t="s">
        <v>152</v>
      </c>
      <c r="BM195" s="23" t="s">
        <v>1407</v>
      </c>
    </row>
    <row r="196" spans="2:47" s="1" customFormat="1" ht="81">
      <c r="B196" s="39"/>
      <c r="C196" s="61"/>
      <c r="D196" s="202" t="s">
        <v>188</v>
      </c>
      <c r="E196" s="61"/>
      <c r="F196" s="203" t="s">
        <v>1408</v>
      </c>
      <c r="G196" s="61"/>
      <c r="H196" s="61"/>
      <c r="I196" s="161"/>
      <c r="J196" s="61"/>
      <c r="K196" s="61"/>
      <c r="L196" s="59"/>
      <c r="M196" s="204"/>
      <c r="N196" s="40"/>
      <c r="O196" s="40"/>
      <c r="P196" s="40"/>
      <c r="Q196" s="40"/>
      <c r="R196" s="40"/>
      <c r="S196" s="40"/>
      <c r="T196" s="76"/>
      <c r="AT196" s="23" t="s">
        <v>188</v>
      </c>
      <c r="AU196" s="23" t="s">
        <v>79</v>
      </c>
    </row>
    <row r="197" spans="2:47" s="1" customFormat="1" ht="40.5">
      <c r="B197" s="39"/>
      <c r="C197" s="61"/>
      <c r="D197" s="202" t="s">
        <v>140</v>
      </c>
      <c r="E197" s="61"/>
      <c r="F197" s="203" t="s">
        <v>1409</v>
      </c>
      <c r="G197" s="61"/>
      <c r="H197" s="61"/>
      <c r="I197" s="161"/>
      <c r="J197" s="61"/>
      <c r="K197" s="61"/>
      <c r="L197" s="59"/>
      <c r="M197" s="204"/>
      <c r="N197" s="40"/>
      <c r="O197" s="40"/>
      <c r="P197" s="40"/>
      <c r="Q197" s="40"/>
      <c r="R197" s="40"/>
      <c r="S197" s="40"/>
      <c r="T197" s="76"/>
      <c r="AT197" s="23" t="s">
        <v>140</v>
      </c>
      <c r="AU197" s="23" t="s">
        <v>79</v>
      </c>
    </row>
    <row r="198" spans="2:65" s="1" customFormat="1" ht="25.5" customHeight="1">
      <c r="B198" s="39"/>
      <c r="C198" s="190" t="s">
        <v>559</v>
      </c>
      <c r="D198" s="190" t="s">
        <v>133</v>
      </c>
      <c r="E198" s="191" t="s">
        <v>1410</v>
      </c>
      <c r="F198" s="192" t="s">
        <v>1411</v>
      </c>
      <c r="G198" s="193" t="s">
        <v>136</v>
      </c>
      <c r="H198" s="194">
        <v>1</v>
      </c>
      <c r="I198" s="195">
        <v>101.93</v>
      </c>
      <c r="J198" s="196">
        <f>ROUND(I198*H198,2)</f>
        <v>101.93</v>
      </c>
      <c r="K198" s="192" t="s">
        <v>161</v>
      </c>
      <c r="L198" s="59"/>
      <c r="M198" s="197" t="s">
        <v>21</v>
      </c>
      <c r="N198" s="198" t="s">
        <v>41</v>
      </c>
      <c r="O198" s="40"/>
      <c r="P198" s="199">
        <f>O198*H198</f>
        <v>0</v>
      </c>
      <c r="Q198" s="199">
        <v>0</v>
      </c>
      <c r="R198" s="199">
        <f>Q198*H198</f>
        <v>0</v>
      </c>
      <c r="S198" s="199">
        <v>0</v>
      </c>
      <c r="T198" s="200">
        <f>S198*H198</f>
        <v>0</v>
      </c>
      <c r="AR198" s="23" t="s">
        <v>152</v>
      </c>
      <c r="AT198" s="23" t="s">
        <v>133</v>
      </c>
      <c r="AU198" s="23" t="s">
        <v>79</v>
      </c>
      <c r="AY198" s="23" t="s">
        <v>132</v>
      </c>
      <c r="BE198" s="201">
        <f>IF(N198="základní",J198,0)</f>
        <v>101.93</v>
      </c>
      <c r="BF198" s="201">
        <f>IF(N198="snížená",J198,0)</f>
        <v>0</v>
      </c>
      <c r="BG198" s="201">
        <f>IF(N198="zákl. přenesená",J198,0)</f>
        <v>0</v>
      </c>
      <c r="BH198" s="201">
        <f>IF(N198="sníž. přenesená",J198,0)</f>
        <v>0</v>
      </c>
      <c r="BI198" s="201">
        <f>IF(N198="nulová",J198,0)</f>
        <v>0</v>
      </c>
      <c r="BJ198" s="23" t="s">
        <v>77</v>
      </c>
      <c r="BK198" s="201">
        <f>ROUND(I198*H198,2)</f>
        <v>101.93</v>
      </c>
      <c r="BL198" s="23" t="s">
        <v>152</v>
      </c>
      <c r="BM198" s="23" t="s">
        <v>1412</v>
      </c>
    </row>
    <row r="199" spans="2:47" s="1" customFormat="1" ht="81">
      <c r="B199" s="39"/>
      <c r="C199" s="61"/>
      <c r="D199" s="202" t="s">
        <v>188</v>
      </c>
      <c r="E199" s="61"/>
      <c r="F199" s="203" t="s">
        <v>1408</v>
      </c>
      <c r="G199" s="61"/>
      <c r="H199" s="61"/>
      <c r="I199" s="161"/>
      <c r="J199" s="61"/>
      <c r="K199" s="61"/>
      <c r="L199" s="59"/>
      <c r="M199" s="204"/>
      <c r="N199" s="40"/>
      <c r="O199" s="40"/>
      <c r="P199" s="40"/>
      <c r="Q199" s="40"/>
      <c r="R199" s="40"/>
      <c r="S199" s="40"/>
      <c r="T199" s="76"/>
      <c r="AT199" s="23" t="s">
        <v>188</v>
      </c>
      <c r="AU199" s="23" t="s">
        <v>79</v>
      </c>
    </row>
    <row r="200" spans="2:47" s="1" customFormat="1" ht="27">
      <c r="B200" s="39"/>
      <c r="C200" s="61"/>
      <c r="D200" s="202" t="s">
        <v>140</v>
      </c>
      <c r="E200" s="61"/>
      <c r="F200" s="203" t="s">
        <v>1413</v>
      </c>
      <c r="G200" s="61"/>
      <c r="H200" s="61"/>
      <c r="I200" s="161"/>
      <c r="J200" s="61"/>
      <c r="K200" s="61"/>
      <c r="L200" s="59"/>
      <c r="M200" s="204"/>
      <c r="N200" s="40"/>
      <c r="O200" s="40"/>
      <c r="P200" s="40"/>
      <c r="Q200" s="40"/>
      <c r="R200" s="40"/>
      <c r="S200" s="40"/>
      <c r="T200" s="76"/>
      <c r="AT200" s="23" t="s">
        <v>140</v>
      </c>
      <c r="AU200" s="23" t="s">
        <v>79</v>
      </c>
    </row>
    <row r="201" spans="2:65" s="1" customFormat="1" ht="25.5" customHeight="1">
      <c r="B201" s="39"/>
      <c r="C201" s="190" t="s">
        <v>564</v>
      </c>
      <c r="D201" s="190" t="s">
        <v>133</v>
      </c>
      <c r="E201" s="191" t="s">
        <v>1414</v>
      </c>
      <c r="F201" s="192" t="s">
        <v>1415</v>
      </c>
      <c r="G201" s="193" t="s">
        <v>136</v>
      </c>
      <c r="H201" s="194">
        <v>1</v>
      </c>
      <c r="I201" s="195">
        <v>6746.4</v>
      </c>
      <c r="J201" s="196">
        <f>ROUND(I201*H201,2)</f>
        <v>6746.4</v>
      </c>
      <c r="K201" s="192" t="s">
        <v>161</v>
      </c>
      <c r="L201" s="59"/>
      <c r="M201" s="197" t="s">
        <v>21</v>
      </c>
      <c r="N201" s="198" t="s">
        <v>41</v>
      </c>
      <c r="O201" s="40"/>
      <c r="P201" s="199">
        <f>O201*H201</f>
        <v>0</v>
      </c>
      <c r="Q201" s="199">
        <v>0.18785</v>
      </c>
      <c r="R201" s="199">
        <f>Q201*H201</f>
        <v>0.18785</v>
      </c>
      <c r="S201" s="199">
        <v>0</v>
      </c>
      <c r="T201" s="200">
        <f>S201*H201</f>
        <v>0</v>
      </c>
      <c r="AR201" s="23" t="s">
        <v>152</v>
      </c>
      <c r="AT201" s="23" t="s">
        <v>133</v>
      </c>
      <c r="AU201" s="23" t="s">
        <v>79</v>
      </c>
      <c r="AY201" s="23" t="s">
        <v>132</v>
      </c>
      <c r="BE201" s="201">
        <f>IF(N201="základní",J201,0)</f>
        <v>6746.4</v>
      </c>
      <c r="BF201" s="201">
        <f>IF(N201="snížená",J201,0)</f>
        <v>0</v>
      </c>
      <c r="BG201" s="201">
        <f>IF(N201="zákl. přenesená",J201,0)</f>
        <v>0</v>
      </c>
      <c r="BH201" s="201">
        <f>IF(N201="sníž. přenesená",J201,0)</f>
        <v>0</v>
      </c>
      <c r="BI201" s="201">
        <f>IF(N201="nulová",J201,0)</f>
        <v>0</v>
      </c>
      <c r="BJ201" s="23" t="s">
        <v>77</v>
      </c>
      <c r="BK201" s="201">
        <f>ROUND(I201*H201,2)</f>
        <v>6746.4</v>
      </c>
      <c r="BL201" s="23" t="s">
        <v>152</v>
      </c>
      <c r="BM201" s="23" t="s">
        <v>1416</v>
      </c>
    </row>
    <row r="202" spans="2:47" s="1" customFormat="1" ht="81">
      <c r="B202" s="39"/>
      <c r="C202" s="61"/>
      <c r="D202" s="202" t="s">
        <v>188</v>
      </c>
      <c r="E202" s="61"/>
      <c r="F202" s="203" t="s">
        <v>1408</v>
      </c>
      <c r="G202" s="61"/>
      <c r="H202" s="61"/>
      <c r="I202" s="161"/>
      <c r="J202" s="61"/>
      <c r="K202" s="61"/>
      <c r="L202" s="59"/>
      <c r="M202" s="204"/>
      <c r="N202" s="40"/>
      <c r="O202" s="40"/>
      <c r="P202" s="40"/>
      <c r="Q202" s="40"/>
      <c r="R202" s="40"/>
      <c r="S202" s="40"/>
      <c r="T202" s="76"/>
      <c r="AT202" s="23" t="s">
        <v>188</v>
      </c>
      <c r="AU202" s="23" t="s">
        <v>79</v>
      </c>
    </row>
    <row r="203" spans="2:47" s="1" customFormat="1" ht="27">
      <c r="B203" s="39"/>
      <c r="C203" s="61"/>
      <c r="D203" s="202" t="s">
        <v>140</v>
      </c>
      <c r="E203" s="61"/>
      <c r="F203" s="203" t="s">
        <v>1413</v>
      </c>
      <c r="G203" s="61"/>
      <c r="H203" s="61"/>
      <c r="I203" s="161"/>
      <c r="J203" s="61"/>
      <c r="K203" s="61"/>
      <c r="L203" s="59"/>
      <c r="M203" s="204"/>
      <c r="N203" s="40"/>
      <c r="O203" s="40"/>
      <c r="P203" s="40"/>
      <c r="Q203" s="40"/>
      <c r="R203" s="40"/>
      <c r="S203" s="40"/>
      <c r="T203" s="76"/>
      <c r="AT203" s="23" t="s">
        <v>140</v>
      </c>
      <c r="AU203" s="23" t="s">
        <v>79</v>
      </c>
    </row>
    <row r="204" spans="2:65" s="1" customFormat="1" ht="16.5" customHeight="1">
      <c r="B204" s="39"/>
      <c r="C204" s="190" t="s">
        <v>568</v>
      </c>
      <c r="D204" s="190" t="s">
        <v>133</v>
      </c>
      <c r="E204" s="191" t="s">
        <v>1417</v>
      </c>
      <c r="F204" s="192" t="s">
        <v>1418</v>
      </c>
      <c r="G204" s="193" t="s">
        <v>136</v>
      </c>
      <c r="H204" s="194">
        <v>4</v>
      </c>
      <c r="I204" s="195">
        <v>401.27</v>
      </c>
      <c r="J204" s="196">
        <f>ROUND(I204*H204,2)</f>
        <v>1605.08</v>
      </c>
      <c r="K204" s="192" t="s">
        <v>161</v>
      </c>
      <c r="L204" s="59"/>
      <c r="M204" s="197" t="s">
        <v>21</v>
      </c>
      <c r="N204" s="198" t="s">
        <v>41</v>
      </c>
      <c r="O204" s="40"/>
      <c r="P204" s="199">
        <f>O204*H204</f>
        <v>0</v>
      </c>
      <c r="Q204" s="199">
        <v>0.12303</v>
      </c>
      <c r="R204" s="199">
        <f>Q204*H204</f>
        <v>0.49212</v>
      </c>
      <c r="S204" s="199">
        <v>0</v>
      </c>
      <c r="T204" s="200">
        <f>S204*H204</f>
        <v>0</v>
      </c>
      <c r="AR204" s="23" t="s">
        <v>152</v>
      </c>
      <c r="AT204" s="23" t="s">
        <v>133</v>
      </c>
      <c r="AU204" s="23" t="s">
        <v>79</v>
      </c>
      <c r="AY204" s="23" t="s">
        <v>132</v>
      </c>
      <c r="BE204" s="201">
        <f>IF(N204="základní",J204,0)</f>
        <v>1605.08</v>
      </c>
      <c r="BF204" s="201">
        <f>IF(N204="snížená",J204,0)</f>
        <v>0</v>
      </c>
      <c r="BG204" s="201">
        <f>IF(N204="zákl. přenesená",J204,0)</f>
        <v>0</v>
      </c>
      <c r="BH204" s="201">
        <f>IF(N204="sníž. přenesená",J204,0)</f>
        <v>0</v>
      </c>
      <c r="BI204" s="201">
        <f>IF(N204="nulová",J204,0)</f>
        <v>0</v>
      </c>
      <c r="BJ204" s="23" t="s">
        <v>77</v>
      </c>
      <c r="BK204" s="201">
        <f>ROUND(I204*H204,2)</f>
        <v>1605.08</v>
      </c>
      <c r="BL204" s="23" t="s">
        <v>152</v>
      </c>
      <c r="BM204" s="23" t="s">
        <v>1419</v>
      </c>
    </row>
    <row r="205" spans="2:47" s="1" customFormat="1" ht="40.5">
      <c r="B205" s="39"/>
      <c r="C205" s="61"/>
      <c r="D205" s="202" t="s">
        <v>188</v>
      </c>
      <c r="E205" s="61"/>
      <c r="F205" s="203" t="s">
        <v>1420</v>
      </c>
      <c r="G205" s="61"/>
      <c r="H205" s="61"/>
      <c r="I205" s="161"/>
      <c r="J205" s="61"/>
      <c r="K205" s="61"/>
      <c r="L205" s="59"/>
      <c r="M205" s="204"/>
      <c r="N205" s="40"/>
      <c r="O205" s="40"/>
      <c r="P205" s="40"/>
      <c r="Q205" s="40"/>
      <c r="R205" s="40"/>
      <c r="S205" s="40"/>
      <c r="T205" s="76"/>
      <c r="AT205" s="23" t="s">
        <v>188</v>
      </c>
      <c r="AU205" s="23" t="s">
        <v>79</v>
      </c>
    </row>
    <row r="206" spans="2:65" s="1" customFormat="1" ht="25.5" customHeight="1">
      <c r="B206" s="39"/>
      <c r="C206" s="243" t="s">
        <v>572</v>
      </c>
      <c r="D206" s="243" t="s">
        <v>292</v>
      </c>
      <c r="E206" s="244" t="s">
        <v>1421</v>
      </c>
      <c r="F206" s="245" t="s">
        <v>1422</v>
      </c>
      <c r="G206" s="246" t="s">
        <v>136</v>
      </c>
      <c r="H206" s="247">
        <v>4</v>
      </c>
      <c r="I206" s="248">
        <v>1312.06</v>
      </c>
      <c r="J206" s="249">
        <f>ROUND(I206*H206,2)</f>
        <v>5248.24</v>
      </c>
      <c r="K206" s="245" t="s">
        <v>161</v>
      </c>
      <c r="L206" s="250"/>
      <c r="M206" s="251" t="s">
        <v>21</v>
      </c>
      <c r="N206" s="252" t="s">
        <v>41</v>
      </c>
      <c r="O206" s="40"/>
      <c r="P206" s="199">
        <f>O206*H206</f>
        <v>0</v>
      </c>
      <c r="Q206" s="199">
        <v>0.0133</v>
      </c>
      <c r="R206" s="199">
        <f>Q206*H206</f>
        <v>0.0532</v>
      </c>
      <c r="S206" s="199">
        <v>0</v>
      </c>
      <c r="T206" s="200">
        <f>S206*H206</f>
        <v>0</v>
      </c>
      <c r="AR206" s="23" t="s">
        <v>173</v>
      </c>
      <c r="AT206" s="23" t="s">
        <v>292</v>
      </c>
      <c r="AU206" s="23" t="s">
        <v>79</v>
      </c>
      <c r="AY206" s="23" t="s">
        <v>132</v>
      </c>
      <c r="BE206" s="201">
        <f>IF(N206="základní",J206,0)</f>
        <v>5248.24</v>
      </c>
      <c r="BF206" s="201">
        <f>IF(N206="snížená",J206,0)</f>
        <v>0</v>
      </c>
      <c r="BG206" s="201">
        <f>IF(N206="zákl. přenesená",J206,0)</f>
        <v>0</v>
      </c>
      <c r="BH206" s="201">
        <f>IF(N206="sníž. přenesená",J206,0)</f>
        <v>0</v>
      </c>
      <c r="BI206" s="201">
        <f>IF(N206="nulová",J206,0)</f>
        <v>0</v>
      </c>
      <c r="BJ206" s="23" t="s">
        <v>77</v>
      </c>
      <c r="BK206" s="201">
        <f>ROUND(I206*H206,2)</f>
        <v>5248.24</v>
      </c>
      <c r="BL206" s="23" t="s">
        <v>152</v>
      </c>
      <c r="BM206" s="23" t="s">
        <v>1423</v>
      </c>
    </row>
    <row r="207" spans="2:65" s="1" customFormat="1" ht="16.5" customHeight="1">
      <c r="B207" s="39"/>
      <c r="C207" s="190" t="s">
        <v>576</v>
      </c>
      <c r="D207" s="190" t="s">
        <v>133</v>
      </c>
      <c r="E207" s="191" t="s">
        <v>1424</v>
      </c>
      <c r="F207" s="192" t="s">
        <v>1425</v>
      </c>
      <c r="G207" s="193" t="s">
        <v>136</v>
      </c>
      <c r="H207" s="194">
        <v>3</v>
      </c>
      <c r="I207" s="195">
        <v>731.24</v>
      </c>
      <c r="J207" s="196">
        <f>ROUND(I207*H207,2)</f>
        <v>2193.72</v>
      </c>
      <c r="K207" s="192" t="s">
        <v>161</v>
      </c>
      <c r="L207" s="59"/>
      <c r="M207" s="197" t="s">
        <v>21</v>
      </c>
      <c r="N207" s="198" t="s">
        <v>41</v>
      </c>
      <c r="O207" s="40"/>
      <c r="P207" s="199">
        <f>O207*H207</f>
        <v>0</v>
      </c>
      <c r="Q207" s="199">
        <v>0.32906</v>
      </c>
      <c r="R207" s="199">
        <f>Q207*H207</f>
        <v>0.9871800000000001</v>
      </c>
      <c r="S207" s="199">
        <v>0</v>
      </c>
      <c r="T207" s="200">
        <f>S207*H207</f>
        <v>0</v>
      </c>
      <c r="AR207" s="23" t="s">
        <v>152</v>
      </c>
      <c r="AT207" s="23" t="s">
        <v>133</v>
      </c>
      <c r="AU207" s="23" t="s">
        <v>79</v>
      </c>
      <c r="AY207" s="23" t="s">
        <v>132</v>
      </c>
      <c r="BE207" s="201">
        <f>IF(N207="základní",J207,0)</f>
        <v>2193.72</v>
      </c>
      <c r="BF207" s="201">
        <f>IF(N207="snížená",J207,0)</f>
        <v>0</v>
      </c>
      <c r="BG207" s="201">
        <f>IF(N207="zákl. přenesená",J207,0)</f>
        <v>0</v>
      </c>
      <c r="BH207" s="201">
        <f>IF(N207="sníž. přenesená",J207,0)</f>
        <v>0</v>
      </c>
      <c r="BI207" s="201">
        <f>IF(N207="nulová",J207,0)</f>
        <v>0</v>
      </c>
      <c r="BJ207" s="23" t="s">
        <v>77</v>
      </c>
      <c r="BK207" s="201">
        <f>ROUND(I207*H207,2)</f>
        <v>2193.72</v>
      </c>
      <c r="BL207" s="23" t="s">
        <v>152</v>
      </c>
      <c r="BM207" s="23" t="s">
        <v>1426</v>
      </c>
    </row>
    <row r="208" spans="2:47" s="1" customFormat="1" ht="40.5">
      <c r="B208" s="39"/>
      <c r="C208" s="61"/>
      <c r="D208" s="202" t="s">
        <v>188</v>
      </c>
      <c r="E208" s="61"/>
      <c r="F208" s="203" t="s">
        <v>1420</v>
      </c>
      <c r="G208" s="61"/>
      <c r="H208" s="61"/>
      <c r="I208" s="161"/>
      <c r="J208" s="61"/>
      <c r="K208" s="61"/>
      <c r="L208" s="59"/>
      <c r="M208" s="204"/>
      <c r="N208" s="40"/>
      <c r="O208" s="40"/>
      <c r="P208" s="40"/>
      <c r="Q208" s="40"/>
      <c r="R208" s="40"/>
      <c r="S208" s="40"/>
      <c r="T208" s="76"/>
      <c r="AT208" s="23" t="s">
        <v>188</v>
      </c>
      <c r="AU208" s="23" t="s">
        <v>79</v>
      </c>
    </row>
    <row r="209" spans="2:65" s="1" customFormat="1" ht="16.5" customHeight="1">
      <c r="B209" s="39"/>
      <c r="C209" s="243" t="s">
        <v>581</v>
      </c>
      <c r="D209" s="243" t="s">
        <v>292</v>
      </c>
      <c r="E209" s="244" t="s">
        <v>1427</v>
      </c>
      <c r="F209" s="245" t="s">
        <v>1428</v>
      </c>
      <c r="G209" s="246" t="s">
        <v>136</v>
      </c>
      <c r="H209" s="247">
        <v>3</v>
      </c>
      <c r="I209" s="248">
        <v>1009.45</v>
      </c>
      <c r="J209" s="249">
        <f>ROUND(I209*H209,2)</f>
        <v>3028.35</v>
      </c>
      <c r="K209" s="245" t="s">
        <v>161</v>
      </c>
      <c r="L209" s="250"/>
      <c r="M209" s="251" t="s">
        <v>21</v>
      </c>
      <c r="N209" s="252" t="s">
        <v>41</v>
      </c>
      <c r="O209" s="40"/>
      <c r="P209" s="199">
        <f>O209*H209</f>
        <v>0</v>
      </c>
      <c r="Q209" s="199">
        <v>0.0295</v>
      </c>
      <c r="R209" s="199">
        <f>Q209*H209</f>
        <v>0.0885</v>
      </c>
      <c r="S209" s="199">
        <v>0</v>
      </c>
      <c r="T209" s="200">
        <f>S209*H209</f>
        <v>0</v>
      </c>
      <c r="AR209" s="23" t="s">
        <v>173</v>
      </c>
      <c r="AT209" s="23" t="s">
        <v>292</v>
      </c>
      <c r="AU209" s="23" t="s">
        <v>79</v>
      </c>
      <c r="AY209" s="23" t="s">
        <v>132</v>
      </c>
      <c r="BE209" s="201">
        <f>IF(N209="základní",J209,0)</f>
        <v>3028.35</v>
      </c>
      <c r="BF209" s="201">
        <f>IF(N209="snížená",J209,0)</f>
        <v>0</v>
      </c>
      <c r="BG209" s="201">
        <f>IF(N209="zákl. přenesená",J209,0)</f>
        <v>0</v>
      </c>
      <c r="BH209" s="201">
        <f>IF(N209="sníž. přenesená",J209,0)</f>
        <v>0</v>
      </c>
      <c r="BI209" s="201">
        <f>IF(N209="nulová",J209,0)</f>
        <v>0</v>
      </c>
      <c r="BJ209" s="23" t="s">
        <v>77</v>
      </c>
      <c r="BK209" s="201">
        <f>ROUND(I209*H209,2)</f>
        <v>3028.35</v>
      </c>
      <c r="BL209" s="23" t="s">
        <v>152</v>
      </c>
      <c r="BM209" s="23" t="s">
        <v>1429</v>
      </c>
    </row>
    <row r="210" spans="2:65" s="1" customFormat="1" ht="16.5" customHeight="1">
      <c r="B210" s="39"/>
      <c r="C210" s="190" t="s">
        <v>586</v>
      </c>
      <c r="D210" s="190" t="s">
        <v>133</v>
      </c>
      <c r="E210" s="191" t="s">
        <v>1430</v>
      </c>
      <c r="F210" s="192" t="s">
        <v>1431</v>
      </c>
      <c r="G210" s="193" t="s">
        <v>235</v>
      </c>
      <c r="H210" s="194">
        <v>177</v>
      </c>
      <c r="I210" s="195">
        <v>45.78</v>
      </c>
      <c r="J210" s="196">
        <f>ROUND(I210*H210,2)</f>
        <v>8103.06</v>
      </c>
      <c r="K210" s="192" t="s">
        <v>161</v>
      </c>
      <c r="L210" s="59"/>
      <c r="M210" s="197" t="s">
        <v>21</v>
      </c>
      <c r="N210" s="198" t="s">
        <v>41</v>
      </c>
      <c r="O210" s="40"/>
      <c r="P210" s="199">
        <f>O210*H210</f>
        <v>0</v>
      </c>
      <c r="Q210" s="199">
        <v>0.00019</v>
      </c>
      <c r="R210" s="199">
        <f>Q210*H210</f>
        <v>0.03363</v>
      </c>
      <c r="S210" s="199">
        <v>0</v>
      </c>
      <c r="T210" s="200">
        <f>S210*H210</f>
        <v>0</v>
      </c>
      <c r="AR210" s="23" t="s">
        <v>152</v>
      </c>
      <c r="AT210" s="23" t="s">
        <v>133</v>
      </c>
      <c r="AU210" s="23" t="s">
        <v>79</v>
      </c>
      <c r="AY210" s="23" t="s">
        <v>132</v>
      </c>
      <c r="BE210" s="201">
        <f>IF(N210="základní",J210,0)</f>
        <v>8103.06</v>
      </c>
      <c r="BF210" s="201">
        <f>IF(N210="snížená",J210,0)</f>
        <v>0</v>
      </c>
      <c r="BG210" s="201">
        <f>IF(N210="zákl. přenesená",J210,0)</f>
        <v>0</v>
      </c>
      <c r="BH210" s="201">
        <f>IF(N210="sníž. přenesená",J210,0)</f>
        <v>0</v>
      </c>
      <c r="BI210" s="201">
        <f>IF(N210="nulová",J210,0)</f>
        <v>0</v>
      </c>
      <c r="BJ210" s="23" t="s">
        <v>77</v>
      </c>
      <c r="BK210" s="201">
        <f>ROUND(I210*H210,2)</f>
        <v>8103.06</v>
      </c>
      <c r="BL210" s="23" t="s">
        <v>152</v>
      </c>
      <c r="BM210" s="23" t="s">
        <v>1432</v>
      </c>
    </row>
    <row r="211" spans="2:65" s="1" customFormat="1" ht="16.5" customHeight="1">
      <c r="B211" s="39"/>
      <c r="C211" s="190" t="s">
        <v>590</v>
      </c>
      <c r="D211" s="190" t="s">
        <v>133</v>
      </c>
      <c r="E211" s="191" t="s">
        <v>1433</v>
      </c>
      <c r="F211" s="192" t="s">
        <v>1434</v>
      </c>
      <c r="G211" s="193" t="s">
        <v>235</v>
      </c>
      <c r="H211" s="194">
        <v>177</v>
      </c>
      <c r="I211" s="195">
        <v>11.34</v>
      </c>
      <c r="J211" s="196">
        <f>ROUND(I211*H211,2)</f>
        <v>2007.18</v>
      </c>
      <c r="K211" s="192" t="s">
        <v>161</v>
      </c>
      <c r="L211" s="59"/>
      <c r="M211" s="197" t="s">
        <v>21</v>
      </c>
      <c r="N211" s="253" t="s">
        <v>41</v>
      </c>
      <c r="O211" s="206"/>
      <c r="P211" s="254">
        <f>O211*H211</f>
        <v>0</v>
      </c>
      <c r="Q211" s="254">
        <v>6E-05</v>
      </c>
      <c r="R211" s="254">
        <f>Q211*H211</f>
        <v>0.010620000000000001</v>
      </c>
      <c r="S211" s="254">
        <v>0</v>
      </c>
      <c r="T211" s="255">
        <f>S211*H211</f>
        <v>0</v>
      </c>
      <c r="AR211" s="23" t="s">
        <v>152</v>
      </c>
      <c r="AT211" s="23" t="s">
        <v>133</v>
      </c>
      <c r="AU211" s="23" t="s">
        <v>79</v>
      </c>
      <c r="AY211" s="23" t="s">
        <v>132</v>
      </c>
      <c r="BE211" s="201">
        <f>IF(N211="základní",J211,0)</f>
        <v>2007.18</v>
      </c>
      <c r="BF211" s="201">
        <f>IF(N211="snížená",J211,0)</f>
        <v>0</v>
      </c>
      <c r="BG211" s="201">
        <f>IF(N211="zákl. přenesená",J211,0)</f>
        <v>0</v>
      </c>
      <c r="BH211" s="201">
        <f>IF(N211="sníž. přenesená",J211,0)</f>
        <v>0</v>
      </c>
      <c r="BI211" s="201">
        <f>IF(N211="nulová",J211,0)</f>
        <v>0</v>
      </c>
      <c r="BJ211" s="23" t="s">
        <v>77</v>
      </c>
      <c r="BK211" s="201">
        <f>ROUND(I211*H211,2)</f>
        <v>2007.18</v>
      </c>
      <c r="BL211" s="23" t="s">
        <v>152</v>
      </c>
      <c r="BM211" s="23" t="s">
        <v>1435</v>
      </c>
    </row>
    <row r="212" spans="2:12" s="1" customFormat="1" ht="6.75" customHeight="1">
      <c r="B212" s="54"/>
      <c r="C212" s="55"/>
      <c r="D212" s="55"/>
      <c r="E212" s="55"/>
      <c r="F212" s="55"/>
      <c r="G212" s="55"/>
      <c r="H212" s="55"/>
      <c r="I212" s="137"/>
      <c r="J212" s="55"/>
      <c r="K212" s="55"/>
      <c r="L212" s="59"/>
    </row>
  </sheetData>
  <sheetProtection sheet="1" objects="1" scenarios="1" formatColumns="0" formatRows="0" autoFilter="0"/>
  <autoFilter ref="C79:K21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42"/>
  <sheetViews>
    <sheetView showGridLines="0" zoomScalePageLayoutView="0" workbookViewId="0" topLeftCell="A1">
      <pane ySplit="1" topLeftCell="A133"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0"/>
      <c r="C1" s="110"/>
      <c r="D1" s="111" t="s">
        <v>1</v>
      </c>
      <c r="E1" s="110"/>
      <c r="F1" s="112" t="s">
        <v>98</v>
      </c>
      <c r="G1" s="377" t="s">
        <v>99</v>
      </c>
      <c r="H1" s="377"/>
      <c r="I1" s="113"/>
      <c r="J1" s="112" t="s">
        <v>100</v>
      </c>
      <c r="K1" s="111" t="s">
        <v>101</v>
      </c>
      <c r="L1" s="112" t="s">
        <v>102</v>
      </c>
      <c r="M1" s="112"/>
      <c r="N1" s="112"/>
      <c r="O1" s="112"/>
      <c r="P1" s="112"/>
      <c r="Q1" s="112"/>
      <c r="R1" s="112"/>
      <c r="S1" s="112"/>
      <c r="T1" s="11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75" customHeight="1">
      <c r="L2" s="370"/>
      <c r="M2" s="370"/>
      <c r="N2" s="370"/>
      <c r="O2" s="370"/>
      <c r="P2" s="370"/>
      <c r="Q2" s="370"/>
      <c r="R2" s="370"/>
      <c r="S2" s="370"/>
      <c r="T2" s="370"/>
      <c r="U2" s="370"/>
      <c r="V2" s="370"/>
      <c r="AT2" s="23" t="s">
        <v>97</v>
      </c>
    </row>
    <row r="3" spans="2:46" ht="6.75" customHeight="1">
      <c r="B3" s="24"/>
      <c r="C3" s="25"/>
      <c r="D3" s="25"/>
      <c r="E3" s="25"/>
      <c r="F3" s="25"/>
      <c r="G3" s="25"/>
      <c r="H3" s="25"/>
      <c r="I3" s="114"/>
      <c r="J3" s="25"/>
      <c r="K3" s="26"/>
      <c r="AT3" s="23" t="s">
        <v>79</v>
      </c>
    </row>
    <row r="4" spans="2:46" ht="36.75" customHeight="1">
      <c r="B4" s="27"/>
      <c r="C4" s="28"/>
      <c r="D4" s="29" t="s">
        <v>103</v>
      </c>
      <c r="E4" s="28"/>
      <c r="F4" s="28"/>
      <c r="G4" s="28"/>
      <c r="H4" s="28"/>
      <c r="I4" s="115"/>
      <c r="J4" s="28"/>
      <c r="K4" s="30"/>
      <c r="M4" s="31" t="s">
        <v>12</v>
      </c>
      <c r="AT4" s="23" t="s">
        <v>6</v>
      </c>
    </row>
    <row r="5" spans="2:11" ht="6.75" customHeight="1">
      <c r="B5" s="27"/>
      <c r="C5" s="28"/>
      <c r="D5" s="28"/>
      <c r="E5" s="28"/>
      <c r="F5" s="28"/>
      <c r="G5" s="28"/>
      <c r="H5" s="28"/>
      <c r="I5" s="115"/>
      <c r="J5" s="28"/>
      <c r="K5" s="30"/>
    </row>
    <row r="6" spans="2:11" ht="15">
      <c r="B6" s="27"/>
      <c r="C6" s="28"/>
      <c r="D6" s="36" t="s">
        <v>18</v>
      </c>
      <c r="E6" s="28"/>
      <c r="F6" s="28"/>
      <c r="G6" s="28"/>
      <c r="H6" s="28"/>
      <c r="I6" s="115"/>
      <c r="J6" s="28"/>
      <c r="K6" s="30"/>
    </row>
    <row r="7" spans="2:11" ht="16.5" customHeight="1">
      <c r="B7" s="27"/>
      <c r="C7" s="28"/>
      <c r="D7" s="28"/>
      <c r="E7" s="378" t="str">
        <f>'Rekapitulace stavby'!K6</f>
        <v>HOLOUBKOV – II/605 PRŮTAH – 1.etapa</v>
      </c>
      <c r="F7" s="379"/>
      <c r="G7" s="379"/>
      <c r="H7" s="379"/>
      <c r="I7" s="115"/>
      <c r="J7" s="28"/>
      <c r="K7" s="30"/>
    </row>
    <row r="8" spans="2:11" s="1" customFormat="1" ht="15">
      <c r="B8" s="39"/>
      <c r="C8" s="40"/>
      <c r="D8" s="36" t="s">
        <v>104</v>
      </c>
      <c r="E8" s="40"/>
      <c r="F8" s="40"/>
      <c r="G8" s="40"/>
      <c r="H8" s="40"/>
      <c r="I8" s="116"/>
      <c r="J8" s="40"/>
      <c r="K8" s="43"/>
    </row>
    <row r="9" spans="2:11" s="1" customFormat="1" ht="36.75" customHeight="1">
      <c r="B9" s="39"/>
      <c r="C9" s="40"/>
      <c r="D9" s="40"/>
      <c r="E9" s="380" t="s">
        <v>1436</v>
      </c>
      <c r="F9" s="381"/>
      <c r="G9" s="381"/>
      <c r="H9" s="381"/>
      <c r="I9" s="116"/>
      <c r="J9" s="40"/>
      <c r="K9" s="43"/>
    </row>
    <row r="10" spans="2:11" s="1" customFormat="1" ht="13.5">
      <c r="B10" s="39"/>
      <c r="C10" s="40"/>
      <c r="D10" s="40"/>
      <c r="E10" s="40"/>
      <c r="F10" s="40"/>
      <c r="G10" s="40"/>
      <c r="H10" s="40"/>
      <c r="I10" s="116"/>
      <c r="J10" s="40"/>
      <c r="K10" s="43"/>
    </row>
    <row r="11" spans="2:11" s="1" customFormat="1" ht="14.25" customHeight="1">
      <c r="B11" s="39"/>
      <c r="C11" s="40"/>
      <c r="D11" s="36" t="s">
        <v>20</v>
      </c>
      <c r="E11" s="40"/>
      <c r="F11" s="34" t="s">
        <v>21</v>
      </c>
      <c r="G11" s="40"/>
      <c r="H11" s="40"/>
      <c r="I11" s="117" t="s">
        <v>22</v>
      </c>
      <c r="J11" s="34" t="s">
        <v>21</v>
      </c>
      <c r="K11" s="43"/>
    </row>
    <row r="12" spans="2:11" s="1" customFormat="1" ht="14.25" customHeight="1">
      <c r="B12" s="39"/>
      <c r="C12" s="40"/>
      <c r="D12" s="36" t="s">
        <v>23</v>
      </c>
      <c r="E12" s="40"/>
      <c r="F12" s="34" t="s">
        <v>24</v>
      </c>
      <c r="G12" s="40"/>
      <c r="H12" s="40"/>
      <c r="I12" s="117" t="s">
        <v>25</v>
      </c>
      <c r="J12" s="118" t="str">
        <f>'Rekapitulace stavby'!AN8</f>
        <v>20. 12. 2017</v>
      </c>
      <c r="K12" s="43"/>
    </row>
    <row r="13" spans="2:11" s="1" customFormat="1" ht="10.5" customHeight="1">
      <c r="B13" s="39"/>
      <c r="C13" s="40"/>
      <c r="D13" s="40"/>
      <c r="E13" s="40"/>
      <c r="F13" s="40"/>
      <c r="G13" s="40"/>
      <c r="H13" s="40"/>
      <c r="I13" s="116"/>
      <c r="J13" s="40"/>
      <c r="K13" s="43"/>
    </row>
    <row r="14" spans="2:11" s="1" customFormat="1" ht="14.25" customHeight="1">
      <c r="B14" s="39"/>
      <c r="C14" s="40"/>
      <c r="D14" s="36" t="s">
        <v>27</v>
      </c>
      <c r="E14" s="40"/>
      <c r="F14" s="40"/>
      <c r="G14" s="40"/>
      <c r="H14" s="40"/>
      <c r="I14" s="117" t="s">
        <v>28</v>
      </c>
      <c r="J14" s="34" t="s">
        <v>21</v>
      </c>
      <c r="K14" s="43"/>
    </row>
    <row r="15" spans="2:11" s="1" customFormat="1" ht="18" customHeight="1">
      <c r="B15" s="39"/>
      <c r="C15" s="40"/>
      <c r="D15" s="40"/>
      <c r="E15" s="34" t="s">
        <v>29</v>
      </c>
      <c r="F15" s="40"/>
      <c r="G15" s="40"/>
      <c r="H15" s="40"/>
      <c r="I15" s="117" t="s">
        <v>30</v>
      </c>
      <c r="J15" s="34" t="s">
        <v>21</v>
      </c>
      <c r="K15" s="43"/>
    </row>
    <row r="16" spans="2:11" s="1" customFormat="1" ht="6.75" customHeight="1">
      <c r="B16" s="39"/>
      <c r="C16" s="40"/>
      <c r="D16" s="40"/>
      <c r="E16" s="40"/>
      <c r="F16" s="40"/>
      <c r="G16" s="40"/>
      <c r="H16" s="40"/>
      <c r="I16" s="116"/>
      <c r="J16" s="40"/>
      <c r="K16" s="43"/>
    </row>
    <row r="17" spans="2:11" s="1" customFormat="1" ht="14.25" customHeight="1">
      <c r="B17" s="39"/>
      <c r="C17" s="40"/>
      <c r="D17" s="36" t="s">
        <v>31</v>
      </c>
      <c r="E17" s="40"/>
      <c r="F17" s="40"/>
      <c r="G17" s="40"/>
      <c r="H17" s="40"/>
      <c r="I17" s="117" t="s">
        <v>28</v>
      </c>
      <c r="J17" s="34" t="str">
        <f>IF('Rekapitulace stavby'!AN13="Vyplň údaj","",IF('Rekapitulace stavby'!AN13="","",'Rekapitulace stavby'!AN13))</f>
        <v>480 35 599</v>
      </c>
      <c r="K17" s="43"/>
    </row>
    <row r="18" spans="2:11" s="1" customFormat="1" ht="18" customHeight="1">
      <c r="B18" s="39"/>
      <c r="C18" s="40"/>
      <c r="D18" s="40"/>
      <c r="E18" s="34" t="str">
        <f>IF('Rekapitulace stavby'!E14="Vyplň údaj","",IF('Rekapitulace stavby'!E14="","",'Rekapitulace stavby'!E14))</f>
        <v>Swietelsky stavební s.r.o., Odštěpný závod Dopravní stavby ZÁPAD, Zemská 259, 337 01 Ejpovice</v>
      </c>
      <c r="F18" s="40"/>
      <c r="G18" s="40"/>
      <c r="H18" s="40"/>
      <c r="I18" s="117" t="s">
        <v>30</v>
      </c>
      <c r="J18" s="34" t="str">
        <f>IF('Rekapitulace stavby'!AN14="Vyplň údaj","",IF('Rekapitulace stavby'!AN14="","",'Rekapitulace stavby'!AN14))</f>
        <v>CZ 480 35 599</v>
      </c>
      <c r="K18" s="43"/>
    </row>
    <row r="19" spans="2:11" s="1" customFormat="1" ht="6.75" customHeight="1">
      <c r="B19" s="39"/>
      <c r="C19" s="40"/>
      <c r="D19" s="40"/>
      <c r="E19" s="40"/>
      <c r="F19" s="40"/>
      <c r="G19" s="40"/>
      <c r="H19" s="40"/>
      <c r="I19" s="116"/>
      <c r="J19" s="40"/>
      <c r="K19" s="43"/>
    </row>
    <row r="20" spans="2:11" s="1" customFormat="1" ht="14.25" customHeight="1">
      <c r="B20" s="39"/>
      <c r="C20" s="40"/>
      <c r="D20" s="36" t="s">
        <v>32</v>
      </c>
      <c r="E20" s="40"/>
      <c r="F20" s="40"/>
      <c r="G20" s="40"/>
      <c r="H20" s="40"/>
      <c r="I20" s="117" t="s">
        <v>28</v>
      </c>
      <c r="J20" s="34">
        <f>IF('Rekapitulace stavby'!AN16="","",'Rekapitulace stavby'!AN16)</f>
      </c>
      <c r="K20" s="43"/>
    </row>
    <row r="21" spans="2:11" s="1" customFormat="1" ht="18" customHeight="1">
      <c r="B21" s="39"/>
      <c r="C21" s="40"/>
      <c r="D21" s="40"/>
      <c r="E21" s="34" t="str">
        <f>IF('Rekapitulace stavby'!E17="","",'Rekapitulace stavby'!E17)</f>
        <v> </v>
      </c>
      <c r="F21" s="40"/>
      <c r="G21" s="40"/>
      <c r="H21" s="40"/>
      <c r="I21" s="117" t="s">
        <v>30</v>
      </c>
      <c r="J21" s="34">
        <f>IF('Rekapitulace stavby'!AN17="","",'Rekapitulace stavby'!AN17)</f>
      </c>
      <c r="K21" s="43"/>
    </row>
    <row r="22" spans="2:11" s="1" customFormat="1" ht="6.75" customHeight="1">
      <c r="B22" s="39"/>
      <c r="C22" s="40"/>
      <c r="D22" s="40"/>
      <c r="E22" s="40"/>
      <c r="F22" s="40"/>
      <c r="G22" s="40"/>
      <c r="H22" s="40"/>
      <c r="I22" s="116"/>
      <c r="J22" s="40"/>
      <c r="K22" s="43"/>
    </row>
    <row r="23" spans="2:11" s="1" customFormat="1" ht="14.25" customHeight="1">
      <c r="B23" s="39"/>
      <c r="C23" s="40"/>
      <c r="D23" s="36" t="s">
        <v>34</v>
      </c>
      <c r="E23" s="40"/>
      <c r="F23" s="40"/>
      <c r="G23" s="40"/>
      <c r="H23" s="40"/>
      <c r="I23" s="116"/>
      <c r="J23" s="40"/>
      <c r="K23" s="43"/>
    </row>
    <row r="24" spans="2:11" s="6" customFormat="1" ht="16.5" customHeight="1">
      <c r="B24" s="119"/>
      <c r="C24" s="120"/>
      <c r="D24" s="120"/>
      <c r="E24" s="345" t="s">
        <v>21</v>
      </c>
      <c r="F24" s="345"/>
      <c r="G24" s="345"/>
      <c r="H24" s="345"/>
      <c r="I24" s="121"/>
      <c r="J24" s="120"/>
      <c r="K24" s="122"/>
    </row>
    <row r="25" spans="2:11" s="1" customFormat="1" ht="6.75" customHeight="1">
      <c r="B25" s="39"/>
      <c r="C25" s="40"/>
      <c r="D25" s="40"/>
      <c r="E25" s="40"/>
      <c r="F25" s="40"/>
      <c r="G25" s="40"/>
      <c r="H25" s="40"/>
      <c r="I25" s="116"/>
      <c r="J25" s="40"/>
      <c r="K25" s="43"/>
    </row>
    <row r="26" spans="2:11" s="1" customFormat="1" ht="6.75" customHeight="1">
      <c r="B26" s="39"/>
      <c r="C26" s="40"/>
      <c r="D26" s="83"/>
      <c r="E26" s="83"/>
      <c r="F26" s="83"/>
      <c r="G26" s="83"/>
      <c r="H26" s="83"/>
      <c r="I26" s="123"/>
      <c r="J26" s="83"/>
      <c r="K26" s="124"/>
    </row>
    <row r="27" spans="2:11" s="1" customFormat="1" ht="24.75" customHeight="1">
      <c r="B27" s="39"/>
      <c r="C27" s="40"/>
      <c r="D27" s="125" t="s">
        <v>36</v>
      </c>
      <c r="E27" s="40"/>
      <c r="F27" s="40"/>
      <c r="G27" s="40"/>
      <c r="H27" s="40"/>
      <c r="I27" s="116"/>
      <c r="J27" s="126">
        <f>ROUND(J83,2)</f>
        <v>716078.51</v>
      </c>
      <c r="K27" s="43"/>
    </row>
    <row r="28" spans="2:11" s="1" customFormat="1" ht="6.75" customHeight="1">
      <c r="B28" s="39"/>
      <c r="C28" s="40"/>
      <c r="D28" s="83"/>
      <c r="E28" s="83"/>
      <c r="F28" s="83"/>
      <c r="G28" s="83"/>
      <c r="H28" s="83"/>
      <c r="I28" s="123"/>
      <c r="J28" s="83"/>
      <c r="K28" s="124"/>
    </row>
    <row r="29" spans="2:11" s="1" customFormat="1" ht="14.25" customHeight="1">
      <c r="B29" s="39"/>
      <c r="C29" s="40"/>
      <c r="D29" s="40"/>
      <c r="E29" s="40"/>
      <c r="F29" s="44" t="s">
        <v>38</v>
      </c>
      <c r="G29" s="40"/>
      <c r="H29" s="40"/>
      <c r="I29" s="127" t="s">
        <v>37</v>
      </c>
      <c r="J29" s="44" t="s">
        <v>39</v>
      </c>
      <c r="K29" s="43"/>
    </row>
    <row r="30" spans="2:11" s="1" customFormat="1" ht="14.25" customHeight="1">
      <c r="B30" s="39"/>
      <c r="C30" s="40"/>
      <c r="D30" s="47" t="s">
        <v>40</v>
      </c>
      <c r="E30" s="47" t="s">
        <v>41</v>
      </c>
      <c r="F30" s="128">
        <f>ROUND(SUM(BE83:BE141),2)</f>
        <v>716078.51</v>
      </c>
      <c r="G30" s="40"/>
      <c r="H30" s="40"/>
      <c r="I30" s="129">
        <v>0.21</v>
      </c>
      <c r="J30" s="128">
        <f>ROUND(ROUND((SUM(BE83:BE141)),2)*I30,2)</f>
        <v>150376.49</v>
      </c>
      <c r="K30" s="43"/>
    </row>
    <row r="31" spans="2:11" s="1" customFormat="1" ht="14.25" customHeight="1">
      <c r="B31" s="39"/>
      <c r="C31" s="40"/>
      <c r="D31" s="40"/>
      <c r="E31" s="47" t="s">
        <v>42</v>
      </c>
      <c r="F31" s="128">
        <f>ROUND(SUM(BF83:BF141),2)</f>
        <v>0</v>
      </c>
      <c r="G31" s="40"/>
      <c r="H31" s="40"/>
      <c r="I31" s="129">
        <v>0.15</v>
      </c>
      <c r="J31" s="128">
        <f>ROUND(ROUND((SUM(BF83:BF141)),2)*I31,2)</f>
        <v>0</v>
      </c>
      <c r="K31" s="43"/>
    </row>
    <row r="32" spans="2:11" s="1" customFormat="1" ht="14.25" customHeight="1" hidden="1">
      <c r="B32" s="39"/>
      <c r="C32" s="40"/>
      <c r="D32" s="40"/>
      <c r="E32" s="47" t="s">
        <v>43</v>
      </c>
      <c r="F32" s="128">
        <f>ROUND(SUM(BG83:BG141),2)</f>
        <v>0</v>
      </c>
      <c r="G32" s="40"/>
      <c r="H32" s="40"/>
      <c r="I32" s="129">
        <v>0.21</v>
      </c>
      <c r="J32" s="128">
        <v>0</v>
      </c>
      <c r="K32" s="43"/>
    </row>
    <row r="33" spans="2:11" s="1" customFormat="1" ht="14.25" customHeight="1" hidden="1">
      <c r="B33" s="39"/>
      <c r="C33" s="40"/>
      <c r="D33" s="40"/>
      <c r="E33" s="47" t="s">
        <v>44</v>
      </c>
      <c r="F33" s="128">
        <f>ROUND(SUM(BH83:BH141),2)</f>
        <v>0</v>
      </c>
      <c r="G33" s="40"/>
      <c r="H33" s="40"/>
      <c r="I33" s="129">
        <v>0.15</v>
      </c>
      <c r="J33" s="128">
        <v>0</v>
      </c>
      <c r="K33" s="43"/>
    </row>
    <row r="34" spans="2:11" s="1" customFormat="1" ht="14.25" customHeight="1" hidden="1">
      <c r="B34" s="39"/>
      <c r="C34" s="40"/>
      <c r="D34" s="40"/>
      <c r="E34" s="47" t="s">
        <v>45</v>
      </c>
      <c r="F34" s="128">
        <f>ROUND(SUM(BI83:BI141),2)</f>
        <v>0</v>
      </c>
      <c r="G34" s="40"/>
      <c r="H34" s="40"/>
      <c r="I34" s="129">
        <v>0</v>
      </c>
      <c r="J34" s="128">
        <v>0</v>
      </c>
      <c r="K34" s="43"/>
    </row>
    <row r="35" spans="2:11" s="1" customFormat="1" ht="6.75" customHeight="1">
      <c r="B35" s="39"/>
      <c r="C35" s="40"/>
      <c r="D35" s="40"/>
      <c r="E35" s="40"/>
      <c r="F35" s="40"/>
      <c r="G35" s="40"/>
      <c r="H35" s="40"/>
      <c r="I35" s="116"/>
      <c r="J35" s="40"/>
      <c r="K35" s="43"/>
    </row>
    <row r="36" spans="2:11" s="1" customFormat="1" ht="24.75" customHeight="1">
      <c r="B36" s="39"/>
      <c r="C36" s="130"/>
      <c r="D36" s="131" t="s">
        <v>46</v>
      </c>
      <c r="E36" s="77"/>
      <c r="F36" s="77"/>
      <c r="G36" s="132" t="s">
        <v>47</v>
      </c>
      <c r="H36" s="133" t="s">
        <v>48</v>
      </c>
      <c r="I36" s="134"/>
      <c r="J36" s="135">
        <f>SUM(J27:J34)</f>
        <v>866455</v>
      </c>
      <c r="K36" s="136"/>
    </row>
    <row r="37" spans="2:11" s="1" customFormat="1" ht="14.25" customHeight="1">
      <c r="B37" s="54"/>
      <c r="C37" s="55"/>
      <c r="D37" s="55"/>
      <c r="E37" s="55"/>
      <c r="F37" s="55"/>
      <c r="G37" s="55"/>
      <c r="H37" s="55"/>
      <c r="I37" s="137"/>
      <c r="J37" s="55"/>
      <c r="K37" s="56"/>
    </row>
    <row r="41" spans="2:11" s="1" customFormat="1" ht="6.75" customHeight="1">
      <c r="B41" s="138"/>
      <c r="C41" s="139"/>
      <c r="D41" s="139"/>
      <c r="E41" s="139"/>
      <c r="F41" s="139"/>
      <c r="G41" s="139"/>
      <c r="H41" s="139"/>
      <c r="I41" s="140"/>
      <c r="J41" s="139"/>
      <c r="K41" s="141"/>
    </row>
    <row r="42" spans="2:11" s="1" customFormat="1" ht="36.75" customHeight="1">
      <c r="B42" s="39"/>
      <c r="C42" s="29" t="s">
        <v>106</v>
      </c>
      <c r="D42" s="40"/>
      <c r="E42" s="40"/>
      <c r="F42" s="40"/>
      <c r="G42" s="40"/>
      <c r="H42" s="40"/>
      <c r="I42" s="116"/>
      <c r="J42" s="40"/>
      <c r="K42" s="43"/>
    </row>
    <row r="43" spans="2:11" s="1" customFormat="1" ht="6.75" customHeight="1">
      <c r="B43" s="39"/>
      <c r="C43" s="40"/>
      <c r="D43" s="40"/>
      <c r="E43" s="40"/>
      <c r="F43" s="40"/>
      <c r="G43" s="40"/>
      <c r="H43" s="40"/>
      <c r="I43" s="116"/>
      <c r="J43" s="40"/>
      <c r="K43" s="43"/>
    </row>
    <row r="44" spans="2:11" s="1" customFormat="1" ht="14.25" customHeight="1">
      <c r="B44" s="39"/>
      <c r="C44" s="36" t="s">
        <v>18</v>
      </c>
      <c r="D44" s="40"/>
      <c r="E44" s="40"/>
      <c r="F44" s="40"/>
      <c r="G44" s="40"/>
      <c r="H44" s="40"/>
      <c r="I44" s="116"/>
      <c r="J44" s="40"/>
      <c r="K44" s="43"/>
    </row>
    <row r="45" spans="2:11" s="1" customFormat="1" ht="16.5" customHeight="1">
      <c r="B45" s="39"/>
      <c r="C45" s="40"/>
      <c r="D45" s="40"/>
      <c r="E45" s="378" t="str">
        <f>E7</f>
        <v>HOLOUBKOV – II/605 PRŮTAH – 1.etapa</v>
      </c>
      <c r="F45" s="379"/>
      <c r="G45" s="379"/>
      <c r="H45" s="379"/>
      <c r="I45" s="116"/>
      <c r="J45" s="40"/>
      <c r="K45" s="43"/>
    </row>
    <row r="46" spans="2:11" s="1" customFormat="1" ht="14.25" customHeight="1">
      <c r="B46" s="39"/>
      <c r="C46" s="36" t="s">
        <v>104</v>
      </c>
      <c r="D46" s="40"/>
      <c r="E46" s="40"/>
      <c r="F46" s="40"/>
      <c r="G46" s="40"/>
      <c r="H46" s="40"/>
      <c r="I46" s="116"/>
      <c r="J46" s="40"/>
      <c r="K46" s="43"/>
    </row>
    <row r="47" spans="2:11" s="1" customFormat="1" ht="17.25" customHeight="1">
      <c r="B47" s="39"/>
      <c r="C47" s="40"/>
      <c r="D47" s="40"/>
      <c r="E47" s="380" t="str">
        <f>E9</f>
        <v>SO 301.1 - Dešťová kanalizace</v>
      </c>
      <c r="F47" s="381"/>
      <c r="G47" s="381"/>
      <c r="H47" s="381"/>
      <c r="I47" s="116"/>
      <c r="J47" s="40"/>
      <c r="K47" s="43"/>
    </row>
    <row r="48" spans="2:11" s="1" customFormat="1" ht="6.75" customHeight="1">
      <c r="B48" s="39"/>
      <c r="C48" s="40"/>
      <c r="D48" s="40"/>
      <c r="E48" s="40"/>
      <c r="F48" s="40"/>
      <c r="G48" s="40"/>
      <c r="H48" s="40"/>
      <c r="I48" s="116"/>
      <c r="J48" s="40"/>
      <c r="K48" s="43"/>
    </row>
    <row r="49" spans="2:11" s="1" customFormat="1" ht="18" customHeight="1">
      <c r="B49" s="39"/>
      <c r="C49" s="36" t="s">
        <v>23</v>
      </c>
      <c r="D49" s="40"/>
      <c r="E49" s="40"/>
      <c r="F49" s="34" t="str">
        <f>F12</f>
        <v> </v>
      </c>
      <c r="G49" s="40"/>
      <c r="H49" s="40"/>
      <c r="I49" s="117" t="s">
        <v>25</v>
      </c>
      <c r="J49" s="118" t="str">
        <f>IF(J12="","",J12)</f>
        <v>20. 12. 2017</v>
      </c>
      <c r="K49" s="43"/>
    </row>
    <row r="50" spans="2:11" s="1" customFormat="1" ht="6.75" customHeight="1">
      <c r="B50" s="39"/>
      <c r="C50" s="40"/>
      <c r="D50" s="40"/>
      <c r="E50" s="40"/>
      <c r="F50" s="40"/>
      <c r="G50" s="40"/>
      <c r="H50" s="40"/>
      <c r="I50" s="116"/>
      <c r="J50" s="40"/>
      <c r="K50" s="43"/>
    </row>
    <row r="51" spans="2:11" s="1" customFormat="1" ht="15">
      <c r="B51" s="39"/>
      <c r="C51" s="36" t="s">
        <v>27</v>
      </c>
      <c r="D51" s="40"/>
      <c r="E51" s="40"/>
      <c r="F51" s="34" t="str">
        <f>E15</f>
        <v>SÚSPK a Obec Holoubkov</v>
      </c>
      <c r="G51" s="40"/>
      <c r="H51" s="40"/>
      <c r="I51" s="117" t="s">
        <v>32</v>
      </c>
      <c r="J51" s="345" t="str">
        <f>E21</f>
        <v> </v>
      </c>
      <c r="K51" s="43"/>
    </row>
    <row r="52" spans="2:11" s="1" customFormat="1" ht="14.25" customHeight="1">
      <c r="B52" s="39"/>
      <c r="C52" s="36" t="s">
        <v>31</v>
      </c>
      <c r="D52" s="40"/>
      <c r="E52" s="40"/>
      <c r="F52" s="34" t="str">
        <f>IF(E18="","",E18)</f>
        <v>Swietelsky stavební s.r.o., Odštěpný závod Dopravní stavby ZÁPAD, Zemská 259, 337 01 Ejpovice</v>
      </c>
      <c r="G52" s="40"/>
      <c r="H52" s="40"/>
      <c r="I52" s="116"/>
      <c r="J52" s="373"/>
      <c r="K52" s="43"/>
    </row>
    <row r="53" spans="2:11" s="1" customFormat="1" ht="9.7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9.7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J83</f>
        <v>716078.51</v>
      </c>
      <c r="K56" s="43"/>
      <c r="AU56" s="23" t="s">
        <v>110</v>
      </c>
    </row>
    <row r="57" spans="2:11" s="7" customFormat="1" ht="24.75" customHeight="1">
      <c r="B57" s="147"/>
      <c r="C57" s="148"/>
      <c r="D57" s="149" t="s">
        <v>178</v>
      </c>
      <c r="E57" s="150"/>
      <c r="F57" s="150"/>
      <c r="G57" s="150"/>
      <c r="H57" s="150"/>
      <c r="I57" s="151"/>
      <c r="J57" s="152">
        <f>J84</f>
        <v>716078.51</v>
      </c>
      <c r="K57" s="153"/>
    </row>
    <row r="58" spans="2:11" s="8" customFormat="1" ht="19.5" customHeight="1">
      <c r="B58" s="154"/>
      <c r="C58" s="155"/>
      <c r="D58" s="156" t="s">
        <v>179</v>
      </c>
      <c r="E58" s="157"/>
      <c r="F58" s="157"/>
      <c r="G58" s="157"/>
      <c r="H58" s="157"/>
      <c r="I58" s="158"/>
      <c r="J58" s="159">
        <f>J85</f>
        <v>76670.70999999999</v>
      </c>
      <c r="K58" s="160"/>
    </row>
    <row r="59" spans="2:11" s="8" customFormat="1" ht="19.5" customHeight="1">
      <c r="B59" s="154"/>
      <c r="C59" s="155"/>
      <c r="D59" s="156" t="s">
        <v>220</v>
      </c>
      <c r="E59" s="157"/>
      <c r="F59" s="157"/>
      <c r="G59" s="157"/>
      <c r="H59" s="157"/>
      <c r="I59" s="158"/>
      <c r="J59" s="159">
        <f>J97</f>
        <v>7435.52</v>
      </c>
      <c r="K59" s="160"/>
    </row>
    <row r="60" spans="2:11" s="8" customFormat="1" ht="19.5" customHeight="1">
      <c r="B60" s="154"/>
      <c r="C60" s="155"/>
      <c r="D60" s="156" t="s">
        <v>221</v>
      </c>
      <c r="E60" s="157"/>
      <c r="F60" s="157"/>
      <c r="G60" s="157"/>
      <c r="H60" s="157"/>
      <c r="I60" s="158"/>
      <c r="J60" s="159">
        <f>J101</f>
        <v>10170.14</v>
      </c>
      <c r="K60" s="160"/>
    </row>
    <row r="61" spans="2:11" s="8" customFormat="1" ht="19.5" customHeight="1">
      <c r="B61" s="154"/>
      <c r="C61" s="155"/>
      <c r="D61" s="156" t="s">
        <v>180</v>
      </c>
      <c r="E61" s="157"/>
      <c r="F61" s="157"/>
      <c r="G61" s="157"/>
      <c r="H61" s="157"/>
      <c r="I61" s="158"/>
      <c r="J61" s="159">
        <f>J105</f>
        <v>1958.98</v>
      </c>
      <c r="K61" s="160"/>
    </row>
    <row r="62" spans="2:11" s="8" customFormat="1" ht="19.5" customHeight="1">
      <c r="B62" s="154"/>
      <c r="C62" s="155"/>
      <c r="D62" s="156" t="s">
        <v>222</v>
      </c>
      <c r="E62" s="157"/>
      <c r="F62" s="157"/>
      <c r="G62" s="157"/>
      <c r="H62" s="157"/>
      <c r="I62" s="158"/>
      <c r="J62" s="159">
        <f>J111</f>
        <v>618837.87</v>
      </c>
      <c r="K62" s="160"/>
    </row>
    <row r="63" spans="2:11" s="8" customFormat="1" ht="19.5" customHeight="1">
      <c r="B63" s="154"/>
      <c r="C63" s="155"/>
      <c r="D63" s="156" t="s">
        <v>224</v>
      </c>
      <c r="E63" s="157"/>
      <c r="F63" s="157"/>
      <c r="G63" s="157"/>
      <c r="H63" s="157"/>
      <c r="I63" s="158"/>
      <c r="J63" s="159">
        <f>J138</f>
        <v>1005.29</v>
      </c>
      <c r="K63" s="160"/>
    </row>
    <row r="64" spans="2:11" s="1" customFormat="1" ht="21.75" customHeight="1">
      <c r="B64" s="39"/>
      <c r="C64" s="40"/>
      <c r="D64" s="40"/>
      <c r="E64" s="40"/>
      <c r="F64" s="40"/>
      <c r="G64" s="40"/>
      <c r="H64" s="40"/>
      <c r="I64" s="116"/>
      <c r="J64" s="40"/>
      <c r="K64" s="43"/>
    </row>
    <row r="65" spans="2:11" s="1" customFormat="1" ht="6.75" customHeight="1">
      <c r="B65" s="54"/>
      <c r="C65" s="55"/>
      <c r="D65" s="55"/>
      <c r="E65" s="55"/>
      <c r="F65" s="55"/>
      <c r="G65" s="55"/>
      <c r="H65" s="55"/>
      <c r="I65" s="137"/>
      <c r="J65" s="55"/>
      <c r="K65" s="56"/>
    </row>
    <row r="69" spans="2:12" s="1" customFormat="1" ht="6.75" customHeight="1">
      <c r="B69" s="57"/>
      <c r="C69" s="58"/>
      <c r="D69" s="58"/>
      <c r="E69" s="58"/>
      <c r="F69" s="58"/>
      <c r="G69" s="58"/>
      <c r="H69" s="58"/>
      <c r="I69" s="140"/>
      <c r="J69" s="58"/>
      <c r="K69" s="58"/>
      <c r="L69" s="59"/>
    </row>
    <row r="70" spans="2:12" s="1" customFormat="1" ht="36.75" customHeight="1">
      <c r="B70" s="39"/>
      <c r="C70" s="60" t="s">
        <v>115</v>
      </c>
      <c r="D70" s="61"/>
      <c r="E70" s="61"/>
      <c r="F70" s="61"/>
      <c r="G70" s="61"/>
      <c r="H70" s="61"/>
      <c r="I70" s="161"/>
      <c r="J70" s="61"/>
      <c r="K70" s="61"/>
      <c r="L70" s="59"/>
    </row>
    <row r="71" spans="2:12" s="1" customFormat="1" ht="6.75" customHeight="1">
      <c r="B71" s="39"/>
      <c r="C71" s="61"/>
      <c r="D71" s="61"/>
      <c r="E71" s="61"/>
      <c r="F71" s="61"/>
      <c r="G71" s="61"/>
      <c r="H71" s="61"/>
      <c r="I71" s="161"/>
      <c r="J71" s="61"/>
      <c r="K71" s="61"/>
      <c r="L71" s="59"/>
    </row>
    <row r="72" spans="2:12" s="1" customFormat="1" ht="14.25" customHeight="1">
      <c r="B72" s="39"/>
      <c r="C72" s="63" t="s">
        <v>18</v>
      </c>
      <c r="D72" s="61"/>
      <c r="E72" s="61"/>
      <c r="F72" s="61"/>
      <c r="G72" s="61"/>
      <c r="H72" s="61"/>
      <c r="I72" s="161"/>
      <c r="J72" s="61"/>
      <c r="K72" s="61"/>
      <c r="L72" s="59"/>
    </row>
    <row r="73" spans="2:12" s="1" customFormat="1" ht="16.5" customHeight="1">
      <c r="B73" s="39"/>
      <c r="C73" s="61"/>
      <c r="D73" s="61"/>
      <c r="E73" s="374" t="str">
        <f>E7</f>
        <v>HOLOUBKOV – II/605 PRŮTAH – 1.etapa</v>
      </c>
      <c r="F73" s="375"/>
      <c r="G73" s="375"/>
      <c r="H73" s="375"/>
      <c r="I73" s="161"/>
      <c r="J73" s="61"/>
      <c r="K73" s="61"/>
      <c r="L73" s="59"/>
    </row>
    <row r="74" spans="2:12" s="1" customFormat="1" ht="14.25" customHeight="1">
      <c r="B74" s="39"/>
      <c r="C74" s="63" t="s">
        <v>104</v>
      </c>
      <c r="D74" s="61"/>
      <c r="E74" s="61"/>
      <c r="F74" s="61"/>
      <c r="G74" s="61"/>
      <c r="H74" s="61"/>
      <c r="I74" s="161"/>
      <c r="J74" s="61"/>
      <c r="K74" s="61"/>
      <c r="L74" s="59"/>
    </row>
    <row r="75" spans="2:12" s="1" customFormat="1" ht="17.25" customHeight="1">
      <c r="B75" s="39"/>
      <c r="C75" s="61"/>
      <c r="D75" s="61"/>
      <c r="E75" s="354" t="str">
        <f>E9</f>
        <v>SO 301.1 - Dešťová kanalizace</v>
      </c>
      <c r="F75" s="376"/>
      <c r="G75" s="376"/>
      <c r="H75" s="376"/>
      <c r="I75" s="161"/>
      <c r="J75" s="61"/>
      <c r="K75" s="61"/>
      <c r="L75" s="59"/>
    </row>
    <row r="76" spans="2:12" s="1" customFormat="1" ht="6.75" customHeight="1">
      <c r="B76" s="39"/>
      <c r="C76" s="61"/>
      <c r="D76" s="61"/>
      <c r="E76" s="61"/>
      <c r="F76" s="61"/>
      <c r="G76" s="61"/>
      <c r="H76" s="61"/>
      <c r="I76" s="161"/>
      <c r="J76" s="61"/>
      <c r="K76" s="61"/>
      <c r="L76" s="59"/>
    </row>
    <row r="77" spans="2:12" s="1" customFormat="1" ht="18" customHeight="1">
      <c r="B77" s="39"/>
      <c r="C77" s="63" t="s">
        <v>23</v>
      </c>
      <c r="D77" s="61"/>
      <c r="E77" s="61"/>
      <c r="F77" s="162" t="str">
        <f>F12</f>
        <v> </v>
      </c>
      <c r="G77" s="61"/>
      <c r="H77" s="61"/>
      <c r="I77" s="163" t="s">
        <v>25</v>
      </c>
      <c r="J77" s="71" t="str">
        <f>IF(J12="","",J12)</f>
        <v>20. 12. 2017</v>
      </c>
      <c r="K77" s="61"/>
      <c r="L77" s="59"/>
    </row>
    <row r="78" spans="2:12" s="1" customFormat="1" ht="6.75" customHeight="1">
      <c r="B78" s="39"/>
      <c r="C78" s="61"/>
      <c r="D78" s="61"/>
      <c r="E78" s="61"/>
      <c r="F78" s="61"/>
      <c r="G78" s="61"/>
      <c r="H78" s="61"/>
      <c r="I78" s="161"/>
      <c r="J78" s="61"/>
      <c r="K78" s="61"/>
      <c r="L78" s="59"/>
    </row>
    <row r="79" spans="2:12" s="1" customFormat="1" ht="15">
      <c r="B79" s="39"/>
      <c r="C79" s="63" t="s">
        <v>27</v>
      </c>
      <c r="D79" s="61"/>
      <c r="E79" s="61"/>
      <c r="F79" s="162" t="str">
        <f>E15</f>
        <v>SÚSPK a Obec Holoubkov</v>
      </c>
      <c r="G79" s="61"/>
      <c r="H79" s="61"/>
      <c r="I79" s="163" t="s">
        <v>32</v>
      </c>
      <c r="J79" s="162" t="str">
        <f>E21</f>
        <v> </v>
      </c>
      <c r="K79" s="61"/>
      <c r="L79" s="59"/>
    </row>
    <row r="80" spans="2:12" s="1" customFormat="1" ht="14.25" customHeight="1">
      <c r="B80" s="39"/>
      <c r="C80" s="63" t="s">
        <v>31</v>
      </c>
      <c r="D80" s="61"/>
      <c r="E80" s="61"/>
      <c r="F80" s="162" t="str">
        <f>IF(E18="","",E18)</f>
        <v>Swietelsky stavební s.r.o., Odštěpný závod Dopravní stavby ZÁPAD, Zemská 259, 337 01 Ejpovice</v>
      </c>
      <c r="G80" s="61"/>
      <c r="H80" s="61"/>
      <c r="I80" s="161"/>
      <c r="J80" s="61"/>
      <c r="K80" s="61"/>
      <c r="L80" s="59"/>
    </row>
    <row r="81" spans="2:12" s="1" customFormat="1" ht="9.75" customHeight="1">
      <c r="B81" s="39"/>
      <c r="C81" s="61"/>
      <c r="D81" s="61"/>
      <c r="E81" s="61"/>
      <c r="F81" s="61"/>
      <c r="G81" s="61"/>
      <c r="H81" s="61"/>
      <c r="I81" s="161"/>
      <c r="J81" s="61"/>
      <c r="K81" s="61"/>
      <c r="L81" s="59"/>
    </row>
    <row r="82" spans="2:20" s="9" customFormat="1" ht="29.25" customHeight="1">
      <c r="B82" s="164"/>
      <c r="C82" s="165" t="s">
        <v>116</v>
      </c>
      <c r="D82" s="166" t="s">
        <v>55</v>
      </c>
      <c r="E82" s="166" t="s">
        <v>51</v>
      </c>
      <c r="F82" s="166" t="s">
        <v>117</v>
      </c>
      <c r="G82" s="166" t="s">
        <v>118</v>
      </c>
      <c r="H82" s="166" t="s">
        <v>119</v>
      </c>
      <c r="I82" s="167" t="s">
        <v>120</v>
      </c>
      <c r="J82" s="166" t="s">
        <v>108</v>
      </c>
      <c r="K82" s="168" t="s">
        <v>121</v>
      </c>
      <c r="L82" s="169"/>
      <c r="M82" s="79" t="s">
        <v>122</v>
      </c>
      <c r="N82" s="80" t="s">
        <v>40</v>
      </c>
      <c r="O82" s="80" t="s">
        <v>123</v>
      </c>
      <c r="P82" s="80" t="s">
        <v>124</v>
      </c>
      <c r="Q82" s="80" t="s">
        <v>125</v>
      </c>
      <c r="R82" s="80" t="s">
        <v>126</v>
      </c>
      <c r="S82" s="80" t="s">
        <v>127</v>
      </c>
      <c r="T82" s="81" t="s">
        <v>128</v>
      </c>
    </row>
    <row r="83" spans="2:63" s="1" customFormat="1" ht="29.25" customHeight="1">
      <c r="B83" s="39"/>
      <c r="C83" s="85" t="s">
        <v>109</v>
      </c>
      <c r="D83" s="61"/>
      <c r="E83" s="61"/>
      <c r="F83" s="61"/>
      <c r="G83" s="61"/>
      <c r="H83" s="61"/>
      <c r="I83" s="161"/>
      <c r="J83" s="170">
        <f>BK83</f>
        <v>716078.51</v>
      </c>
      <c r="K83" s="61"/>
      <c r="L83" s="59"/>
      <c r="M83" s="82"/>
      <c r="N83" s="83"/>
      <c r="O83" s="83"/>
      <c r="P83" s="171">
        <f>P84</f>
        <v>0</v>
      </c>
      <c r="Q83" s="83"/>
      <c r="R83" s="171">
        <f>R84</f>
        <v>152.5305</v>
      </c>
      <c r="S83" s="83"/>
      <c r="T83" s="172">
        <f>T84</f>
        <v>5.526400000000001</v>
      </c>
      <c r="AT83" s="23" t="s">
        <v>69</v>
      </c>
      <c r="AU83" s="23" t="s">
        <v>110</v>
      </c>
      <c r="BK83" s="173">
        <f>BK84</f>
        <v>716078.51</v>
      </c>
    </row>
    <row r="84" spans="2:63" s="10" customFormat="1" ht="36.75" customHeight="1">
      <c r="B84" s="174"/>
      <c r="C84" s="175"/>
      <c r="D84" s="176" t="s">
        <v>69</v>
      </c>
      <c r="E84" s="177" t="s">
        <v>181</v>
      </c>
      <c r="F84" s="177" t="s">
        <v>182</v>
      </c>
      <c r="G84" s="175"/>
      <c r="H84" s="175"/>
      <c r="I84" s="178"/>
      <c r="J84" s="179">
        <f>BK84</f>
        <v>716078.51</v>
      </c>
      <c r="K84" s="175"/>
      <c r="L84" s="180"/>
      <c r="M84" s="181"/>
      <c r="N84" s="182"/>
      <c r="O84" s="182"/>
      <c r="P84" s="183">
        <f>P85+P97+P101+P105+P111+P138</f>
        <v>0</v>
      </c>
      <c r="Q84" s="182"/>
      <c r="R84" s="183">
        <f>R85+R97+R101+R105+R111+R138</f>
        <v>152.5305</v>
      </c>
      <c r="S84" s="182"/>
      <c r="T84" s="184">
        <f>T85+T97+T101+T105+T111+T138</f>
        <v>5.526400000000001</v>
      </c>
      <c r="AR84" s="185" t="s">
        <v>77</v>
      </c>
      <c r="AT84" s="186" t="s">
        <v>69</v>
      </c>
      <c r="AU84" s="186" t="s">
        <v>70</v>
      </c>
      <c r="AY84" s="185" t="s">
        <v>132</v>
      </c>
      <c r="BK84" s="187">
        <f>BK85+BK97+BK101+BK105+BK111+BK138</f>
        <v>716078.51</v>
      </c>
    </row>
    <row r="85" spans="2:63" s="10" customFormat="1" ht="19.5" customHeight="1">
      <c r="B85" s="174"/>
      <c r="C85" s="175"/>
      <c r="D85" s="176" t="s">
        <v>69</v>
      </c>
      <c r="E85" s="188" t="s">
        <v>77</v>
      </c>
      <c r="F85" s="188" t="s">
        <v>183</v>
      </c>
      <c r="G85" s="175"/>
      <c r="H85" s="175"/>
      <c r="I85" s="178"/>
      <c r="J85" s="189">
        <f>BK85</f>
        <v>76670.70999999999</v>
      </c>
      <c r="K85" s="175"/>
      <c r="L85" s="180"/>
      <c r="M85" s="181"/>
      <c r="N85" s="182"/>
      <c r="O85" s="182"/>
      <c r="P85" s="183">
        <f>SUM(P86:P96)</f>
        <v>0</v>
      </c>
      <c r="Q85" s="182"/>
      <c r="R85" s="183">
        <f>SUM(R86:R96)</f>
        <v>124.2</v>
      </c>
      <c r="S85" s="182"/>
      <c r="T85" s="184">
        <f>SUM(T86:T96)</f>
        <v>0</v>
      </c>
      <c r="AR85" s="185" t="s">
        <v>77</v>
      </c>
      <c r="AT85" s="186" t="s">
        <v>69</v>
      </c>
      <c r="AU85" s="186" t="s">
        <v>77</v>
      </c>
      <c r="AY85" s="185" t="s">
        <v>132</v>
      </c>
      <c r="BK85" s="187">
        <f>SUM(BK86:BK96)</f>
        <v>76670.70999999999</v>
      </c>
    </row>
    <row r="86" spans="2:65" s="1" customFormat="1" ht="25.5" customHeight="1">
      <c r="B86" s="39"/>
      <c r="C86" s="190" t="s">
        <v>77</v>
      </c>
      <c r="D86" s="190" t="s">
        <v>133</v>
      </c>
      <c r="E86" s="191" t="s">
        <v>260</v>
      </c>
      <c r="F86" s="192" t="s">
        <v>261</v>
      </c>
      <c r="G86" s="193" t="s">
        <v>196</v>
      </c>
      <c r="H86" s="194">
        <v>105.4</v>
      </c>
      <c r="I86" s="195">
        <v>227.39</v>
      </c>
      <c r="J86" s="196">
        <f>ROUND(I86*H86,2)</f>
        <v>23966.91</v>
      </c>
      <c r="K86" s="192" t="s">
        <v>161</v>
      </c>
      <c r="L86" s="59"/>
      <c r="M86" s="197" t="s">
        <v>21</v>
      </c>
      <c r="N86" s="198" t="s">
        <v>41</v>
      </c>
      <c r="O86" s="40"/>
      <c r="P86" s="199">
        <f>O86*H86</f>
        <v>0</v>
      </c>
      <c r="Q86" s="199">
        <v>0</v>
      </c>
      <c r="R86" s="199">
        <f>Q86*H86</f>
        <v>0</v>
      </c>
      <c r="S86" s="199">
        <v>0</v>
      </c>
      <c r="T86" s="200">
        <f>S86*H86</f>
        <v>0</v>
      </c>
      <c r="AR86" s="23" t="s">
        <v>152</v>
      </c>
      <c r="AT86" s="23" t="s">
        <v>133</v>
      </c>
      <c r="AU86" s="23" t="s">
        <v>79</v>
      </c>
      <c r="AY86" s="23" t="s">
        <v>132</v>
      </c>
      <c r="BE86" s="201">
        <f>IF(N86="základní",J86,0)</f>
        <v>23966.91</v>
      </c>
      <c r="BF86" s="201">
        <f>IF(N86="snížená",J86,0)</f>
        <v>0</v>
      </c>
      <c r="BG86" s="201">
        <f>IF(N86="zákl. přenesená",J86,0)</f>
        <v>0</v>
      </c>
      <c r="BH86" s="201">
        <f>IF(N86="sníž. přenesená",J86,0)</f>
        <v>0</v>
      </c>
      <c r="BI86" s="201">
        <f>IF(N86="nulová",J86,0)</f>
        <v>0</v>
      </c>
      <c r="BJ86" s="23" t="s">
        <v>77</v>
      </c>
      <c r="BK86" s="201">
        <f>ROUND(I86*H86,2)</f>
        <v>23966.91</v>
      </c>
      <c r="BL86" s="23" t="s">
        <v>152</v>
      </c>
      <c r="BM86" s="23" t="s">
        <v>1437</v>
      </c>
    </row>
    <row r="87" spans="2:47" s="1" customFormat="1" ht="202.5">
      <c r="B87" s="39"/>
      <c r="C87" s="61"/>
      <c r="D87" s="202" t="s">
        <v>188</v>
      </c>
      <c r="E87" s="61"/>
      <c r="F87" s="203" t="s">
        <v>263</v>
      </c>
      <c r="G87" s="61"/>
      <c r="H87" s="61"/>
      <c r="I87" s="161"/>
      <c r="J87" s="61"/>
      <c r="K87" s="61"/>
      <c r="L87" s="59"/>
      <c r="M87" s="204"/>
      <c r="N87" s="40"/>
      <c r="O87" s="40"/>
      <c r="P87" s="40"/>
      <c r="Q87" s="40"/>
      <c r="R87" s="40"/>
      <c r="S87" s="40"/>
      <c r="T87" s="76"/>
      <c r="AT87" s="23" t="s">
        <v>188</v>
      </c>
      <c r="AU87" s="23" t="s">
        <v>79</v>
      </c>
    </row>
    <row r="88" spans="2:51" s="11" customFormat="1" ht="13.5">
      <c r="B88" s="208"/>
      <c r="C88" s="209"/>
      <c r="D88" s="202" t="s">
        <v>200</v>
      </c>
      <c r="E88" s="210" t="s">
        <v>21</v>
      </c>
      <c r="F88" s="211" t="s">
        <v>1438</v>
      </c>
      <c r="G88" s="209"/>
      <c r="H88" s="212">
        <v>105.4</v>
      </c>
      <c r="I88" s="213"/>
      <c r="J88" s="209"/>
      <c r="K88" s="209"/>
      <c r="L88" s="214"/>
      <c r="M88" s="215"/>
      <c r="N88" s="216"/>
      <c r="O88" s="216"/>
      <c r="P88" s="216"/>
      <c r="Q88" s="216"/>
      <c r="R88" s="216"/>
      <c r="S88" s="216"/>
      <c r="T88" s="217"/>
      <c r="AT88" s="218" t="s">
        <v>200</v>
      </c>
      <c r="AU88" s="218" t="s">
        <v>79</v>
      </c>
      <c r="AV88" s="11" t="s">
        <v>79</v>
      </c>
      <c r="AW88" s="11" t="s">
        <v>33</v>
      </c>
      <c r="AX88" s="11" t="s">
        <v>77</v>
      </c>
      <c r="AY88" s="218" t="s">
        <v>132</v>
      </c>
    </row>
    <row r="89" spans="2:65" s="1" customFormat="1" ht="25.5" customHeight="1">
      <c r="B89" s="39"/>
      <c r="C89" s="190" t="s">
        <v>79</v>
      </c>
      <c r="D89" s="190" t="s">
        <v>133</v>
      </c>
      <c r="E89" s="191" t="s">
        <v>286</v>
      </c>
      <c r="F89" s="192" t="s">
        <v>287</v>
      </c>
      <c r="G89" s="193" t="s">
        <v>196</v>
      </c>
      <c r="H89" s="194">
        <v>105.4</v>
      </c>
      <c r="I89" s="195">
        <v>105.14</v>
      </c>
      <c r="J89" s="196">
        <f>ROUND(I89*H89,2)</f>
        <v>11081.76</v>
      </c>
      <c r="K89" s="192" t="s">
        <v>161</v>
      </c>
      <c r="L89" s="59"/>
      <c r="M89" s="197" t="s">
        <v>21</v>
      </c>
      <c r="N89" s="198" t="s">
        <v>41</v>
      </c>
      <c r="O89" s="40"/>
      <c r="P89" s="199">
        <f>O89*H89</f>
        <v>0</v>
      </c>
      <c r="Q89" s="199">
        <v>0</v>
      </c>
      <c r="R89" s="199">
        <f>Q89*H89</f>
        <v>0</v>
      </c>
      <c r="S89" s="199">
        <v>0</v>
      </c>
      <c r="T89" s="200">
        <f>S89*H89</f>
        <v>0</v>
      </c>
      <c r="AR89" s="23" t="s">
        <v>152</v>
      </c>
      <c r="AT89" s="23" t="s">
        <v>133</v>
      </c>
      <c r="AU89" s="23" t="s">
        <v>79</v>
      </c>
      <c r="AY89" s="23" t="s">
        <v>132</v>
      </c>
      <c r="BE89" s="201">
        <f>IF(N89="základní",J89,0)</f>
        <v>11081.76</v>
      </c>
      <c r="BF89" s="201">
        <f>IF(N89="snížená",J89,0)</f>
        <v>0</v>
      </c>
      <c r="BG89" s="201">
        <f>IF(N89="zákl. přenesená",J89,0)</f>
        <v>0</v>
      </c>
      <c r="BH89" s="201">
        <f>IF(N89="sníž. přenesená",J89,0)</f>
        <v>0</v>
      </c>
      <c r="BI89" s="201">
        <f>IF(N89="nulová",J89,0)</f>
        <v>0</v>
      </c>
      <c r="BJ89" s="23" t="s">
        <v>77</v>
      </c>
      <c r="BK89" s="201">
        <f>ROUND(I89*H89,2)</f>
        <v>11081.76</v>
      </c>
      <c r="BL89" s="23" t="s">
        <v>152</v>
      </c>
      <c r="BM89" s="23" t="s">
        <v>1439</v>
      </c>
    </row>
    <row r="90" spans="2:47" s="1" customFormat="1" ht="409.5">
      <c r="B90" s="39"/>
      <c r="C90" s="61"/>
      <c r="D90" s="202" t="s">
        <v>188</v>
      </c>
      <c r="E90" s="61"/>
      <c r="F90" s="203" t="s">
        <v>289</v>
      </c>
      <c r="G90" s="61"/>
      <c r="H90" s="61"/>
      <c r="I90" s="161"/>
      <c r="J90" s="61"/>
      <c r="K90" s="61"/>
      <c r="L90" s="59"/>
      <c r="M90" s="204"/>
      <c r="N90" s="40"/>
      <c r="O90" s="40"/>
      <c r="P90" s="40"/>
      <c r="Q90" s="40"/>
      <c r="R90" s="40"/>
      <c r="S90" s="40"/>
      <c r="T90" s="76"/>
      <c r="AT90" s="23" t="s">
        <v>188</v>
      </c>
      <c r="AU90" s="23" t="s">
        <v>79</v>
      </c>
    </row>
    <row r="91" spans="2:47" s="1" customFormat="1" ht="27">
      <c r="B91" s="39"/>
      <c r="C91" s="61"/>
      <c r="D91" s="202" t="s">
        <v>140</v>
      </c>
      <c r="E91" s="61"/>
      <c r="F91" s="203" t="s">
        <v>1440</v>
      </c>
      <c r="G91" s="61"/>
      <c r="H91" s="61"/>
      <c r="I91" s="161"/>
      <c r="J91" s="61"/>
      <c r="K91" s="61"/>
      <c r="L91" s="59"/>
      <c r="M91" s="204"/>
      <c r="N91" s="40"/>
      <c r="O91" s="40"/>
      <c r="P91" s="40"/>
      <c r="Q91" s="40"/>
      <c r="R91" s="40"/>
      <c r="S91" s="40"/>
      <c r="T91" s="76"/>
      <c r="AT91" s="23" t="s">
        <v>140</v>
      </c>
      <c r="AU91" s="23" t="s">
        <v>79</v>
      </c>
    </row>
    <row r="92" spans="2:65" s="1" customFormat="1" ht="38.25" customHeight="1">
      <c r="B92" s="39"/>
      <c r="C92" s="190" t="s">
        <v>146</v>
      </c>
      <c r="D92" s="190" t="s">
        <v>133</v>
      </c>
      <c r="E92" s="191" t="s">
        <v>298</v>
      </c>
      <c r="F92" s="192" t="s">
        <v>299</v>
      </c>
      <c r="G92" s="193" t="s">
        <v>196</v>
      </c>
      <c r="H92" s="194">
        <v>69</v>
      </c>
      <c r="I92" s="195">
        <v>204.05</v>
      </c>
      <c r="J92" s="196">
        <f>ROUND(I92*H92,2)</f>
        <v>14079.45</v>
      </c>
      <c r="K92" s="192" t="s">
        <v>161</v>
      </c>
      <c r="L92" s="59"/>
      <c r="M92" s="197" t="s">
        <v>21</v>
      </c>
      <c r="N92" s="198" t="s">
        <v>41</v>
      </c>
      <c r="O92" s="40"/>
      <c r="P92" s="199">
        <f>O92*H92</f>
        <v>0</v>
      </c>
      <c r="Q92" s="199">
        <v>0</v>
      </c>
      <c r="R92" s="199">
        <f>Q92*H92</f>
        <v>0</v>
      </c>
      <c r="S92" s="199">
        <v>0</v>
      </c>
      <c r="T92" s="200">
        <f>S92*H92</f>
        <v>0</v>
      </c>
      <c r="AR92" s="23" t="s">
        <v>152</v>
      </c>
      <c r="AT92" s="23" t="s">
        <v>133</v>
      </c>
      <c r="AU92" s="23" t="s">
        <v>79</v>
      </c>
      <c r="AY92" s="23" t="s">
        <v>132</v>
      </c>
      <c r="BE92" s="201">
        <f>IF(N92="základní",J92,0)</f>
        <v>14079.45</v>
      </c>
      <c r="BF92" s="201">
        <f>IF(N92="snížená",J92,0)</f>
        <v>0</v>
      </c>
      <c r="BG92" s="201">
        <f>IF(N92="zákl. přenesená",J92,0)</f>
        <v>0</v>
      </c>
      <c r="BH92" s="201">
        <f>IF(N92="sníž. přenesená",J92,0)</f>
        <v>0</v>
      </c>
      <c r="BI92" s="201">
        <f>IF(N92="nulová",J92,0)</f>
        <v>0</v>
      </c>
      <c r="BJ92" s="23" t="s">
        <v>77</v>
      </c>
      <c r="BK92" s="201">
        <f>ROUND(I92*H92,2)</f>
        <v>14079.45</v>
      </c>
      <c r="BL92" s="23" t="s">
        <v>152</v>
      </c>
      <c r="BM92" s="23" t="s">
        <v>1441</v>
      </c>
    </row>
    <row r="93" spans="2:47" s="1" customFormat="1" ht="108">
      <c r="B93" s="39"/>
      <c r="C93" s="61"/>
      <c r="D93" s="202" t="s">
        <v>188</v>
      </c>
      <c r="E93" s="61"/>
      <c r="F93" s="203" t="s">
        <v>301</v>
      </c>
      <c r="G93" s="61"/>
      <c r="H93" s="61"/>
      <c r="I93" s="161"/>
      <c r="J93" s="61"/>
      <c r="K93" s="61"/>
      <c r="L93" s="59"/>
      <c r="M93" s="204"/>
      <c r="N93" s="40"/>
      <c r="O93" s="40"/>
      <c r="P93" s="40"/>
      <c r="Q93" s="40"/>
      <c r="R93" s="40"/>
      <c r="S93" s="40"/>
      <c r="T93" s="76"/>
      <c r="AT93" s="23" t="s">
        <v>188</v>
      </c>
      <c r="AU93" s="23" t="s">
        <v>79</v>
      </c>
    </row>
    <row r="94" spans="2:51" s="11" customFormat="1" ht="13.5">
      <c r="B94" s="208"/>
      <c r="C94" s="209"/>
      <c r="D94" s="202" t="s">
        <v>200</v>
      </c>
      <c r="E94" s="210" t="s">
        <v>21</v>
      </c>
      <c r="F94" s="211" t="s">
        <v>1442</v>
      </c>
      <c r="G94" s="209"/>
      <c r="H94" s="212">
        <v>69</v>
      </c>
      <c r="I94" s="213"/>
      <c r="J94" s="209"/>
      <c r="K94" s="209"/>
      <c r="L94" s="214"/>
      <c r="M94" s="215"/>
      <c r="N94" s="216"/>
      <c r="O94" s="216"/>
      <c r="P94" s="216"/>
      <c r="Q94" s="216"/>
      <c r="R94" s="216"/>
      <c r="S94" s="216"/>
      <c r="T94" s="217"/>
      <c r="AT94" s="218" t="s">
        <v>200</v>
      </c>
      <c r="AU94" s="218" t="s">
        <v>79</v>
      </c>
      <c r="AV94" s="11" t="s">
        <v>79</v>
      </c>
      <c r="AW94" s="11" t="s">
        <v>33</v>
      </c>
      <c r="AX94" s="11" t="s">
        <v>77</v>
      </c>
      <c r="AY94" s="218" t="s">
        <v>132</v>
      </c>
    </row>
    <row r="95" spans="2:65" s="1" customFormat="1" ht="16.5" customHeight="1">
      <c r="B95" s="39"/>
      <c r="C95" s="243" t="s">
        <v>152</v>
      </c>
      <c r="D95" s="243" t="s">
        <v>292</v>
      </c>
      <c r="E95" s="244" t="s">
        <v>304</v>
      </c>
      <c r="F95" s="245" t="s">
        <v>305</v>
      </c>
      <c r="G95" s="246" t="s">
        <v>281</v>
      </c>
      <c r="H95" s="247">
        <v>124.2</v>
      </c>
      <c r="I95" s="248">
        <v>221.76</v>
      </c>
      <c r="J95" s="249">
        <f>ROUND(I95*H95,2)</f>
        <v>27542.59</v>
      </c>
      <c r="K95" s="245" t="s">
        <v>161</v>
      </c>
      <c r="L95" s="250"/>
      <c r="M95" s="251" t="s">
        <v>21</v>
      </c>
      <c r="N95" s="252" t="s">
        <v>41</v>
      </c>
      <c r="O95" s="40"/>
      <c r="P95" s="199">
        <f>O95*H95</f>
        <v>0</v>
      </c>
      <c r="Q95" s="199">
        <v>1</v>
      </c>
      <c r="R95" s="199">
        <f>Q95*H95</f>
        <v>124.2</v>
      </c>
      <c r="S95" s="199">
        <v>0</v>
      </c>
      <c r="T95" s="200">
        <f>S95*H95</f>
        <v>0</v>
      </c>
      <c r="AR95" s="23" t="s">
        <v>173</v>
      </c>
      <c r="AT95" s="23" t="s">
        <v>292</v>
      </c>
      <c r="AU95" s="23" t="s">
        <v>79</v>
      </c>
      <c r="AY95" s="23" t="s">
        <v>132</v>
      </c>
      <c r="BE95" s="201">
        <f>IF(N95="základní",J95,0)</f>
        <v>27542.59</v>
      </c>
      <c r="BF95" s="201">
        <f>IF(N95="snížená",J95,0)</f>
        <v>0</v>
      </c>
      <c r="BG95" s="201">
        <f>IF(N95="zákl. přenesená",J95,0)</f>
        <v>0</v>
      </c>
      <c r="BH95" s="201">
        <f>IF(N95="sníž. přenesená",J95,0)</f>
        <v>0</v>
      </c>
      <c r="BI95" s="201">
        <f>IF(N95="nulová",J95,0)</f>
        <v>0</v>
      </c>
      <c r="BJ95" s="23" t="s">
        <v>77</v>
      </c>
      <c r="BK95" s="201">
        <f>ROUND(I95*H95,2)</f>
        <v>27542.59</v>
      </c>
      <c r="BL95" s="23" t="s">
        <v>152</v>
      </c>
      <c r="BM95" s="23" t="s">
        <v>1443</v>
      </c>
    </row>
    <row r="96" spans="2:51" s="11" customFormat="1" ht="13.5">
      <c r="B96" s="208"/>
      <c r="C96" s="209"/>
      <c r="D96" s="202" t="s">
        <v>200</v>
      </c>
      <c r="E96" s="210" t="s">
        <v>21</v>
      </c>
      <c r="F96" s="211" t="s">
        <v>1444</v>
      </c>
      <c r="G96" s="209"/>
      <c r="H96" s="212">
        <v>124.2</v>
      </c>
      <c r="I96" s="213"/>
      <c r="J96" s="209"/>
      <c r="K96" s="209"/>
      <c r="L96" s="214"/>
      <c r="M96" s="215"/>
      <c r="N96" s="216"/>
      <c r="O96" s="216"/>
      <c r="P96" s="216"/>
      <c r="Q96" s="216"/>
      <c r="R96" s="216"/>
      <c r="S96" s="216"/>
      <c r="T96" s="217"/>
      <c r="AT96" s="218" t="s">
        <v>200</v>
      </c>
      <c r="AU96" s="218" t="s">
        <v>79</v>
      </c>
      <c r="AV96" s="11" t="s">
        <v>79</v>
      </c>
      <c r="AW96" s="11" t="s">
        <v>33</v>
      </c>
      <c r="AX96" s="11" t="s">
        <v>77</v>
      </c>
      <c r="AY96" s="218" t="s">
        <v>132</v>
      </c>
    </row>
    <row r="97" spans="2:63" s="10" customFormat="1" ht="29.25" customHeight="1">
      <c r="B97" s="174"/>
      <c r="C97" s="175"/>
      <c r="D97" s="176" t="s">
        <v>69</v>
      </c>
      <c r="E97" s="188" t="s">
        <v>146</v>
      </c>
      <c r="F97" s="188" t="s">
        <v>380</v>
      </c>
      <c r="G97" s="175"/>
      <c r="H97" s="175"/>
      <c r="I97" s="178"/>
      <c r="J97" s="189">
        <f>BK97</f>
        <v>7435.52</v>
      </c>
      <c r="K97" s="175"/>
      <c r="L97" s="180"/>
      <c r="M97" s="181"/>
      <c r="N97" s="182"/>
      <c r="O97" s="182"/>
      <c r="P97" s="183">
        <f>SUM(P98:P100)</f>
        <v>0</v>
      </c>
      <c r="Q97" s="182"/>
      <c r="R97" s="183">
        <f>SUM(R98:R100)</f>
        <v>0</v>
      </c>
      <c r="S97" s="182"/>
      <c r="T97" s="184">
        <f>SUM(T98:T100)</f>
        <v>5.526400000000001</v>
      </c>
      <c r="AR97" s="185" t="s">
        <v>77</v>
      </c>
      <c r="AT97" s="186" t="s">
        <v>69</v>
      </c>
      <c r="AU97" s="186" t="s">
        <v>77</v>
      </c>
      <c r="AY97" s="185" t="s">
        <v>132</v>
      </c>
      <c r="BK97" s="187">
        <f>SUM(BK98:BK100)</f>
        <v>7435.52</v>
      </c>
    </row>
    <row r="98" spans="2:65" s="1" customFormat="1" ht="25.5" customHeight="1">
      <c r="B98" s="39"/>
      <c r="C98" s="190" t="s">
        <v>131</v>
      </c>
      <c r="D98" s="190" t="s">
        <v>133</v>
      </c>
      <c r="E98" s="191" t="s">
        <v>1445</v>
      </c>
      <c r="F98" s="192" t="s">
        <v>1446</v>
      </c>
      <c r="G98" s="193" t="s">
        <v>196</v>
      </c>
      <c r="H98" s="194">
        <v>2.512</v>
      </c>
      <c r="I98" s="195">
        <v>2960</v>
      </c>
      <c r="J98" s="196">
        <f>ROUND(I98*H98,2)</f>
        <v>7435.52</v>
      </c>
      <c r="K98" s="192" t="s">
        <v>161</v>
      </c>
      <c r="L98" s="59"/>
      <c r="M98" s="197" t="s">
        <v>21</v>
      </c>
      <c r="N98" s="198" t="s">
        <v>41</v>
      </c>
      <c r="O98" s="40"/>
      <c r="P98" s="199">
        <f>O98*H98</f>
        <v>0</v>
      </c>
      <c r="Q98" s="199">
        <v>0</v>
      </c>
      <c r="R98" s="199">
        <f>Q98*H98</f>
        <v>0</v>
      </c>
      <c r="S98" s="199">
        <v>2.2</v>
      </c>
      <c r="T98" s="200">
        <f>S98*H98</f>
        <v>5.526400000000001</v>
      </c>
      <c r="AR98" s="23" t="s">
        <v>152</v>
      </c>
      <c r="AT98" s="23" t="s">
        <v>133</v>
      </c>
      <c r="AU98" s="23" t="s">
        <v>79</v>
      </c>
      <c r="AY98" s="23" t="s">
        <v>132</v>
      </c>
      <c r="BE98" s="201">
        <f>IF(N98="základní",J98,0)</f>
        <v>7435.52</v>
      </c>
      <c r="BF98" s="201">
        <f>IF(N98="snížená",J98,0)</f>
        <v>0</v>
      </c>
      <c r="BG98" s="201">
        <f>IF(N98="zákl. přenesená",J98,0)</f>
        <v>0</v>
      </c>
      <c r="BH98" s="201">
        <f>IF(N98="sníž. přenesená",J98,0)</f>
        <v>0</v>
      </c>
      <c r="BI98" s="201">
        <f>IF(N98="nulová",J98,0)</f>
        <v>0</v>
      </c>
      <c r="BJ98" s="23" t="s">
        <v>77</v>
      </c>
      <c r="BK98" s="201">
        <f>ROUND(I98*H98,2)</f>
        <v>7435.52</v>
      </c>
      <c r="BL98" s="23" t="s">
        <v>152</v>
      </c>
      <c r="BM98" s="23" t="s">
        <v>1447</v>
      </c>
    </row>
    <row r="99" spans="2:47" s="1" customFormat="1" ht="27">
      <c r="B99" s="39"/>
      <c r="C99" s="61"/>
      <c r="D99" s="202" t="s">
        <v>140</v>
      </c>
      <c r="E99" s="61"/>
      <c r="F99" s="203" t="s">
        <v>1448</v>
      </c>
      <c r="G99" s="61"/>
      <c r="H99" s="61"/>
      <c r="I99" s="161"/>
      <c r="J99" s="61"/>
      <c r="K99" s="61"/>
      <c r="L99" s="59"/>
      <c r="M99" s="204"/>
      <c r="N99" s="40"/>
      <c r="O99" s="40"/>
      <c r="P99" s="40"/>
      <c r="Q99" s="40"/>
      <c r="R99" s="40"/>
      <c r="S99" s="40"/>
      <c r="T99" s="76"/>
      <c r="AT99" s="23" t="s">
        <v>140</v>
      </c>
      <c r="AU99" s="23" t="s">
        <v>79</v>
      </c>
    </row>
    <row r="100" spans="2:51" s="11" customFormat="1" ht="13.5">
      <c r="B100" s="208"/>
      <c r="C100" s="209"/>
      <c r="D100" s="202" t="s">
        <v>200</v>
      </c>
      <c r="E100" s="210" t="s">
        <v>21</v>
      </c>
      <c r="F100" s="211" t="s">
        <v>1449</v>
      </c>
      <c r="G100" s="209"/>
      <c r="H100" s="212">
        <v>2.512</v>
      </c>
      <c r="I100" s="213"/>
      <c r="J100" s="209"/>
      <c r="K100" s="209"/>
      <c r="L100" s="214"/>
      <c r="M100" s="215"/>
      <c r="N100" s="216"/>
      <c r="O100" s="216"/>
      <c r="P100" s="216"/>
      <c r="Q100" s="216"/>
      <c r="R100" s="216"/>
      <c r="S100" s="216"/>
      <c r="T100" s="217"/>
      <c r="AT100" s="218" t="s">
        <v>200</v>
      </c>
      <c r="AU100" s="218" t="s">
        <v>79</v>
      </c>
      <c r="AV100" s="11" t="s">
        <v>79</v>
      </c>
      <c r="AW100" s="11" t="s">
        <v>33</v>
      </c>
      <c r="AX100" s="11" t="s">
        <v>77</v>
      </c>
      <c r="AY100" s="218" t="s">
        <v>132</v>
      </c>
    </row>
    <row r="101" spans="2:63" s="10" customFormat="1" ht="29.25" customHeight="1">
      <c r="B101" s="174"/>
      <c r="C101" s="175"/>
      <c r="D101" s="176" t="s">
        <v>69</v>
      </c>
      <c r="E101" s="188" t="s">
        <v>152</v>
      </c>
      <c r="F101" s="188" t="s">
        <v>426</v>
      </c>
      <c r="G101" s="175"/>
      <c r="H101" s="175"/>
      <c r="I101" s="178"/>
      <c r="J101" s="189">
        <f>BK101</f>
        <v>10170.14</v>
      </c>
      <c r="K101" s="175"/>
      <c r="L101" s="180"/>
      <c r="M101" s="181"/>
      <c r="N101" s="182"/>
      <c r="O101" s="182"/>
      <c r="P101" s="183">
        <f>SUM(P102:P104)</f>
        <v>0</v>
      </c>
      <c r="Q101" s="182"/>
      <c r="R101" s="183">
        <f>SUM(R102:R104)</f>
        <v>0</v>
      </c>
      <c r="S101" s="182"/>
      <c r="T101" s="184">
        <f>SUM(T102:T104)</f>
        <v>0</v>
      </c>
      <c r="AR101" s="185" t="s">
        <v>77</v>
      </c>
      <c r="AT101" s="186" t="s">
        <v>69</v>
      </c>
      <c r="AU101" s="186" t="s">
        <v>77</v>
      </c>
      <c r="AY101" s="185" t="s">
        <v>132</v>
      </c>
      <c r="BK101" s="187">
        <f>SUM(BK102:BK104)</f>
        <v>10170.14</v>
      </c>
    </row>
    <row r="102" spans="2:65" s="1" customFormat="1" ht="25.5" customHeight="1">
      <c r="B102" s="39"/>
      <c r="C102" s="190" t="s">
        <v>163</v>
      </c>
      <c r="D102" s="190" t="s">
        <v>133</v>
      </c>
      <c r="E102" s="191" t="s">
        <v>428</v>
      </c>
      <c r="F102" s="192" t="s">
        <v>429</v>
      </c>
      <c r="G102" s="193" t="s">
        <v>196</v>
      </c>
      <c r="H102" s="194">
        <v>11.5</v>
      </c>
      <c r="I102" s="195">
        <v>884.36</v>
      </c>
      <c r="J102" s="196">
        <f>ROUND(I102*H102,2)</f>
        <v>10170.14</v>
      </c>
      <c r="K102" s="192" t="s">
        <v>161</v>
      </c>
      <c r="L102" s="59"/>
      <c r="M102" s="197" t="s">
        <v>21</v>
      </c>
      <c r="N102" s="198" t="s">
        <v>41</v>
      </c>
      <c r="O102" s="40"/>
      <c r="P102" s="199">
        <f>O102*H102</f>
        <v>0</v>
      </c>
      <c r="Q102" s="199">
        <v>0</v>
      </c>
      <c r="R102" s="199">
        <f>Q102*H102</f>
        <v>0</v>
      </c>
      <c r="S102" s="199">
        <v>0</v>
      </c>
      <c r="T102" s="200">
        <f>S102*H102</f>
        <v>0</v>
      </c>
      <c r="AR102" s="23" t="s">
        <v>152</v>
      </c>
      <c r="AT102" s="23" t="s">
        <v>133</v>
      </c>
      <c r="AU102" s="23" t="s">
        <v>79</v>
      </c>
      <c r="AY102" s="23" t="s">
        <v>132</v>
      </c>
      <c r="BE102" s="201">
        <f>IF(N102="základní",J102,0)</f>
        <v>10170.14</v>
      </c>
      <c r="BF102" s="201">
        <f>IF(N102="snížená",J102,0)</f>
        <v>0</v>
      </c>
      <c r="BG102" s="201">
        <f>IF(N102="zákl. přenesená",J102,0)</f>
        <v>0</v>
      </c>
      <c r="BH102" s="201">
        <f>IF(N102="sníž. přenesená",J102,0)</f>
        <v>0</v>
      </c>
      <c r="BI102" s="201">
        <f>IF(N102="nulová",J102,0)</f>
        <v>0</v>
      </c>
      <c r="BJ102" s="23" t="s">
        <v>77</v>
      </c>
      <c r="BK102" s="201">
        <f>ROUND(I102*H102,2)</f>
        <v>10170.14</v>
      </c>
      <c r="BL102" s="23" t="s">
        <v>152</v>
      </c>
      <c r="BM102" s="23" t="s">
        <v>1450</v>
      </c>
    </row>
    <row r="103" spans="2:47" s="1" customFormat="1" ht="54">
      <c r="B103" s="39"/>
      <c r="C103" s="61"/>
      <c r="D103" s="202" t="s">
        <v>188</v>
      </c>
      <c r="E103" s="61"/>
      <c r="F103" s="203" t="s">
        <v>431</v>
      </c>
      <c r="G103" s="61"/>
      <c r="H103" s="61"/>
      <c r="I103" s="161"/>
      <c r="J103" s="61"/>
      <c r="K103" s="61"/>
      <c r="L103" s="59"/>
      <c r="M103" s="204"/>
      <c r="N103" s="40"/>
      <c r="O103" s="40"/>
      <c r="P103" s="40"/>
      <c r="Q103" s="40"/>
      <c r="R103" s="40"/>
      <c r="S103" s="40"/>
      <c r="T103" s="76"/>
      <c r="AT103" s="23" t="s">
        <v>188</v>
      </c>
      <c r="AU103" s="23" t="s">
        <v>79</v>
      </c>
    </row>
    <row r="104" spans="2:51" s="11" customFormat="1" ht="13.5">
      <c r="B104" s="208"/>
      <c r="C104" s="209"/>
      <c r="D104" s="202" t="s">
        <v>200</v>
      </c>
      <c r="E104" s="210" t="s">
        <v>21</v>
      </c>
      <c r="F104" s="211" t="s">
        <v>1451</v>
      </c>
      <c r="G104" s="209"/>
      <c r="H104" s="212">
        <v>11.5</v>
      </c>
      <c r="I104" s="213"/>
      <c r="J104" s="209"/>
      <c r="K104" s="209"/>
      <c r="L104" s="214"/>
      <c r="M104" s="215"/>
      <c r="N104" s="216"/>
      <c r="O104" s="216"/>
      <c r="P104" s="216"/>
      <c r="Q104" s="216"/>
      <c r="R104" s="216"/>
      <c r="S104" s="216"/>
      <c r="T104" s="217"/>
      <c r="AT104" s="218" t="s">
        <v>200</v>
      </c>
      <c r="AU104" s="218" t="s">
        <v>79</v>
      </c>
      <c r="AV104" s="11" t="s">
        <v>79</v>
      </c>
      <c r="AW104" s="11" t="s">
        <v>33</v>
      </c>
      <c r="AX104" s="11" t="s">
        <v>77</v>
      </c>
      <c r="AY104" s="218" t="s">
        <v>132</v>
      </c>
    </row>
    <row r="105" spans="2:63" s="10" customFormat="1" ht="29.25" customHeight="1">
      <c r="B105" s="174"/>
      <c r="C105" s="175"/>
      <c r="D105" s="176" t="s">
        <v>69</v>
      </c>
      <c r="E105" s="188" t="s">
        <v>131</v>
      </c>
      <c r="F105" s="188" t="s">
        <v>206</v>
      </c>
      <c r="G105" s="175"/>
      <c r="H105" s="175"/>
      <c r="I105" s="178"/>
      <c r="J105" s="189">
        <f>BK105</f>
        <v>1958.98</v>
      </c>
      <c r="K105" s="175"/>
      <c r="L105" s="180"/>
      <c r="M105" s="181"/>
      <c r="N105" s="182"/>
      <c r="O105" s="182"/>
      <c r="P105" s="183">
        <f>SUM(P106:P110)</f>
        <v>0</v>
      </c>
      <c r="Q105" s="182"/>
      <c r="R105" s="183">
        <f>SUM(R106:R110)</f>
        <v>1.53088</v>
      </c>
      <c r="S105" s="182"/>
      <c r="T105" s="184">
        <f>SUM(T106:T110)</f>
        <v>0</v>
      </c>
      <c r="AR105" s="185" t="s">
        <v>77</v>
      </c>
      <c r="AT105" s="186" t="s">
        <v>69</v>
      </c>
      <c r="AU105" s="186" t="s">
        <v>77</v>
      </c>
      <c r="AY105" s="185" t="s">
        <v>132</v>
      </c>
      <c r="BK105" s="187">
        <f>SUM(BK106:BK110)</f>
        <v>1958.98</v>
      </c>
    </row>
    <row r="106" spans="2:65" s="1" customFormat="1" ht="38.25" customHeight="1">
      <c r="B106" s="39"/>
      <c r="C106" s="190" t="s">
        <v>167</v>
      </c>
      <c r="D106" s="190" t="s">
        <v>133</v>
      </c>
      <c r="E106" s="191" t="s">
        <v>1452</v>
      </c>
      <c r="F106" s="192" t="s">
        <v>1453</v>
      </c>
      <c r="G106" s="193" t="s">
        <v>186</v>
      </c>
      <c r="H106" s="194">
        <v>2</v>
      </c>
      <c r="I106" s="195">
        <v>761.9</v>
      </c>
      <c r="J106" s="196">
        <f>ROUND(I106*H106,2)</f>
        <v>1523.8</v>
      </c>
      <c r="K106" s="192" t="s">
        <v>161</v>
      </c>
      <c r="L106" s="59"/>
      <c r="M106" s="197" t="s">
        <v>21</v>
      </c>
      <c r="N106" s="198" t="s">
        <v>41</v>
      </c>
      <c r="O106" s="40"/>
      <c r="P106" s="199">
        <f>O106*H106</f>
        <v>0</v>
      </c>
      <c r="Q106" s="199">
        <v>0.61404</v>
      </c>
      <c r="R106" s="199">
        <f>Q106*H106</f>
        <v>1.22808</v>
      </c>
      <c r="S106" s="199">
        <v>0</v>
      </c>
      <c r="T106" s="200">
        <f>S106*H106</f>
        <v>0</v>
      </c>
      <c r="AR106" s="23" t="s">
        <v>152</v>
      </c>
      <c r="AT106" s="23" t="s">
        <v>133</v>
      </c>
      <c r="AU106" s="23" t="s">
        <v>79</v>
      </c>
      <c r="AY106" s="23" t="s">
        <v>132</v>
      </c>
      <c r="BE106" s="201">
        <f>IF(N106="základní",J106,0)</f>
        <v>1523.8</v>
      </c>
      <c r="BF106" s="201">
        <f>IF(N106="snížená",J106,0)</f>
        <v>0</v>
      </c>
      <c r="BG106" s="201">
        <f>IF(N106="zákl. přenesená",J106,0)</f>
        <v>0</v>
      </c>
      <c r="BH106" s="201">
        <f>IF(N106="sníž. přenesená",J106,0)</f>
        <v>0</v>
      </c>
      <c r="BI106" s="201">
        <f>IF(N106="nulová",J106,0)</f>
        <v>0</v>
      </c>
      <c r="BJ106" s="23" t="s">
        <v>77</v>
      </c>
      <c r="BK106" s="201">
        <f>ROUND(I106*H106,2)</f>
        <v>1523.8</v>
      </c>
      <c r="BL106" s="23" t="s">
        <v>152</v>
      </c>
      <c r="BM106" s="23" t="s">
        <v>1454</v>
      </c>
    </row>
    <row r="107" spans="2:47" s="1" customFormat="1" ht="189">
      <c r="B107" s="39"/>
      <c r="C107" s="61"/>
      <c r="D107" s="202" t="s">
        <v>188</v>
      </c>
      <c r="E107" s="61"/>
      <c r="F107" s="203" t="s">
        <v>1455</v>
      </c>
      <c r="G107" s="61"/>
      <c r="H107" s="61"/>
      <c r="I107" s="161"/>
      <c r="J107" s="61"/>
      <c r="K107" s="61"/>
      <c r="L107" s="59"/>
      <c r="M107" s="204"/>
      <c r="N107" s="40"/>
      <c r="O107" s="40"/>
      <c r="P107" s="40"/>
      <c r="Q107" s="40"/>
      <c r="R107" s="40"/>
      <c r="S107" s="40"/>
      <c r="T107" s="76"/>
      <c r="AT107" s="23" t="s">
        <v>188</v>
      </c>
      <c r="AU107" s="23" t="s">
        <v>79</v>
      </c>
    </row>
    <row r="108" spans="2:65" s="1" customFormat="1" ht="25.5" customHeight="1">
      <c r="B108" s="39"/>
      <c r="C108" s="190" t="s">
        <v>173</v>
      </c>
      <c r="D108" s="190" t="s">
        <v>133</v>
      </c>
      <c r="E108" s="191" t="s">
        <v>1456</v>
      </c>
      <c r="F108" s="192" t="s">
        <v>1457</v>
      </c>
      <c r="G108" s="193" t="s">
        <v>186</v>
      </c>
      <c r="H108" s="194">
        <v>2</v>
      </c>
      <c r="I108" s="195">
        <v>217.59</v>
      </c>
      <c r="J108" s="196">
        <f>ROUND(I108*H108,2)</f>
        <v>435.18</v>
      </c>
      <c r="K108" s="192" t="s">
        <v>161</v>
      </c>
      <c r="L108" s="59"/>
      <c r="M108" s="197" t="s">
        <v>21</v>
      </c>
      <c r="N108" s="198" t="s">
        <v>41</v>
      </c>
      <c r="O108" s="40"/>
      <c r="P108" s="199">
        <f>O108*H108</f>
        <v>0</v>
      </c>
      <c r="Q108" s="199">
        <v>0.1514</v>
      </c>
      <c r="R108" s="199">
        <f>Q108*H108</f>
        <v>0.3028</v>
      </c>
      <c r="S108" s="199">
        <v>0</v>
      </c>
      <c r="T108" s="200">
        <f>S108*H108</f>
        <v>0</v>
      </c>
      <c r="AR108" s="23" t="s">
        <v>152</v>
      </c>
      <c r="AT108" s="23" t="s">
        <v>133</v>
      </c>
      <c r="AU108" s="23" t="s">
        <v>79</v>
      </c>
      <c r="AY108" s="23" t="s">
        <v>132</v>
      </c>
      <c r="BE108" s="201">
        <f>IF(N108="základní",J108,0)</f>
        <v>435.18</v>
      </c>
      <c r="BF108" s="201">
        <f>IF(N108="snížená",J108,0)</f>
        <v>0</v>
      </c>
      <c r="BG108" s="201">
        <f>IF(N108="zákl. přenesená",J108,0)</f>
        <v>0</v>
      </c>
      <c r="BH108" s="201">
        <f>IF(N108="sníž. přenesená",J108,0)</f>
        <v>0</v>
      </c>
      <c r="BI108" s="201">
        <f>IF(N108="nulová",J108,0)</f>
        <v>0</v>
      </c>
      <c r="BJ108" s="23" t="s">
        <v>77</v>
      </c>
      <c r="BK108" s="201">
        <f>ROUND(I108*H108,2)</f>
        <v>435.18</v>
      </c>
      <c r="BL108" s="23" t="s">
        <v>152</v>
      </c>
      <c r="BM108" s="23" t="s">
        <v>1458</v>
      </c>
    </row>
    <row r="109" spans="2:47" s="1" customFormat="1" ht="27">
      <c r="B109" s="39"/>
      <c r="C109" s="61"/>
      <c r="D109" s="202" t="s">
        <v>188</v>
      </c>
      <c r="E109" s="61"/>
      <c r="F109" s="203" t="s">
        <v>1459</v>
      </c>
      <c r="G109" s="61"/>
      <c r="H109" s="61"/>
      <c r="I109" s="161"/>
      <c r="J109" s="61"/>
      <c r="K109" s="61"/>
      <c r="L109" s="59"/>
      <c r="M109" s="204"/>
      <c r="N109" s="40"/>
      <c r="O109" s="40"/>
      <c r="P109" s="40"/>
      <c r="Q109" s="40"/>
      <c r="R109" s="40"/>
      <c r="S109" s="40"/>
      <c r="T109" s="76"/>
      <c r="AT109" s="23" t="s">
        <v>188</v>
      </c>
      <c r="AU109" s="23" t="s">
        <v>79</v>
      </c>
    </row>
    <row r="110" spans="2:47" s="1" customFormat="1" ht="27">
      <c r="B110" s="39"/>
      <c r="C110" s="61"/>
      <c r="D110" s="202" t="s">
        <v>140</v>
      </c>
      <c r="E110" s="61"/>
      <c r="F110" s="203" t="s">
        <v>1460</v>
      </c>
      <c r="G110" s="61"/>
      <c r="H110" s="61"/>
      <c r="I110" s="161"/>
      <c r="J110" s="61"/>
      <c r="K110" s="61"/>
      <c r="L110" s="59"/>
      <c r="M110" s="204"/>
      <c r="N110" s="40"/>
      <c r="O110" s="40"/>
      <c r="P110" s="40"/>
      <c r="Q110" s="40"/>
      <c r="R110" s="40"/>
      <c r="S110" s="40"/>
      <c r="T110" s="76"/>
      <c r="AT110" s="23" t="s">
        <v>140</v>
      </c>
      <c r="AU110" s="23" t="s">
        <v>79</v>
      </c>
    </row>
    <row r="111" spans="2:63" s="10" customFormat="1" ht="29.25" customHeight="1">
      <c r="B111" s="174"/>
      <c r="C111" s="175"/>
      <c r="D111" s="176" t="s">
        <v>69</v>
      </c>
      <c r="E111" s="188" t="s">
        <v>173</v>
      </c>
      <c r="F111" s="188" t="s">
        <v>481</v>
      </c>
      <c r="G111" s="175"/>
      <c r="H111" s="175"/>
      <c r="I111" s="178"/>
      <c r="J111" s="189">
        <f>BK111</f>
        <v>618837.87</v>
      </c>
      <c r="K111" s="175"/>
      <c r="L111" s="180"/>
      <c r="M111" s="181"/>
      <c r="N111" s="182"/>
      <c r="O111" s="182"/>
      <c r="P111" s="183">
        <f>SUM(P112:P137)</f>
        <v>0</v>
      </c>
      <c r="Q111" s="182"/>
      <c r="R111" s="183">
        <f>SUM(R112:R137)</f>
        <v>26.799619999999997</v>
      </c>
      <c r="S111" s="182"/>
      <c r="T111" s="184">
        <f>SUM(T112:T137)</f>
        <v>0</v>
      </c>
      <c r="AR111" s="185" t="s">
        <v>77</v>
      </c>
      <c r="AT111" s="186" t="s">
        <v>69</v>
      </c>
      <c r="AU111" s="186" t="s">
        <v>77</v>
      </c>
      <c r="AY111" s="185" t="s">
        <v>132</v>
      </c>
      <c r="BK111" s="187">
        <f>SUM(BK112:BK137)</f>
        <v>618837.87</v>
      </c>
    </row>
    <row r="112" spans="2:65" s="1" customFormat="1" ht="25.5" customHeight="1">
      <c r="B112" s="39"/>
      <c r="C112" s="190" t="s">
        <v>80</v>
      </c>
      <c r="D112" s="190" t="s">
        <v>133</v>
      </c>
      <c r="E112" s="191" t="s">
        <v>1461</v>
      </c>
      <c r="F112" s="192" t="s">
        <v>1462</v>
      </c>
      <c r="G112" s="193" t="s">
        <v>235</v>
      </c>
      <c r="H112" s="194">
        <v>115</v>
      </c>
      <c r="I112" s="195">
        <v>137.23</v>
      </c>
      <c r="J112" s="196">
        <f>ROUND(I112*H112,2)</f>
        <v>15781.45</v>
      </c>
      <c r="K112" s="192" t="s">
        <v>161</v>
      </c>
      <c r="L112" s="59"/>
      <c r="M112" s="197" t="s">
        <v>21</v>
      </c>
      <c r="N112" s="198" t="s">
        <v>41</v>
      </c>
      <c r="O112" s="40"/>
      <c r="P112" s="199">
        <f>O112*H112</f>
        <v>0</v>
      </c>
      <c r="Q112" s="199">
        <v>3E-05</v>
      </c>
      <c r="R112" s="199">
        <f>Q112*H112</f>
        <v>0.00345</v>
      </c>
      <c r="S112" s="199">
        <v>0</v>
      </c>
      <c r="T112" s="200">
        <f>S112*H112</f>
        <v>0</v>
      </c>
      <c r="AR112" s="23" t="s">
        <v>152</v>
      </c>
      <c r="AT112" s="23" t="s">
        <v>133</v>
      </c>
      <c r="AU112" s="23" t="s">
        <v>79</v>
      </c>
      <c r="AY112" s="23" t="s">
        <v>132</v>
      </c>
      <c r="BE112" s="201">
        <f>IF(N112="základní",J112,0)</f>
        <v>15781.45</v>
      </c>
      <c r="BF112" s="201">
        <f>IF(N112="snížená",J112,0)</f>
        <v>0</v>
      </c>
      <c r="BG112" s="201">
        <f>IF(N112="zákl. přenesená",J112,0)</f>
        <v>0</v>
      </c>
      <c r="BH112" s="201">
        <f>IF(N112="sníž. přenesená",J112,0)</f>
        <v>0</v>
      </c>
      <c r="BI112" s="201">
        <f>IF(N112="nulová",J112,0)</f>
        <v>0</v>
      </c>
      <c r="BJ112" s="23" t="s">
        <v>77</v>
      </c>
      <c r="BK112" s="201">
        <f>ROUND(I112*H112,2)</f>
        <v>15781.45</v>
      </c>
      <c r="BL112" s="23" t="s">
        <v>152</v>
      </c>
      <c r="BM112" s="23" t="s">
        <v>1463</v>
      </c>
    </row>
    <row r="113" spans="2:47" s="1" customFormat="1" ht="94.5">
      <c r="B113" s="39"/>
      <c r="C113" s="61"/>
      <c r="D113" s="202" t="s">
        <v>188</v>
      </c>
      <c r="E113" s="61"/>
      <c r="F113" s="203" t="s">
        <v>1464</v>
      </c>
      <c r="G113" s="61"/>
      <c r="H113" s="61"/>
      <c r="I113" s="161"/>
      <c r="J113" s="61"/>
      <c r="K113" s="61"/>
      <c r="L113" s="59"/>
      <c r="M113" s="204"/>
      <c r="N113" s="40"/>
      <c r="O113" s="40"/>
      <c r="P113" s="40"/>
      <c r="Q113" s="40"/>
      <c r="R113" s="40"/>
      <c r="S113" s="40"/>
      <c r="T113" s="76"/>
      <c r="AT113" s="23" t="s">
        <v>188</v>
      </c>
      <c r="AU113" s="23" t="s">
        <v>79</v>
      </c>
    </row>
    <row r="114" spans="2:51" s="11" customFormat="1" ht="13.5">
      <c r="B114" s="208"/>
      <c r="C114" s="209"/>
      <c r="D114" s="202" t="s">
        <v>200</v>
      </c>
      <c r="E114" s="210" t="s">
        <v>21</v>
      </c>
      <c r="F114" s="211" t="s">
        <v>1465</v>
      </c>
      <c r="G114" s="209"/>
      <c r="H114" s="212">
        <v>115</v>
      </c>
      <c r="I114" s="213"/>
      <c r="J114" s="209"/>
      <c r="K114" s="209"/>
      <c r="L114" s="214"/>
      <c r="M114" s="215"/>
      <c r="N114" s="216"/>
      <c r="O114" s="216"/>
      <c r="P114" s="216"/>
      <c r="Q114" s="216"/>
      <c r="R114" s="216"/>
      <c r="S114" s="216"/>
      <c r="T114" s="217"/>
      <c r="AT114" s="218" t="s">
        <v>200</v>
      </c>
      <c r="AU114" s="218" t="s">
        <v>79</v>
      </c>
      <c r="AV114" s="11" t="s">
        <v>79</v>
      </c>
      <c r="AW114" s="11" t="s">
        <v>33</v>
      </c>
      <c r="AX114" s="11" t="s">
        <v>77</v>
      </c>
      <c r="AY114" s="218" t="s">
        <v>132</v>
      </c>
    </row>
    <row r="115" spans="2:65" s="1" customFormat="1" ht="16.5" customHeight="1">
      <c r="B115" s="39"/>
      <c r="C115" s="243" t="s">
        <v>270</v>
      </c>
      <c r="D115" s="243" t="s">
        <v>292</v>
      </c>
      <c r="E115" s="244" t="s">
        <v>1466</v>
      </c>
      <c r="F115" s="245" t="s">
        <v>1467</v>
      </c>
      <c r="G115" s="246" t="s">
        <v>235</v>
      </c>
      <c r="H115" s="247">
        <v>115</v>
      </c>
      <c r="I115" s="248">
        <v>4082.85</v>
      </c>
      <c r="J115" s="249">
        <f>ROUND(I115*H115,2)</f>
        <v>469527.75</v>
      </c>
      <c r="K115" s="245" t="s">
        <v>161</v>
      </c>
      <c r="L115" s="250"/>
      <c r="M115" s="251" t="s">
        <v>21</v>
      </c>
      <c r="N115" s="252" t="s">
        <v>41</v>
      </c>
      <c r="O115" s="40"/>
      <c r="P115" s="199">
        <f>O115*H115</f>
        <v>0</v>
      </c>
      <c r="Q115" s="199">
        <v>0.00818</v>
      </c>
      <c r="R115" s="199">
        <f>Q115*H115</f>
        <v>0.9407</v>
      </c>
      <c r="S115" s="199">
        <v>0</v>
      </c>
      <c r="T115" s="200">
        <f>S115*H115</f>
        <v>0</v>
      </c>
      <c r="AR115" s="23" t="s">
        <v>173</v>
      </c>
      <c r="AT115" s="23" t="s">
        <v>292</v>
      </c>
      <c r="AU115" s="23" t="s">
        <v>79</v>
      </c>
      <c r="AY115" s="23" t="s">
        <v>132</v>
      </c>
      <c r="BE115" s="201">
        <f>IF(N115="základní",J115,0)</f>
        <v>469527.75</v>
      </c>
      <c r="BF115" s="201">
        <f>IF(N115="snížená",J115,0)</f>
        <v>0</v>
      </c>
      <c r="BG115" s="201">
        <f>IF(N115="zákl. přenesená",J115,0)</f>
        <v>0</v>
      </c>
      <c r="BH115" s="201">
        <f>IF(N115="sníž. přenesená",J115,0)</f>
        <v>0</v>
      </c>
      <c r="BI115" s="201">
        <f>IF(N115="nulová",J115,0)</f>
        <v>0</v>
      </c>
      <c r="BJ115" s="23" t="s">
        <v>77</v>
      </c>
      <c r="BK115" s="201">
        <f>ROUND(I115*H115,2)</f>
        <v>469527.75</v>
      </c>
      <c r="BL115" s="23" t="s">
        <v>152</v>
      </c>
      <c r="BM115" s="23" t="s">
        <v>1468</v>
      </c>
    </row>
    <row r="116" spans="2:65" s="1" customFormat="1" ht="25.5" customHeight="1">
      <c r="B116" s="39"/>
      <c r="C116" s="190" t="s">
        <v>272</v>
      </c>
      <c r="D116" s="190" t="s">
        <v>133</v>
      </c>
      <c r="E116" s="191" t="s">
        <v>1469</v>
      </c>
      <c r="F116" s="192" t="s">
        <v>1470</v>
      </c>
      <c r="G116" s="193" t="s">
        <v>136</v>
      </c>
      <c r="H116" s="194">
        <v>3</v>
      </c>
      <c r="I116" s="195">
        <v>291.48</v>
      </c>
      <c r="J116" s="196">
        <f>ROUND(I116*H116,2)</f>
        <v>874.44</v>
      </c>
      <c r="K116" s="192" t="s">
        <v>161</v>
      </c>
      <c r="L116" s="59"/>
      <c r="M116" s="197" t="s">
        <v>21</v>
      </c>
      <c r="N116" s="198" t="s">
        <v>41</v>
      </c>
      <c r="O116" s="40"/>
      <c r="P116" s="199">
        <f>O116*H116</f>
        <v>0</v>
      </c>
      <c r="Q116" s="199">
        <v>0</v>
      </c>
      <c r="R116" s="199">
        <f>Q116*H116</f>
        <v>0</v>
      </c>
      <c r="S116" s="199">
        <v>0</v>
      </c>
      <c r="T116" s="200">
        <f>S116*H116</f>
        <v>0</v>
      </c>
      <c r="AR116" s="23" t="s">
        <v>152</v>
      </c>
      <c r="AT116" s="23" t="s">
        <v>133</v>
      </c>
      <c r="AU116" s="23" t="s">
        <v>79</v>
      </c>
      <c r="AY116" s="23" t="s">
        <v>132</v>
      </c>
      <c r="BE116" s="201">
        <f>IF(N116="základní",J116,0)</f>
        <v>874.44</v>
      </c>
      <c r="BF116" s="201">
        <f>IF(N116="snížená",J116,0)</f>
        <v>0</v>
      </c>
      <c r="BG116" s="201">
        <f>IF(N116="zákl. přenesená",J116,0)</f>
        <v>0</v>
      </c>
      <c r="BH116" s="201">
        <f>IF(N116="sníž. přenesená",J116,0)</f>
        <v>0</v>
      </c>
      <c r="BI116" s="201">
        <f>IF(N116="nulová",J116,0)</f>
        <v>0</v>
      </c>
      <c r="BJ116" s="23" t="s">
        <v>77</v>
      </c>
      <c r="BK116" s="201">
        <f>ROUND(I116*H116,2)</f>
        <v>874.44</v>
      </c>
      <c r="BL116" s="23" t="s">
        <v>152</v>
      </c>
      <c r="BM116" s="23" t="s">
        <v>1471</v>
      </c>
    </row>
    <row r="117" spans="2:47" s="1" customFormat="1" ht="54">
      <c r="B117" s="39"/>
      <c r="C117" s="61"/>
      <c r="D117" s="202" t="s">
        <v>188</v>
      </c>
      <c r="E117" s="61"/>
      <c r="F117" s="203" t="s">
        <v>1472</v>
      </c>
      <c r="G117" s="61"/>
      <c r="H117" s="61"/>
      <c r="I117" s="161"/>
      <c r="J117" s="61"/>
      <c r="K117" s="61"/>
      <c r="L117" s="59"/>
      <c r="M117" s="204"/>
      <c r="N117" s="40"/>
      <c r="O117" s="40"/>
      <c r="P117" s="40"/>
      <c r="Q117" s="40"/>
      <c r="R117" s="40"/>
      <c r="S117" s="40"/>
      <c r="T117" s="76"/>
      <c r="AT117" s="23" t="s">
        <v>188</v>
      </c>
      <c r="AU117" s="23" t="s">
        <v>79</v>
      </c>
    </row>
    <row r="118" spans="2:65" s="1" customFormat="1" ht="16.5" customHeight="1">
      <c r="B118" s="39"/>
      <c r="C118" s="243" t="s">
        <v>278</v>
      </c>
      <c r="D118" s="243" t="s">
        <v>292</v>
      </c>
      <c r="E118" s="244" t="s">
        <v>1473</v>
      </c>
      <c r="F118" s="245" t="s">
        <v>1474</v>
      </c>
      <c r="G118" s="246" t="s">
        <v>136</v>
      </c>
      <c r="H118" s="247">
        <v>3</v>
      </c>
      <c r="I118" s="248">
        <v>1112.25</v>
      </c>
      <c r="J118" s="249">
        <f>ROUND(I118*H118,2)</f>
        <v>3336.75</v>
      </c>
      <c r="K118" s="245" t="s">
        <v>161</v>
      </c>
      <c r="L118" s="250"/>
      <c r="M118" s="251" t="s">
        <v>21</v>
      </c>
      <c r="N118" s="252" t="s">
        <v>41</v>
      </c>
      <c r="O118" s="40"/>
      <c r="P118" s="199">
        <f>O118*H118</f>
        <v>0</v>
      </c>
      <c r="Q118" s="199">
        <v>0.0167</v>
      </c>
      <c r="R118" s="199">
        <f>Q118*H118</f>
        <v>0.0501</v>
      </c>
      <c r="S118" s="199">
        <v>0</v>
      </c>
      <c r="T118" s="200">
        <f>S118*H118</f>
        <v>0</v>
      </c>
      <c r="AR118" s="23" t="s">
        <v>173</v>
      </c>
      <c r="AT118" s="23" t="s">
        <v>292</v>
      </c>
      <c r="AU118" s="23" t="s">
        <v>79</v>
      </c>
      <c r="AY118" s="23" t="s">
        <v>132</v>
      </c>
      <c r="BE118" s="201">
        <f>IF(N118="základní",J118,0)</f>
        <v>3336.75</v>
      </c>
      <c r="BF118" s="201">
        <f>IF(N118="snížená",J118,0)</f>
        <v>0</v>
      </c>
      <c r="BG118" s="201">
        <f>IF(N118="zákl. přenesená",J118,0)</f>
        <v>0</v>
      </c>
      <c r="BH118" s="201">
        <f>IF(N118="sníž. přenesená",J118,0)</f>
        <v>0</v>
      </c>
      <c r="BI118" s="201">
        <f>IF(N118="nulová",J118,0)</f>
        <v>0</v>
      </c>
      <c r="BJ118" s="23" t="s">
        <v>77</v>
      </c>
      <c r="BK118" s="201">
        <f>ROUND(I118*H118,2)</f>
        <v>3336.75</v>
      </c>
      <c r="BL118" s="23" t="s">
        <v>152</v>
      </c>
      <c r="BM118" s="23" t="s">
        <v>1475</v>
      </c>
    </row>
    <row r="119" spans="2:65" s="1" customFormat="1" ht="25.5" customHeight="1">
      <c r="B119" s="39"/>
      <c r="C119" s="190" t="s">
        <v>285</v>
      </c>
      <c r="D119" s="190" t="s">
        <v>133</v>
      </c>
      <c r="E119" s="191" t="s">
        <v>1476</v>
      </c>
      <c r="F119" s="192" t="s">
        <v>1477</v>
      </c>
      <c r="G119" s="193" t="s">
        <v>136</v>
      </c>
      <c r="H119" s="194">
        <v>5</v>
      </c>
      <c r="I119" s="195">
        <v>11922.97</v>
      </c>
      <c r="J119" s="196">
        <f>ROUND(I119*H119,2)</f>
        <v>59614.85</v>
      </c>
      <c r="K119" s="192" t="s">
        <v>161</v>
      </c>
      <c r="L119" s="59"/>
      <c r="M119" s="197" t="s">
        <v>21</v>
      </c>
      <c r="N119" s="198" t="s">
        <v>41</v>
      </c>
      <c r="O119" s="40"/>
      <c r="P119" s="199">
        <f>O119*H119</f>
        <v>0</v>
      </c>
      <c r="Q119" s="199">
        <v>2.25689</v>
      </c>
      <c r="R119" s="199">
        <f>Q119*H119</f>
        <v>11.28445</v>
      </c>
      <c r="S119" s="199">
        <v>0</v>
      </c>
      <c r="T119" s="200">
        <f>S119*H119</f>
        <v>0</v>
      </c>
      <c r="AR119" s="23" t="s">
        <v>152</v>
      </c>
      <c r="AT119" s="23" t="s">
        <v>133</v>
      </c>
      <c r="AU119" s="23" t="s">
        <v>79</v>
      </c>
      <c r="AY119" s="23" t="s">
        <v>132</v>
      </c>
      <c r="BE119" s="201">
        <f>IF(N119="základní",J119,0)</f>
        <v>59614.85</v>
      </c>
      <c r="BF119" s="201">
        <f>IF(N119="snížená",J119,0)</f>
        <v>0</v>
      </c>
      <c r="BG119" s="201">
        <f>IF(N119="zákl. přenesená",J119,0)</f>
        <v>0</v>
      </c>
      <c r="BH119" s="201">
        <f>IF(N119="sníž. přenesená",J119,0)</f>
        <v>0</v>
      </c>
      <c r="BI119" s="201">
        <f>IF(N119="nulová",J119,0)</f>
        <v>0</v>
      </c>
      <c r="BJ119" s="23" t="s">
        <v>77</v>
      </c>
      <c r="BK119" s="201">
        <f>ROUND(I119*H119,2)</f>
        <v>59614.85</v>
      </c>
      <c r="BL119" s="23" t="s">
        <v>152</v>
      </c>
      <c r="BM119" s="23" t="s">
        <v>1478</v>
      </c>
    </row>
    <row r="120" spans="2:47" s="1" customFormat="1" ht="108">
      <c r="B120" s="39"/>
      <c r="C120" s="61"/>
      <c r="D120" s="202" t="s">
        <v>188</v>
      </c>
      <c r="E120" s="61"/>
      <c r="F120" s="203" t="s">
        <v>1479</v>
      </c>
      <c r="G120" s="61"/>
      <c r="H120" s="61"/>
      <c r="I120" s="161"/>
      <c r="J120" s="61"/>
      <c r="K120" s="61"/>
      <c r="L120" s="59"/>
      <c r="M120" s="204"/>
      <c r="N120" s="40"/>
      <c r="O120" s="40"/>
      <c r="P120" s="40"/>
      <c r="Q120" s="40"/>
      <c r="R120" s="40"/>
      <c r="S120" s="40"/>
      <c r="T120" s="76"/>
      <c r="AT120" s="23" t="s">
        <v>188</v>
      </c>
      <c r="AU120" s="23" t="s">
        <v>79</v>
      </c>
    </row>
    <row r="121" spans="2:65" s="1" customFormat="1" ht="16.5" customHeight="1">
      <c r="B121" s="39"/>
      <c r="C121" s="243" t="s">
        <v>291</v>
      </c>
      <c r="D121" s="243" t="s">
        <v>292</v>
      </c>
      <c r="E121" s="244" t="s">
        <v>1480</v>
      </c>
      <c r="F121" s="245" t="s">
        <v>1481</v>
      </c>
      <c r="G121" s="246" t="s">
        <v>136</v>
      </c>
      <c r="H121" s="247">
        <v>3</v>
      </c>
      <c r="I121" s="248">
        <v>3772.16</v>
      </c>
      <c r="J121" s="249">
        <f aca="true" t="shared" si="0" ref="J121:J129">ROUND(I121*H121,2)</f>
        <v>11316.48</v>
      </c>
      <c r="K121" s="245" t="s">
        <v>161</v>
      </c>
      <c r="L121" s="250"/>
      <c r="M121" s="251" t="s">
        <v>21</v>
      </c>
      <c r="N121" s="252" t="s">
        <v>41</v>
      </c>
      <c r="O121" s="40"/>
      <c r="P121" s="199">
        <f aca="true" t="shared" si="1" ref="P121:P129">O121*H121</f>
        <v>0</v>
      </c>
      <c r="Q121" s="199">
        <v>1.6</v>
      </c>
      <c r="R121" s="199">
        <f aca="true" t="shared" si="2" ref="R121:R129">Q121*H121</f>
        <v>4.800000000000001</v>
      </c>
      <c r="S121" s="199">
        <v>0</v>
      </c>
      <c r="T121" s="200">
        <f aca="true" t="shared" si="3" ref="T121:T129">S121*H121</f>
        <v>0</v>
      </c>
      <c r="AR121" s="23" t="s">
        <v>173</v>
      </c>
      <c r="AT121" s="23" t="s">
        <v>292</v>
      </c>
      <c r="AU121" s="23" t="s">
        <v>79</v>
      </c>
      <c r="AY121" s="23" t="s">
        <v>132</v>
      </c>
      <c r="BE121" s="201">
        <f aca="true" t="shared" si="4" ref="BE121:BE129">IF(N121="základní",J121,0)</f>
        <v>11316.48</v>
      </c>
      <c r="BF121" s="201">
        <f aca="true" t="shared" si="5" ref="BF121:BF129">IF(N121="snížená",J121,0)</f>
        <v>0</v>
      </c>
      <c r="BG121" s="201">
        <f aca="true" t="shared" si="6" ref="BG121:BG129">IF(N121="zákl. přenesená",J121,0)</f>
        <v>0</v>
      </c>
      <c r="BH121" s="201">
        <f aca="true" t="shared" si="7" ref="BH121:BH129">IF(N121="sníž. přenesená",J121,0)</f>
        <v>0</v>
      </c>
      <c r="BI121" s="201">
        <f aca="true" t="shared" si="8" ref="BI121:BI129">IF(N121="nulová",J121,0)</f>
        <v>0</v>
      </c>
      <c r="BJ121" s="23" t="s">
        <v>77</v>
      </c>
      <c r="BK121" s="201">
        <f aca="true" t="shared" si="9" ref="BK121:BK129">ROUND(I121*H121,2)</f>
        <v>11316.48</v>
      </c>
      <c r="BL121" s="23" t="s">
        <v>152</v>
      </c>
      <c r="BM121" s="23" t="s">
        <v>1482</v>
      </c>
    </row>
    <row r="122" spans="2:65" s="1" customFormat="1" ht="16.5" customHeight="1">
      <c r="B122" s="39"/>
      <c r="C122" s="243" t="s">
        <v>10</v>
      </c>
      <c r="D122" s="243" t="s">
        <v>292</v>
      </c>
      <c r="E122" s="244" t="s">
        <v>1483</v>
      </c>
      <c r="F122" s="245" t="s">
        <v>1484</v>
      </c>
      <c r="G122" s="246" t="s">
        <v>136</v>
      </c>
      <c r="H122" s="247">
        <v>2</v>
      </c>
      <c r="I122" s="248">
        <v>4100.17</v>
      </c>
      <c r="J122" s="249">
        <f t="shared" si="0"/>
        <v>8200.34</v>
      </c>
      <c r="K122" s="245" t="s">
        <v>161</v>
      </c>
      <c r="L122" s="250"/>
      <c r="M122" s="251" t="s">
        <v>21</v>
      </c>
      <c r="N122" s="252" t="s">
        <v>41</v>
      </c>
      <c r="O122" s="40"/>
      <c r="P122" s="199">
        <f t="shared" si="1"/>
        <v>0</v>
      </c>
      <c r="Q122" s="199">
        <v>2.1</v>
      </c>
      <c r="R122" s="199">
        <f t="shared" si="2"/>
        <v>4.2</v>
      </c>
      <c r="S122" s="199">
        <v>0</v>
      </c>
      <c r="T122" s="200">
        <f t="shared" si="3"/>
        <v>0</v>
      </c>
      <c r="AR122" s="23" t="s">
        <v>173</v>
      </c>
      <c r="AT122" s="23" t="s">
        <v>292</v>
      </c>
      <c r="AU122" s="23" t="s">
        <v>79</v>
      </c>
      <c r="AY122" s="23" t="s">
        <v>132</v>
      </c>
      <c r="BE122" s="201">
        <f t="shared" si="4"/>
        <v>8200.34</v>
      </c>
      <c r="BF122" s="201">
        <f t="shared" si="5"/>
        <v>0</v>
      </c>
      <c r="BG122" s="201">
        <f t="shared" si="6"/>
        <v>0</v>
      </c>
      <c r="BH122" s="201">
        <f t="shared" si="7"/>
        <v>0</v>
      </c>
      <c r="BI122" s="201">
        <f t="shared" si="8"/>
        <v>0</v>
      </c>
      <c r="BJ122" s="23" t="s">
        <v>77</v>
      </c>
      <c r="BK122" s="201">
        <f t="shared" si="9"/>
        <v>8200.34</v>
      </c>
      <c r="BL122" s="23" t="s">
        <v>152</v>
      </c>
      <c r="BM122" s="23" t="s">
        <v>1485</v>
      </c>
    </row>
    <row r="123" spans="2:65" s="1" customFormat="1" ht="16.5" customHeight="1">
      <c r="B123" s="39"/>
      <c r="C123" s="243" t="s">
        <v>303</v>
      </c>
      <c r="D123" s="243" t="s">
        <v>292</v>
      </c>
      <c r="E123" s="244" t="s">
        <v>1486</v>
      </c>
      <c r="F123" s="245" t="s">
        <v>1487</v>
      </c>
      <c r="G123" s="246" t="s">
        <v>136</v>
      </c>
      <c r="H123" s="247">
        <v>3</v>
      </c>
      <c r="I123" s="248">
        <v>505.88</v>
      </c>
      <c r="J123" s="249">
        <f t="shared" si="0"/>
        <v>1517.64</v>
      </c>
      <c r="K123" s="245" t="s">
        <v>161</v>
      </c>
      <c r="L123" s="250"/>
      <c r="M123" s="251" t="s">
        <v>21</v>
      </c>
      <c r="N123" s="252" t="s">
        <v>41</v>
      </c>
      <c r="O123" s="40"/>
      <c r="P123" s="199">
        <f t="shared" si="1"/>
        <v>0</v>
      </c>
      <c r="Q123" s="199">
        <v>0.185</v>
      </c>
      <c r="R123" s="199">
        <f t="shared" si="2"/>
        <v>0.5549999999999999</v>
      </c>
      <c r="S123" s="199">
        <v>0</v>
      </c>
      <c r="T123" s="200">
        <f t="shared" si="3"/>
        <v>0</v>
      </c>
      <c r="AR123" s="23" t="s">
        <v>173</v>
      </c>
      <c r="AT123" s="23" t="s">
        <v>292</v>
      </c>
      <c r="AU123" s="23" t="s">
        <v>79</v>
      </c>
      <c r="AY123" s="23" t="s">
        <v>132</v>
      </c>
      <c r="BE123" s="201">
        <f t="shared" si="4"/>
        <v>1517.64</v>
      </c>
      <c r="BF123" s="201">
        <f t="shared" si="5"/>
        <v>0</v>
      </c>
      <c r="BG123" s="201">
        <f t="shared" si="6"/>
        <v>0</v>
      </c>
      <c r="BH123" s="201">
        <f t="shared" si="7"/>
        <v>0</v>
      </c>
      <c r="BI123" s="201">
        <f t="shared" si="8"/>
        <v>0</v>
      </c>
      <c r="BJ123" s="23" t="s">
        <v>77</v>
      </c>
      <c r="BK123" s="201">
        <f t="shared" si="9"/>
        <v>1517.64</v>
      </c>
      <c r="BL123" s="23" t="s">
        <v>152</v>
      </c>
      <c r="BM123" s="23" t="s">
        <v>1488</v>
      </c>
    </row>
    <row r="124" spans="2:65" s="1" customFormat="1" ht="16.5" customHeight="1">
      <c r="B124" s="39"/>
      <c r="C124" s="243" t="s">
        <v>308</v>
      </c>
      <c r="D124" s="243" t="s">
        <v>292</v>
      </c>
      <c r="E124" s="244" t="s">
        <v>872</v>
      </c>
      <c r="F124" s="245" t="s">
        <v>873</v>
      </c>
      <c r="G124" s="246" t="s">
        <v>136</v>
      </c>
      <c r="H124" s="247">
        <v>5</v>
      </c>
      <c r="I124" s="248">
        <v>277.2</v>
      </c>
      <c r="J124" s="249">
        <f t="shared" si="0"/>
        <v>1386</v>
      </c>
      <c r="K124" s="245" t="s">
        <v>161</v>
      </c>
      <c r="L124" s="250"/>
      <c r="M124" s="251" t="s">
        <v>21</v>
      </c>
      <c r="N124" s="252" t="s">
        <v>41</v>
      </c>
      <c r="O124" s="40"/>
      <c r="P124" s="199">
        <f t="shared" si="1"/>
        <v>0</v>
      </c>
      <c r="Q124" s="199">
        <v>0.053</v>
      </c>
      <c r="R124" s="199">
        <f t="shared" si="2"/>
        <v>0.265</v>
      </c>
      <c r="S124" s="199">
        <v>0</v>
      </c>
      <c r="T124" s="200">
        <f t="shared" si="3"/>
        <v>0</v>
      </c>
      <c r="AR124" s="23" t="s">
        <v>173</v>
      </c>
      <c r="AT124" s="23" t="s">
        <v>292</v>
      </c>
      <c r="AU124" s="23" t="s">
        <v>79</v>
      </c>
      <c r="AY124" s="23" t="s">
        <v>132</v>
      </c>
      <c r="BE124" s="201">
        <f t="shared" si="4"/>
        <v>1386</v>
      </c>
      <c r="BF124" s="201">
        <f t="shared" si="5"/>
        <v>0</v>
      </c>
      <c r="BG124" s="201">
        <f t="shared" si="6"/>
        <v>0</v>
      </c>
      <c r="BH124" s="201">
        <f t="shared" si="7"/>
        <v>0</v>
      </c>
      <c r="BI124" s="201">
        <f t="shared" si="8"/>
        <v>0</v>
      </c>
      <c r="BJ124" s="23" t="s">
        <v>77</v>
      </c>
      <c r="BK124" s="201">
        <f t="shared" si="9"/>
        <v>1386</v>
      </c>
      <c r="BL124" s="23" t="s">
        <v>152</v>
      </c>
      <c r="BM124" s="23" t="s">
        <v>1489</v>
      </c>
    </row>
    <row r="125" spans="2:65" s="1" customFormat="1" ht="16.5" customHeight="1">
      <c r="B125" s="39"/>
      <c r="C125" s="243" t="s">
        <v>313</v>
      </c>
      <c r="D125" s="243" t="s">
        <v>292</v>
      </c>
      <c r="E125" s="244" t="s">
        <v>1490</v>
      </c>
      <c r="F125" s="245" t="s">
        <v>1491</v>
      </c>
      <c r="G125" s="246" t="s">
        <v>1337</v>
      </c>
      <c r="H125" s="247">
        <v>5</v>
      </c>
      <c r="I125" s="248">
        <v>3280.13</v>
      </c>
      <c r="J125" s="249">
        <f t="shared" si="0"/>
        <v>16400.65</v>
      </c>
      <c r="K125" s="245" t="s">
        <v>21</v>
      </c>
      <c r="L125" s="250"/>
      <c r="M125" s="251" t="s">
        <v>21</v>
      </c>
      <c r="N125" s="252" t="s">
        <v>41</v>
      </c>
      <c r="O125" s="40"/>
      <c r="P125" s="199">
        <f t="shared" si="1"/>
        <v>0</v>
      </c>
      <c r="Q125" s="199">
        <v>0</v>
      </c>
      <c r="R125" s="199">
        <f t="shared" si="2"/>
        <v>0</v>
      </c>
      <c r="S125" s="199">
        <v>0</v>
      </c>
      <c r="T125" s="200">
        <f t="shared" si="3"/>
        <v>0</v>
      </c>
      <c r="AR125" s="23" t="s">
        <v>173</v>
      </c>
      <c r="AT125" s="23" t="s">
        <v>292</v>
      </c>
      <c r="AU125" s="23" t="s">
        <v>79</v>
      </c>
      <c r="AY125" s="23" t="s">
        <v>132</v>
      </c>
      <c r="BE125" s="201">
        <f t="shared" si="4"/>
        <v>16400.65</v>
      </c>
      <c r="BF125" s="201">
        <f t="shared" si="5"/>
        <v>0</v>
      </c>
      <c r="BG125" s="201">
        <f t="shared" si="6"/>
        <v>0</v>
      </c>
      <c r="BH125" s="201">
        <f t="shared" si="7"/>
        <v>0</v>
      </c>
      <c r="BI125" s="201">
        <f t="shared" si="8"/>
        <v>0</v>
      </c>
      <c r="BJ125" s="23" t="s">
        <v>77</v>
      </c>
      <c r="BK125" s="201">
        <f t="shared" si="9"/>
        <v>16400.65</v>
      </c>
      <c r="BL125" s="23" t="s">
        <v>152</v>
      </c>
      <c r="BM125" s="23" t="s">
        <v>1492</v>
      </c>
    </row>
    <row r="126" spans="2:65" s="1" customFormat="1" ht="16.5" customHeight="1">
      <c r="B126" s="39"/>
      <c r="C126" s="243" t="s">
        <v>319</v>
      </c>
      <c r="D126" s="243" t="s">
        <v>292</v>
      </c>
      <c r="E126" s="244" t="s">
        <v>1493</v>
      </c>
      <c r="F126" s="245" t="s">
        <v>1494</v>
      </c>
      <c r="G126" s="246" t="s">
        <v>136</v>
      </c>
      <c r="H126" s="247">
        <v>8</v>
      </c>
      <c r="I126" s="248">
        <v>196.34</v>
      </c>
      <c r="J126" s="249">
        <f t="shared" si="0"/>
        <v>1570.72</v>
      </c>
      <c r="K126" s="245" t="s">
        <v>161</v>
      </c>
      <c r="L126" s="250"/>
      <c r="M126" s="251" t="s">
        <v>21</v>
      </c>
      <c r="N126" s="252" t="s">
        <v>41</v>
      </c>
      <c r="O126" s="40"/>
      <c r="P126" s="199">
        <f t="shared" si="1"/>
        <v>0</v>
      </c>
      <c r="Q126" s="199">
        <v>0.002</v>
      </c>
      <c r="R126" s="199">
        <f t="shared" si="2"/>
        <v>0.016</v>
      </c>
      <c r="S126" s="199">
        <v>0</v>
      </c>
      <c r="T126" s="200">
        <f t="shared" si="3"/>
        <v>0</v>
      </c>
      <c r="AR126" s="23" t="s">
        <v>173</v>
      </c>
      <c r="AT126" s="23" t="s">
        <v>292</v>
      </c>
      <c r="AU126" s="23" t="s">
        <v>79</v>
      </c>
      <c r="AY126" s="23" t="s">
        <v>132</v>
      </c>
      <c r="BE126" s="201">
        <f t="shared" si="4"/>
        <v>1570.72</v>
      </c>
      <c r="BF126" s="201">
        <f t="shared" si="5"/>
        <v>0</v>
      </c>
      <c r="BG126" s="201">
        <f t="shared" si="6"/>
        <v>0</v>
      </c>
      <c r="BH126" s="201">
        <f t="shared" si="7"/>
        <v>0</v>
      </c>
      <c r="BI126" s="201">
        <f t="shared" si="8"/>
        <v>0</v>
      </c>
      <c r="BJ126" s="23" t="s">
        <v>77</v>
      </c>
      <c r="BK126" s="201">
        <f t="shared" si="9"/>
        <v>1570.72</v>
      </c>
      <c r="BL126" s="23" t="s">
        <v>152</v>
      </c>
      <c r="BM126" s="23" t="s">
        <v>1495</v>
      </c>
    </row>
    <row r="127" spans="2:65" s="1" customFormat="1" ht="16.5" customHeight="1">
      <c r="B127" s="39"/>
      <c r="C127" s="243" t="s">
        <v>329</v>
      </c>
      <c r="D127" s="243" t="s">
        <v>292</v>
      </c>
      <c r="E127" s="244" t="s">
        <v>1496</v>
      </c>
      <c r="F127" s="245" t="s">
        <v>1497</v>
      </c>
      <c r="G127" s="246" t="s">
        <v>136</v>
      </c>
      <c r="H127" s="247">
        <v>1</v>
      </c>
      <c r="I127" s="248">
        <v>221.76</v>
      </c>
      <c r="J127" s="249">
        <f t="shared" si="0"/>
        <v>221.76</v>
      </c>
      <c r="K127" s="245" t="s">
        <v>161</v>
      </c>
      <c r="L127" s="250"/>
      <c r="M127" s="251" t="s">
        <v>21</v>
      </c>
      <c r="N127" s="252" t="s">
        <v>41</v>
      </c>
      <c r="O127" s="40"/>
      <c r="P127" s="199">
        <f t="shared" si="1"/>
        <v>0</v>
      </c>
      <c r="Q127" s="199">
        <v>0.032</v>
      </c>
      <c r="R127" s="199">
        <f t="shared" si="2"/>
        <v>0.032</v>
      </c>
      <c r="S127" s="199">
        <v>0</v>
      </c>
      <c r="T127" s="200">
        <f t="shared" si="3"/>
        <v>0</v>
      </c>
      <c r="AR127" s="23" t="s">
        <v>173</v>
      </c>
      <c r="AT127" s="23" t="s">
        <v>292</v>
      </c>
      <c r="AU127" s="23" t="s">
        <v>79</v>
      </c>
      <c r="AY127" s="23" t="s">
        <v>132</v>
      </c>
      <c r="BE127" s="201">
        <f t="shared" si="4"/>
        <v>221.76</v>
      </c>
      <c r="BF127" s="201">
        <f t="shared" si="5"/>
        <v>0</v>
      </c>
      <c r="BG127" s="201">
        <f t="shared" si="6"/>
        <v>0</v>
      </c>
      <c r="BH127" s="201">
        <f t="shared" si="7"/>
        <v>0</v>
      </c>
      <c r="BI127" s="201">
        <f t="shared" si="8"/>
        <v>0</v>
      </c>
      <c r="BJ127" s="23" t="s">
        <v>77</v>
      </c>
      <c r="BK127" s="201">
        <f t="shared" si="9"/>
        <v>221.76</v>
      </c>
      <c r="BL127" s="23" t="s">
        <v>152</v>
      </c>
      <c r="BM127" s="23" t="s">
        <v>1498</v>
      </c>
    </row>
    <row r="128" spans="2:65" s="1" customFormat="1" ht="16.5" customHeight="1">
      <c r="B128" s="39"/>
      <c r="C128" s="243" t="s">
        <v>9</v>
      </c>
      <c r="D128" s="243" t="s">
        <v>292</v>
      </c>
      <c r="E128" s="244" t="s">
        <v>1499</v>
      </c>
      <c r="F128" s="245" t="s">
        <v>1500</v>
      </c>
      <c r="G128" s="246" t="s">
        <v>136</v>
      </c>
      <c r="H128" s="247">
        <v>2</v>
      </c>
      <c r="I128" s="248">
        <v>251.79</v>
      </c>
      <c r="J128" s="249">
        <f t="shared" si="0"/>
        <v>503.58</v>
      </c>
      <c r="K128" s="245" t="s">
        <v>161</v>
      </c>
      <c r="L128" s="250"/>
      <c r="M128" s="251" t="s">
        <v>21</v>
      </c>
      <c r="N128" s="252" t="s">
        <v>41</v>
      </c>
      <c r="O128" s="40"/>
      <c r="P128" s="199">
        <f t="shared" si="1"/>
        <v>0</v>
      </c>
      <c r="Q128" s="199">
        <v>0.041</v>
      </c>
      <c r="R128" s="199">
        <f t="shared" si="2"/>
        <v>0.082</v>
      </c>
      <c r="S128" s="199">
        <v>0</v>
      </c>
      <c r="T128" s="200">
        <f t="shared" si="3"/>
        <v>0</v>
      </c>
      <c r="AR128" s="23" t="s">
        <v>173</v>
      </c>
      <c r="AT128" s="23" t="s">
        <v>292</v>
      </c>
      <c r="AU128" s="23" t="s">
        <v>79</v>
      </c>
      <c r="AY128" s="23" t="s">
        <v>132</v>
      </c>
      <c r="BE128" s="201">
        <f t="shared" si="4"/>
        <v>503.58</v>
      </c>
      <c r="BF128" s="201">
        <f t="shared" si="5"/>
        <v>0</v>
      </c>
      <c r="BG128" s="201">
        <f t="shared" si="6"/>
        <v>0</v>
      </c>
      <c r="BH128" s="201">
        <f t="shared" si="7"/>
        <v>0</v>
      </c>
      <c r="BI128" s="201">
        <f t="shared" si="8"/>
        <v>0</v>
      </c>
      <c r="BJ128" s="23" t="s">
        <v>77</v>
      </c>
      <c r="BK128" s="201">
        <f t="shared" si="9"/>
        <v>503.58</v>
      </c>
      <c r="BL128" s="23" t="s">
        <v>152</v>
      </c>
      <c r="BM128" s="23" t="s">
        <v>1501</v>
      </c>
    </row>
    <row r="129" spans="2:65" s="1" customFormat="1" ht="25.5" customHeight="1">
      <c r="B129" s="39"/>
      <c r="C129" s="190" t="s">
        <v>339</v>
      </c>
      <c r="D129" s="190" t="s">
        <v>133</v>
      </c>
      <c r="E129" s="191" t="s">
        <v>1502</v>
      </c>
      <c r="F129" s="192" t="s">
        <v>1503</v>
      </c>
      <c r="G129" s="193" t="s">
        <v>136</v>
      </c>
      <c r="H129" s="194">
        <v>1</v>
      </c>
      <c r="I129" s="195">
        <v>8740.18</v>
      </c>
      <c r="J129" s="196">
        <f t="shared" si="0"/>
        <v>8740.18</v>
      </c>
      <c r="K129" s="192" t="s">
        <v>161</v>
      </c>
      <c r="L129" s="59"/>
      <c r="M129" s="197" t="s">
        <v>21</v>
      </c>
      <c r="N129" s="198" t="s">
        <v>41</v>
      </c>
      <c r="O129" s="40"/>
      <c r="P129" s="199">
        <f t="shared" si="1"/>
        <v>0</v>
      </c>
      <c r="Q129" s="199">
        <v>2.61488</v>
      </c>
      <c r="R129" s="199">
        <f t="shared" si="2"/>
        <v>2.61488</v>
      </c>
      <c r="S129" s="199">
        <v>0</v>
      </c>
      <c r="T129" s="200">
        <f t="shared" si="3"/>
        <v>0</v>
      </c>
      <c r="AR129" s="23" t="s">
        <v>152</v>
      </c>
      <c r="AT129" s="23" t="s">
        <v>133</v>
      </c>
      <c r="AU129" s="23" t="s">
        <v>79</v>
      </c>
      <c r="AY129" s="23" t="s">
        <v>132</v>
      </c>
      <c r="BE129" s="201">
        <f t="shared" si="4"/>
        <v>8740.18</v>
      </c>
      <c r="BF129" s="201">
        <f t="shared" si="5"/>
        <v>0</v>
      </c>
      <c r="BG129" s="201">
        <f t="shared" si="6"/>
        <v>0</v>
      </c>
      <c r="BH129" s="201">
        <f t="shared" si="7"/>
        <v>0</v>
      </c>
      <c r="BI129" s="201">
        <f t="shared" si="8"/>
        <v>0</v>
      </c>
      <c r="BJ129" s="23" t="s">
        <v>77</v>
      </c>
      <c r="BK129" s="201">
        <f t="shared" si="9"/>
        <v>8740.18</v>
      </c>
      <c r="BL129" s="23" t="s">
        <v>152</v>
      </c>
      <c r="BM129" s="23" t="s">
        <v>1504</v>
      </c>
    </row>
    <row r="130" spans="2:47" s="1" customFormat="1" ht="108">
      <c r="B130" s="39"/>
      <c r="C130" s="61"/>
      <c r="D130" s="202" t="s">
        <v>188</v>
      </c>
      <c r="E130" s="61"/>
      <c r="F130" s="203" t="s">
        <v>1505</v>
      </c>
      <c r="G130" s="61"/>
      <c r="H130" s="61"/>
      <c r="I130" s="161"/>
      <c r="J130" s="61"/>
      <c r="K130" s="61"/>
      <c r="L130" s="59"/>
      <c r="M130" s="204"/>
      <c r="N130" s="40"/>
      <c r="O130" s="40"/>
      <c r="P130" s="40"/>
      <c r="Q130" s="40"/>
      <c r="R130" s="40"/>
      <c r="S130" s="40"/>
      <c r="T130" s="76"/>
      <c r="AT130" s="23" t="s">
        <v>188</v>
      </c>
      <c r="AU130" s="23" t="s">
        <v>79</v>
      </c>
    </row>
    <row r="131" spans="2:47" s="1" customFormat="1" ht="27">
      <c r="B131" s="39"/>
      <c r="C131" s="61"/>
      <c r="D131" s="202" t="s">
        <v>140</v>
      </c>
      <c r="E131" s="61"/>
      <c r="F131" s="203" t="s">
        <v>1506</v>
      </c>
      <c r="G131" s="61"/>
      <c r="H131" s="61"/>
      <c r="I131" s="161"/>
      <c r="J131" s="61"/>
      <c r="K131" s="61"/>
      <c r="L131" s="59"/>
      <c r="M131" s="204"/>
      <c r="N131" s="40"/>
      <c r="O131" s="40"/>
      <c r="P131" s="40"/>
      <c r="Q131" s="40"/>
      <c r="R131" s="40"/>
      <c r="S131" s="40"/>
      <c r="T131" s="76"/>
      <c r="AT131" s="23" t="s">
        <v>140</v>
      </c>
      <c r="AU131" s="23" t="s">
        <v>79</v>
      </c>
    </row>
    <row r="132" spans="2:65" s="1" customFormat="1" ht="25.5" customHeight="1">
      <c r="B132" s="39"/>
      <c r="C132" s="190" t="s">
        <v>344</v>
      </c>
      <c r="D132" s="190" t="s">
        <v>133</v>
      </c>
      <c r="E132" s="191" t="s">
        <v>1507</v>
      </c>
      <c r="F132" s="192" t="s">
        <v>1508</v>
      </c>
      <c r="G132" s="193" t="s">
        <v>136</v>
      </c>
      <c r="H132" s="194">
        <v>5</v>
      </c>
      <c r="I132" s="195">
        <v>701.88</v>
      </c>
      <c r="J132" s="196">
        <f>ROUND(I132*H132,2)</f>
        <v>3509.4</v>
      </c>
      <c r="K132" s="192" t="s">
        <v>161</v>
      </c>
      <c r="L132" s="59"/>
      <c r="M132" s="197" t="s">
        <v>21</v>
      </c>
      <c r="N132" s="198" t="s">
        <v>41</v>
      </c>
      <c r="O132" s="40"/>
      <c r="P132" s="199">
        <f>O132*H132</f>
        <v>0</v>
      </c>
      <c r="Q132" s="199">
        <v>0.21734</v>
      </c>
      <c r="R132" s="199">
        <f>Q132*H132</f>
        <v>1.0867</v>
      </c>
      <c r="S132" s="199">
        <v>0</v>
      </c>
      <c r="T132" s="200">
        <f>S132*H132</f>
        <v>0</v>
      </c>
      <c r="AR132" s="23" t="s">
        <v>152</v>
      </c>
      <c r="AT132" s="23" t="s">
        <v>133</v>
      </c>
      <c r="AU132" s="23" t="s">
        <v>79</v>
      </c>
      <c r="AY132" s="23" t="s">
        <v>132</v>
      </c>
      <c r="BE132" s="201">
        <f>IF(N132="základní",J132,0)</f>
        <v>3509.4</v>
      </c>
      <c r="BF132" s="201">
        <f>IF(N132="snížená",J132,0)</f>
        <v>0</v>
      </c>
      <c r="BG132" s="201">
        <f>IF(N132="zákl. přenesená",J132,0)</f>
        <v>0</v>
      </c>
      <c r="BH132" s="201">
        <f>IF(N132="sníž. přenesená",J132,0)</f>
        <v>0</v>
      </c>
      <c r="BI132" s="201">
        <f>IF(N132="nulová",J132,0)</f>
        <v>0</v>
      </c>
      <c r="BJ132" s="23" t="s">
        <v>77</v>
      </c>
      <c r="BK132" s="201">
        <f>ROUND(I132*H132,2)</f>
        <v>3509.4</v>
      </c>
      <c r="BL132" s="23" t="s">
        <v>152</v>
      </c>
      <c r="BM132" s="23" t="s">
        <v>1509</v>
      </c>
    </row>
    <row r="133" spans="2:47" s="1" customFormat="1" ht="148.5">
      <c r="B133" s="39"/>
      <c r="C133" s="61"/>
      <c r="D133" s="202" t="s">
        <v>188</v>
      </c>
      <c r="E133" s="61"/>
      <c r="F133" s="203" t="s">
        <v>1510</v>
      </c>
      <c r="G133" s="61"/>
      <c r="H133" s="61"/>
      <c r="I133" s="161"/>
      <c r="J133" s="61"/>
      <c r="K133" s="61"/>
      <c r="L133" s="59"/>
      <c r="M133" s="204"/>
      <c r="N133" s="40"/>
      <c r="O133" s="40"/>
      <c r="P133" s="40"/>
      <c r="Q133" s="40"/>
      <c r="R133" s="40"/>
      <c r="S133" s="40"/>
      <c r="T133" s="76"/>
      <c r="AT133" s="23" t="s">
        <v>188</v>
      </c>
      <c r="AU133" s="23" t="s">
        <v>79</v>
      </c>
    </row>
    <row r="134" spans="2:65" s="1" customFormat="1" ht="16.5" customHeight="1">
      <c r="B134" s="39"/>
      <c r="C134" s="243" t="s">
        <v>350</v>
      </c>
      <c r="D134" s="243" t="s">
        <v>292</v>
      </c>
      <c r="E134" s="244" t="s">
        <v>1511</v>
      </c>
      <c r="F134" s="245" t="s">
        <v>1512</v>
      </c>
      <c r="G134" s="246" t="s">
        <v>136</v>
      </c>
      <c r="H134" s="247">
        <v>5</v>
      </c>
      <c r="I134" s="248">
        <v>2288.01</v>
      </c>
      <c r="J134" s="249">
        <f>ROUND(I134*H134,2)</f>
        <v>11440.05</v>
      </c>
      <c r="K134" s="245" t="s">
        <v>161</v>
      </c>
      <c r="L134" s="250"/>
      <c r="M134" s="251" t="s">
        <v>21</v>
      </c>
      <c r="N134" s="252" t="s">
        <v>41</v>
      </c>
      <c r="O134" s="40"/>
      <c r="P134" s="199">
        <f>O134*H134</f>
        <v>0</v>
      </c>
      <c r="Q134" s="199">
        <v>0.102</v>
      </c>
      <c r="R134" s="199">
        <f>Q134*H134</f>
        <v>0.51</v>
      </c>
      <c r="S134" s="199">
        <v>0</v>
      </c>
      <c r="T134" s="200">
        <f>S134*H134</f>
        <v>0</v>
      </c>
      <c r="AR134" s="23" t="s">
        <v>173</v>
      </c>
      <c r="AT134" s="23" t="s">
        <v>292</v>
      </c>
      <c r="AU134" s="23" t="s">
        <v>79</v>
      </c>
      <c r="AY134" s="23" t="s">
        <v>132</v>
      </c>
      <c r="BE134" s="201">
        <f>IF(N134="základní",J134,0)</f>
        <v>11440.05</v>
      </c>
      <c r="BF134" s="201">
        <f>IF(N134="snížená",J134,0)</f>
        <v>0</v>
      </c>
      <c r="BG134" s="201">
        <f>IF(N134="zákl. přenesená",J134,0)</f>
        <v>0</v>
      </c>
      <c r="BH134" s="201">
        <f>IF(N134="sníž. přenesená",J134,0)</f>
        <v>0</v>
      </c>
      <c r="BI134" s="201">
        <f>IF(N134="nulová",J134,0)</f>
        <v>0</v>
      </c>
      <c r="BJ134" s="23" t="s">
        <v>77</v>
      </c>
      <c r="BK134" s="201">
        <f>ROUND(I134*H134,2)</f>
        <v>11440.05</v>
      </c>
      <c r="BL134" s="23" t="s">
        <v>152</v>
      </c>
      <c r="BM134" s="23" t="s">
        <v>1513</v>
      </c>
    </row>
    <row r="135" spans="2:65" s="1" customFormat="1" ht="25.5" customHeight="1">
      <c r="B135" s="39"/>
      <c r="C135" s="190" t="s">
        <v>356</v>
      </c>
      <c r="D135" s="190" t="s">
        <v>133</v>
      </c>
      <c r="E135" s="191" t="s">
        <v>1514</v>
      </c>
      <c r="F135" s="192" t="s">
        <v>1515</v>
      </c>
      <c r="G135" s="193" t="s">
        <v>136</v>
      </c>
      <c r="H135" s="194">
        <v>1</v>
      </c>
      <c r="I135" s="195">
        <v>818.76</v>
      </c>
      <c r="J135" s="196">
        <f>ROUND(I135*H135,2)</f>
        <v>818.76</v>
      </c>
      <c r="K135" s="192" t="s">
        <v>161</v>
      </c>
      <c r="L135" s="59"/>
      <c r="M135" s="197" t="s">
        <v>21</v>
      </c>
      <c r="N135" s="198" t="s">
        <v>41</v>
      </c>
      <c r="O135" s="40"/>
      <c r="P135" s="199">
        <f>O135*H135</f>
        <v>0</v>
      </c>
      <c r="Q135" s="199">
        <v>0.21734</v>
      </c>
      <c r="R135" s="199">
        <f>Q135*H135</f>
        <v>0.21734</v>
      </c>
      <c r="S135" s="199">
        <v>0</v>
      </c>
      <c r="T135" s="200">
        <f>S135*H135</f>
        <v>0</v>
      </c>
      <c r="AR135" s="23" t="s">
        <v>152</v>
      </c>
      <c r="AT135" s="23" t="s">
        <v>133</v>
      </c>
      <c r="AU135" s="23" t="s">
        <v>79</v>
      </c>
      <c r="AY135" s="23" t="s">
        <v>132</v>
      </c>
      <c r="BE135" s="201">
        <f>IF(N135="základní",J135,0)</f>
        <v>818.76</v>
      </c>
      <c r="BF135" s="201">
        <f>IF(N135="snížená",J135,0)</f>
        <v>0</v>
      </c>
      <c r="BG135" s="201">
        <f>IF(N135="zákl. přenesená",J135,0)</f>
        <v>0</v>
      </c>
      <c r="BH135" s="201">
        <f>IF(N135="sníž. přenesená",J135,0)</f>
        <v>0</v>
      </c>
      <c r="BI135" s="201">
        <f>IF(N135="nulová",J135,0)</f>
        <v>0</v>
      </c>
      <c r="BJ135" s="23" t="s">
        <v>77</v>
      </c>
      <c r="BK135" s="201">
        <f>ROUND(I135*H135,2)</f>
        <v>818.76</v>
      </c>
      <c r="BL135" s="23" t="s">
        <v>152</v>
      </c>
      <c r="BM135" s="23" t="s">
        <v>1516</v>
      </c>
    </row>
    <row r="136" spans="2:47" s="1" customFormat="1" ht="40.5">
      <c r="B136" s="39"/>
      <c r="C136" s="61"/>
      <c r="D136" s="202" t="s">
        <v>188</v>
      </c>
      <c r="E136" s="61"/>
      <c r="F136" s="203" t="s">
        <v>549</v>
      </c>
      <c r="G136" s="61"/>
      <c r="H136" s="61"/>
      <c r="I136" s="161"/>
      <c r="J136" s="61"/>
      <c r="K136" s="61"/>
      <c r="L136" s="59"/>
      <c r="M136" s="204"/>
      <c r="N136" s="40"/>
      <c r="O136" s="40"/>
      <c r="P136" s="40"/>
      <c r="Q136" s="40"/>
      <c r="R136" s="40"/>
      <c r="S136" s="40"/>
      <c r="T136" s="76"/>
      <c r="AT136" s="23" t="s">
        <v>188</v>
      </c>
      <c r="AU136" s="23" t="s">
        <v>79</v>
      </c>
    </row>
    <row r="137" spans="2:65" s="1" customFormat="1" ht="25.5" customHeight="1">
      <c r="B137" s="39"/>
      <c r="C137" s="243" t="s">
        <v>362</v>
      </c>
      <c r="D137" s="243" t="s">
        <v>292</v>
      </c>
      <c r="E137" s="244" t="s">
        <v>1517</v>
      </c>
      <c r="F137" s="245" t="s">
        <v>1518</v>
      </c>
      <c r="G137" s="246" t="s">
        <v>136</v>
      </c>
      <c r="H137" s="247">
        <v>1</v>
      </c>
      <c r="I137" s="248">
        <v>4077.07</v>
      </c>
      <c r="J137" s="249">
        <f>ROUND(I137*H137,2)</f>
        <v>4077.07</v>
      </c>
      <c r="K137" s="245" t="s">
        <v>21</v>
      </c>
      <c r="L137" s="250"/>
      <c r="M137" s="251" t="s">
        <v>21</v>
      </c>
      <c r="N137" s="252" t="s">
        <v>41</v>
      </c>
      <c r="O137" s="40"/>
      <c r="P137" s="199">
        <f>O137*H137</f>
        <v>0</v>
      </c>
      <c r="Q137" s="199">
        <v>0.142</v>
      </c>
      <c r="R137" s="199">
        <f>Q137*H137</f>
        <v>0.142</v>
      </c>
      <c r="S137" s="199">
        <v>0</v>
      </c>
      <c r="T137" s="200">
        <f>S137*H137</f>
        <v>0</v>
      </c>
      <c r="AR137" s="23" t="s">
        <v>173</v>
      </c>
      <c r="AT137" s="23" t="s">
        <v>292</v>
      </c>
      <c r="AU137" s="23" t="s">
        <v>79</v>
      </c>
      <c r="AY137" s="23" t="s">
        <v>132</v>
      </c>
      <c r="BE137" s="201">
        <f>IF(N137="základní",J137,0)</f>
        <v>4077.07</v>
      </c>
      <c r="BF137" s="201">
        <f>IF(N137="snížená",J137,0)</f>
        <v>0</v>
      </c>
      <c r="BG137" s="201">
        <f>IF(N137="zákl. přenesená",J137,0)</f>
        <v>0</v>
      </c>
      <c r="BH137" s="201">
        <f>IF(N137="sníž. přenesená",J137,0)</f>
        <v>0</v>
      </c>
      <c r="BI137" s="201">
        <f>IF(N137="nulová",J137,0)</f>
        <v>0</v>
      </c>
      <c r="BJ137" s="23" t="s">
        <v>77</v>
      </c>
      <c r="BK137" s="201">
        <f>ROUND(I137*H137,2)</f>
        <v>4077.07</v>
      </c>
      <c r="BL137" s="23" t="s">
        <v>152</v>
      </c>
      <c r="BM137" s="23" t="s">
        <v>1519</v>
      </c>
    </row>
    <row r="138" spans="2:63" s="10" customFormat="1" ht="29.25" customHeight="1">
      <c r="B138" s="174"/>
      <c r="C138" s="175"/>
      <c r="D138" s="176" t="s">
        <v>69</v>
      </c>
      <c r="E138" s="188" t="s">
        <v>684</v>
      </c>
      <c r="F138" s="188" t="s">
        <v>685</v>
      </c>
      <c r="G138" s="175"/>
      <c r="H138" s="175"/>
      <c r="I138" s="178"/>
      <c r="J138" s="189">
        <f>BK138</f>
        <v>1005.29</v>
      </c>
      <c r="K138" s="175"/>
      <c r="L138" s="180"/>
      <c r="M138" s="181"/>
      <c r="N138" s="182"/>
      <c r="O138" s="182"/>
      <c r="P138" s="183">
        <f>SUM(P139:P141)</f>
        <v>0</v>
      </c>
      <c r="Q138" s="182"/>
      <c r="R138" s="183">
        <f>SUM(R139:R141)</f>
        <v>0</v>
      </c>
      <c r="S138" s="182"/>
      <c r="T138" s="184">
        <f>SUM(T139:T141)</f>
        <v>0</v>
      </c>
      <c r="AR138" s="185" t="s">
        <v>77</v>
      </c>
      <c r="AT138" s="186" t="s">
        <v>69</v>
      </c>
      <c r="AU138" s="186" t="s">
        <v>77</v>
      </c>
      <c r="AY138" s="185" t="s">
        <v>132</v>
      </c>
      <c r="BK138" s="187">
        <f>SUM(BK139:BK141)</f>
        <v>1005.29</v>
      </c>
    </row>
    <row r="139" spans="2:65" s="1" customFormat="1" ht="38.25" customHeight="1">
      <c r="B139" s="39"/>
      <c r="C139" s="190" t="s">
        <v>367</v>
      </c>
      <c r="D139" s="190" t="s">
        <v>133</v>
      </c>
      <c r="E139" s="191" t="s">
        <v>687</v>
      </c>
      <c r="F139" s="192" t="s">
        <v>688</v>
      </c>
      <c r="G139" s="193" t="s">
        <v>281</v>
      </c>
      <c r="H139" s="194">
        <v>5.526</v>
      </c>
      <c r="I139" s="195">
        <v>57.18</v>
      </c>
      <c r="J139" s="196">
        <f>ROUND(I139*H139,2)</f>
        <v>315.98</v>
      </c>
      <c r="K139" s="192" t="s">
        <v>21</v>
      </c>
      <c r="L139" s="59"/>
      <c r="M139" s="197" t="s">
        <v>21</v>
      </c>
      <c r="N139" s="198" t="s">
        <v>41</v>
      </c>
      <c r="O139" s="40"/>
      <c r="P139" s="199">
        <f>O139*H139</f>
        <v>0</v>
      </c>
      <c r="Q139" s="199">
        <v>0</v>
      </c>
      <c r="R139" s="199">
        <f>Q139*H139</f>
        <v>0</v>
      </c>
      <c r="S139" s="199">
        <v>0</v>
      </c>
      <c r="T139" s="200">
        <f>S139*H139</f>
        <v>0</v>
      </c>
      <c r="AR139" s="23" t="s">
        <v>152</v>
      </c>
      <c r="AT139" s="23" t="s">
        <v>133</v>
      </c>
      <c r="AU139" s="23" t="s">
        <v>79</v>
      </c>
      <c r="AY139" s="23" t="s">
        <v>132</v>
      </c>
      <c r="BE139" s="201">
        <f>IF(N139="základní",J139,0)</f>
        <v>315.98</v>
      </c>
      <c r="BF139" s="201">
        <f>IF(N139="snížená",J139,0)</f>
        <v>0</v>
      </c>
      <c r="BG139" s="201">
        <f>IF(N139="zákl. přenesená",J139,0)</f>
        <v>0</v>
      </c>
      <c r="BH139" s="201">
        <f>IF(N139="sníž. přenesená",J139,0)</f>
        <v>0</v>
      </c>
      <c r="BI139" s="201">
        <f>IF(N139="nulová",J139,0)</f>
        <v>0</v>
      </c>
      <c r="BJ139" s="23" t="s">
        <v>77</v>
      </c>
      <c r="BK139" s="201">
        <f>ROUND(I139*H139,2)</f>
        <v>315.98</v>
      </c>
      <c r="BL139" s="23" t="s">
        <v>152</v>
      </c>
      <c r="BM139" s="23" t="s">
        <v>1520</v>
      </c>
    </row>
    <row r="140" spans="2:65" s="1" customFormat="1" ht="25.5" customHeight="1">
      <c r="B140" s="39"/>
      <c r="C140" s="190" t="s">
        <v>374</v>
      </c>
      <c r="D140" s="190" t="s">
        <v>133</v>
      </c>
      <c r="E140" s="191" t="s">
        <v>693</v>
      </c>
      <c r="F140" s="192" t="s">
        <v>694</v>
      </c>
      <c r="G140" s="193" t="s">
        <v>281</v>
      </c>
      <c r="H140" s="194">
        <v>5.526</v>
      </c>
      <c r="I140" s="195">
        <v>124.74</v>
      </c>
      <c r="J140" s="196">
        <f>ROUND(I140*H140,2)</f>
        <v>689.31</v>
      </c>
      <c r="K140" s="192" t="s">
        <v>161</v>
      </c>
      <c r="L140" s="59"/>
      <c r="M140" s="197" t="s">
        <v>21</v>
      </c>
      <c r="N140" s="198" t="s">
        <v>41</v>
      </c>
      <c r="O140" s="40"/>
      <c r="P140" s="199">
        <f>O140*H140</f>
        <v>0</v>
      </c>
      <c r="Q140" s="199">
        <v>0</v>
      </c>
      <c r="R140" s="199">
        <f>Q140*H140</f>
        <v>0</v>
      </c>
      <c r="S140" s="199">
        <v>0</v>
      </c>
      <c r="T140" s="200">
        <f>S140*H140</f>
        <v>0</v>
      </c>
      <c r="AR140" s="23" t="s">
        <v>152</v>
      </c>
      <c r="AT140" s="23" t="s">
        <v>133</v>
      </c>
      <c r="AU140" s="23" t="s">
        <v>79</v>
      </c>
      <c r="AY140" s="23" t="s">
        <v>132</v>
      </c>
      <c r="BE140" s="201">
        <f>IF(N140="základní",J140,0)</f>
        <v>689.31</v>
      </c>
      <c r="BF140" s="201">
        <f>IF(N140="snížená",J140,0)</f>
        <v>0</v>
      </c>
      <c r="BG140" s="201">
        <f>IF(N140="zákl. přenesená",J140,0)</f>
        <v>0</v>
      </c>
      <c r="BH140" s="201">
        <f>IF(N140="sníž. přenesená",J140,0)</f>
        <v>0</v>
      </c>
      <c r="BI140" s="201">
        <f>IF(N140="nulová",J140,0)</f>
        <v>0</v>
      </c>
      <c r="BJ140" s="23" t="s">
        <v>77</v>
      </c>
      <c r="BK140" s="201">
        <f>ROUND(I140*H140,2)</f>
        <v>689.31</v>
      </c>
      <c r="BL140" s="23" t="s">
        <v>152</v>
      </c>
      <c r="BM140" s="23" t="s">
        <v>1521</v>
      </c>
    </row>
    <row r="141" spans="2:47" s="1" customFormat="1" ht="81">
      <c r="B141" s="39"/>
      <c r="C141" s="61"/>
      <c r="D141" s="202" t="s">
        <v>188</v>
      </c>
      <c r="E141" s="61"/>
      <c r="F141" s="203" t="s">
        <v>696</v>
      </c>
      <c r="G141" s="61"/>
      <c r="H141" s="61"/>
      <c r="I141" s="161"/>
      <c r="J141" s="61"/>
      <c r="K141" s="61"/>
      <c r="L141" s="59"/>
      <c r="M141" s="205"/>
      <c r="N141" s="206"/>
      <c r="O141" s="206"/>
      <c r="P141" s="206"/>
      <c r="Q141" s="206"/>
      <c r="R141" s="206"/>
      <c r="S141" s="206"/>
      <c r="T141" s="207"/>
      <c r="AT141" s="23" t="s">
        <v>188</v>
      </c>
      <c r="AU141" s="23" t="s">
        <v>79</v>
      </c>
    </row>
    <row r="142" spans="2:12" s="1" customFormat="1" ht="6.75" customHeight="1">
      <c r="B142" s="54"/>
      <c r="C142" s="55"/>
      <c r="D142" s="55"/>
      <c r="E142" s="55"/>
      <c r="F142" s="55"/>
      <c r="G142" s="55"/>
      <c r="H142" s="55"/>
      <c r="I142" s="137"/>
      <c r="J142" s="55"/>
      <c r="K142" s="55"/>
      <c r="L142" s="59"/>
    </row>
  </sheetData>
  <sheetProtection sheet="1" objects="1" scenarios="1" formatColumns="0" formatRows="0" autoFilter="0"/>
  <autoFilter ref="C82:K141"/>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A1" sqref="A1"/>
    </sheetView>
  </sheetViews>
  <sheetFormatPr defaultColWidth="9.33203125" defaultRowHeight="13.5"/>
  <cols>
    <col min="1" max="1" width="8.33203125" style="256" customWidth="1"/>
    <col min="2" max="2" width="1.66796875" style="256" customWidth="1"/>
    <col min="3" max="4" width="5" style="256" customWidth="1"/>
    <col min="5" max="5" width="11.66015625" style="256" customWidth="1"/>
    <col min="6" max="6" width="9.16015625" style="256" customWidth="1"/>
    <col min="7" max="7" width="5" style="256" customWidth="1"/>
    <col min="8" max="8" width="77.83203125" style="256" customWidth="1"/>
    <col min="9" max="10" width="20" style="256" customWidth="1"/>
    <col min="11" max="11" width="1.66796875" style="256" customWidth="1"/>
  </cols>
  <sheetData>
    <row r="1" ht="37.5" customHeight="1"/>
    <row r="2" spans="2:11" ht="7.5" customHeight="1">
      <c r="B2" s="257"/>
      <c r="C2" s="258"/>
      <c r="D2" s="258"/>
      <c r="E2" s="258"/>
      <c r="F2" s="258"/>
      <c r="G2" s="258"/>
      <c r="H2" s="258"/>
      <c r="I2" s="258"/>
      <c r="J2" s="258"/>
      <c r="K2" s="259"/>
    </row>
    <row r="3" spans="2:11" s="14" customFormat="1" ht="45" customHeight="1">
      <c r="B3" s="260"/>
      <c r="C3" s="385" t="s">
        <v>1522</v>
      </c>
      <c r="D3" s="385"/>
      <c r="E3" s="385"/>
      <c r="F3" s="385"/>
      <c r="G3" s="385"/>
      <c r="H3" s="385"/>
      <c r="I3" s="385"/>
      <c r="J3" s="385"/>
      <c r="K3" s="261"/>
    </row>
    <row r="4" spans="2:11" ht="25.5" customHeight="1">
      <c r="B4" s="262"/>
      <c r="C4" s="389" t="s">
        <v>1523</v>
      </c>
      <c r="D4" s="389"/>
      <c r="E4" s="389"/>
      <c r="F4" s="389"/>
      <c r="G4" s="389"/>
      <c r="H4" s="389"/>
      <c r="I4" s="389"/>
      <c r="J4" s="389"/>
      <c r="K4" s="263"/>
    </row>
    <row r="5" spans="2:11" ht="5.25" customHeight="1">
      <c r="B5" s="262"/>
      <c r="C5" s="264"/>
      <c r="D5" s="264"/>
      <c r="E5" s="264"/>
      <c r="F5" s="264"/>
      <c r="G5" s="264"/>
      <c r="H5" s="264"/>
      <c r="I5" s="264"/>
      <c r="J5" s="264"/>
      <c r="K5" s="263"/>
    </row>
    <row r="6" spans="2:11" ht="15" customHeight="1">
      <c r="B6" s="262"/>
      <c r="C6" s="387" t="s">
        <v>1524</v>
      </c>
      <c r="D6" s="387"/>
      <c r="E6" s="387"/>
      <c r="F6" s="387"/>
      <c r="G6" s="387"/>
      <c r="H6" s="387"/>
      <c r="I6" s="387"/>
      <c r="J6" s="387"/>
      <c r="K6" s="263"/>
    </row>
    <row r="7" spans="2:11" ht="15" customHeight="1">
      <c r="B7" s="266"/>
      <c r="C7" s="387" t="s">
        <v>1525</v>
      </c>
      <c r="D7" s="387"/>
      <c r="E7" s="387"/>
      <c r="F7" s="387"/>
      <c r="G7" s="387"/>
      <c r="H7" s="387"/>
      <c r="I7" s="387"/>
      <c r="J7" s="387"/>
      <c r="K7" s="263"/>
    </row>
    <row r="8" spans="2:11" ht="12.75" customHeight="1">
      <c r="B8" s="266"/>
      <c r="C8" s="265"/>
      <c r="D8" s="265"/>
      <c r="E8" s="265"/>
      <c r="F8" s="265"/>
      <c r="G8" s="265"/>
      <c r="H8" s="265"/>
      <c r="I8" s="265"/>
      <c r="J8" s="265"/>
      <c r="K8" s="263"/>
    </row>
    <row r="9" spans="2:11" ht="15" customHeight="1">
      <c r="B9" s="266"/>
      <c r="C9" s="387" t="s">
        <v>1526</v>
      </c>
      <c r="D9" s="387"/>
      <c r="E9" s="387"/>
      <c r="F9" s="387"/>
      <c r="G9" s="387"/>
      <c r="H9" s="387"/>
      <c r="I9" s="387"/>
      <c r="J9" s="387"/>
      <c r="K9" s="263"/>
    </row>
    <row r="10" spans="2:11" ht="15" customHeight="1">
      <c r="B10" s="266"/>
      <c r="C10" s="265"/>
      <c r="D10" s="387" t="s">
        <v>1527</v>
      </c>
      <c r="E10" s="387"/>
      <c r="F10" s="387"/>
      <c r="G10" s="387"/>
      <c r="H10" s="387"/>
      <c r="I10" s="387"/>
      <c r="J10" s="387"/>
      <c r="K10" s="263"/>
    </row>
    <row r="11" spans="2:11" ht="15" customHeight="1">
      <c r="B11" s="266"/>
      <c r="C11" s="267"/>
      <c r="D11" s="387" t="s">
        <v>1528</v>
      </c>
      <c r="E11" s="387"/>
      <c r="F11" s="387"/>
      <c r="G11" s="387"/>
      <c r="H11" s="387"/>
      <c r="I11" s="387"/>
      <c r="J11" s="387"/>
      <c r="K11" s="263"/>
    </row>
    <row r="12" spans="2:11" ht="12.75" customHeight="1">
      <c r="B12" s="266"/>
      <c r="C12" s="267"/>
      <c r="D12" s="267"/>
      <c r="E12" s="267"/>
      <c r="F12" s="267"/>
      <c r="G12" s="267"/>
      <c r="H12" s="267"/>
      <c r="I12" s="267"/>
      <c r="J12" s="267"/>
      <c r="K12" s="263"/>
    </row>
    <row r="13" spans="2:11" ht="15" customHeight="1">
      <c r="B13" s="266"/>
      <c r="C13" s="267"/>
      <c r="D13" s="387" t="s">
        <v>1529</v>
      </c>
      <c r="E13" s="387"/>
      <c r="F13" s="387"/>
      <c r="G13" s="387"/>
      <c r="H13" s="387"/>
      <c r="I13" s="387"/>
      <c r="J13" s="387"/>
      <c r="K13" s="263"/>
    </row>
    <row r="14" spans="2:11" ht="15" customHeight="1">
      <c r="B14" s="266"/>
      <c r="C14" s="267"/>
      <c r="D14" s="387" t="s">
        <v>1530</v>
      </c>
      <c r="E14" s="387"/>
      <c r="F14" s="387"/>
      <c r="G14" s="387"/>
      <c r="H14" s="387"/>
      <c r="I14" s="387"/>
      <c r="J14" s="387"/>
      <c r="K14" s="263"/>
    </row>
    <row r="15" spans="2:11" ht="15" customHeight="1">
      <c r="B15" s="266"/>
      <c r="C15" s="267"/>
      <c r="D15" s="387" t="s">
        <v>1531</v>
      </c>
      <c r="E15" s="387"/>
      <c r="F15" s="387"/>
      <c r="G15" s="387"/>
      <c r="H15" s="387"/>
      <c r="I15" s="387"/>
      <c r="J15" s="387"/>
      <c r="K15" s="263"/>
    </row>
    <row r="16" spans="2:11" ht="15" customHeight="1">
      <c r="B16" s="266"/>
      <c r="C16" s="267"/>
      <c r="D16" s="267"/>
      <c r="E16" s="268" t="s">
        <v>76</v>
      </c>
      <c r="F16" s="387" t="s">
        <v>1532</v>
      </c>
      <c r="G16" s="387"/>
      <c r="H16" s="387"/>
      <c r="I16" s="387"/>
      <c r="J16" s="387"/>
      <c r="K16" s="263"/>
    </row>
    <row r="17" spans="2:11" ht="15" customHeight="1">
      <c r="B17" s="266"/>
      <c r="C17" s="267"/>
      <c r="D17" s="267"/>
      <c r="E17" s="268" t="s">
        <v>1533</v>
      </c>
      <c r="F17" s="387" t="s">
        <v>1534</v>
      </c>
      <c r="G17" s="387"/>
      <c r="H17" s="387"/>
      <c r="I17" s="387"/>
      <c r="J17" s="387"/>
      <c r="K17" s="263"/>
    </row>
    <row r="18" spans="2:11" ht="15" customHeight="1">
      <c r="B18" s="266"/>
      <c r="C18" s="267"/>
      <c r="D18" s="267"/>
      <c r="E18" s="268" t="s">
        <v>1535</v>
      </c>
      <c r="F18" s="387" t="s">
        <v>1536</v>
      </c>
      <c r="G18" s="387"/>
      <c r="H18" s="387"/>
      <c r="I18" s="387"/>
      <c r="J18" s="387"/>
      <c r="K18" s="263"/>
    </row>
    <row r="19" spans="2:11" ht="15" customHeight="1">
      <c r="B19" s="266"/>
      <c r="C19" s="267"/>
      <c r="D19" s="267"/>
      <c r="E19" s="268" t="s">
        <v>1537</v>
      </c>
      <c r="F19" s="387" t="s">
        <v>75</v>
      </c>
      <c r="G19" s="387"/>
      <c r="H19" s="387"/>
      <c r="I19" s="387"/>
      <c r="J19" s="387"/>
      <c r="K19" s="263"/>
    </row>
    <row r="20" spans="2:11" ht="15" customHeight="1">
      <c r="B20" s="266"/>
      <c r="C20" s="267"/>
      <c r="D20" s="267"/>
      <c r="E20" s="268" t="s">
        <v>1538</v>
      </c>
      <c r="F20" s="387" t="s">
        <v>1539</v>
      </c>
      <c r="G20" s="387"/>
      <c r="H20" s="387"/>
      <c r="I20" s="387"/>
      <c r="J20" s="387"/>
      <c r="K20" s="263"/>
    </row>
    <row r="21" spans="2:11" ht="15" customHeight="1">
      <c r="B21" s="266"/>
      <c r="C21" s="267"/>
      <c r="D21" s="267"/>
      <c r="E21" s="268" t="s">
        <v>1540</v>
      </c>
      <c r="F21" s="387" t="s">
        <v>1541</v>
      </c>
      <c r="G21" s="387"/>
      <c r="H21" s="387"/>
      <c r="I21" s="387"/>
      <c r="J21" s="387"/>
      <c r="K21" s="263"/>
    </row>
    <row r="22" spans="2:11" ht="12.75" customHeight="1">
      <c r="B22" s="266"/>
      <c r="C22" s="267"/>
      <c r="D22" s="267"/>
      <c r="E22" s="267"/>
      <c r="F22" s="267"/>
      <c r="G22" s="267"/>
      <c r="H22" s="267"/>
      <c r="I22" s="267"/>
      <c r="J22" s="267"/>
      <c r="K22" s="263"/>
    </row>
    <row r="23" spans="2:11" ht="15" customHeight="1">
      <c r="B23" s="266"/>
      <c r="C23" s="387" t="s">
        <v>1542</v>
      </c>
      <c r="D23" s="387"/>
      <c r="E23" s="387"/>
      <c r="F23" s="387"/>
      <c r="G23" s="387"/>
      <c r="H23" s="387"/>
      <c r="I23" s="387"/>
      <c r="J23" s="387"/>
      <c r="K23" s="263"/>
    </row>
    <row r="24" spans="2:11" ht="15" customHeight="1">
      <c r="B24" s="266"/>
      <c r="C24" s="387" t="s">
        <v>1543</v>
      </c>
      <c r="D24" s="387"/>
      <c r="E24" s="387"/>
      <c r="F24" s="387"/>
      <c r="G24" s="387"/>
      <c r="H24" s="387"/>
      <c r="I24" s="387"/>
      <c r="J24" s="387"/>
      <c r="K24" s="263"/>
    </row>
    <row r="25" spans="2:11" ht="15" customHeight="1">
      <c r="B25" s="266"/>
      <c r="C25" s="265"/>
      <c r="D25" s="387" t="s">
        <v>1544</v>
      </c>
      <c r="E25" s="387"/>
      <c r="F25" s="387"/>
      <c r="G25" s="387"/>
      <c r="H25" s="387"/>
      <c r="I25" s="387"/>
      <c r="J25" s="387"/>
      <c r="K25" s="263"/>
    </row>
    <row r="26" spans="2:11" ht="15" customHeight="1">
      <c r="B26" s="266"/>
      <c r="C26" s="267"/>
      <c r="D26" s="387" t="s">
        <v>1545</v>
      </c>
      <c r="E26" s="387"/>
      <c r="F26" s="387"/>
      <c r="G26" s="387"/>
      <c r="H26" s="387"/>
      <c r="I26" s="387"/>
      <c r="J26" s="387"/>
      <c r="K26" s="263"/>
    </row>
    <row r="27" spans="2:11" ht="12.75" customHeight="1">
      <c r="B27" s="266"/>
      <c r="C27" s="267"/>
      <c r="D27" s="267"/>
      <c r="E27" s="267"/>
      <c r="F27" s="267"/>
      <c r="G27" s="267"/>
      <c r="H27" s="267"/>
      <c r="I27" s="267"/>
      <c r="J27" s="267"/>
      <c r="K27" s="263"/>
    </row>
    <row r="28" spans="2:11" ht="15" customHeight="1">
      <c r="B28" s="266"/>
      <c r="C28" s="267"/>
      <c r="D28" s="387" t="s">
        <v>1546</v>
      </c>
      <c r="E28" s="387"/>
      <c r="F28" s="387"/>
      <c r="G28" s="387"/>
      <c r="H28" s="387"/>
      <c r="I28" s="387"/>
      <c r="J28" s="387"/>
      <c r="K28" s="263"/>
    </row>
    <row r="29" spans="2:11" ht="15" customHeight="1">
      <c r="B29" s="266"/>
      <c r="C29" s="267"/>
      <c r="D29" s="387" t="s">
        <v>1547</v>
      </c>
      <c r="E29" s="387"/>
      <c r="F29" s="387"/>
      <c r="G29" s="387"/>
      <c r="H29" s="387"/>
      <c r="I29" s="387"/>
      <c r="J29" s="387"/>
      <c r="K29" s="263"/>
    </row>
    <row r="30" spans="2:11" ht="12.75" customHeight="1">
      <c r="B30" s="266"/>
      <c r="C30" s="267"/>
      <c r="D30" s="267"/>
      <c r="E30" s="267"/>
      <c r="F30" s="267"/>
      <c r="G30" s="267"/>
      <c r="H30" s="267"/>
      <c r="I30" s="267"/>
      <c r="J30" s="267"/>
      <c r="K30" s="263"/>
    </row>
    <row r="31" spans="2:11" ht="15" customHeight="1">
      <c r="B31" s="266"/>
      <c r="C31" s="267"/>
      <c r="D31" s="387" t="s">
        <v>1548</v>
      </c>
      <c r="E31" s="387"/>
      <c r="F31" s="387"/>
      <c r="G31" s="387"/>
      <c r="H31" s="387"/>
      <c r="I31" s="387"/>
      <c r="J31" s="387"/>
      <c r="K31" s="263"/>
    </row>
    <row r="32" spans="2:11" ht="15" customHeight="1">
      <c r="B32" s="266"/>
      <c r="C32" s="267"/>
      <c r="D32" s="387" t="s">
        <v>1549</v>
      </c>
      <c r="E32" s="387"/>
      <c r="F32" s="387"/>
      <c r="G32" s="387"/>
      <c r="H32" s="387"/>
      <c r="I32" s="387"/>
      <c r="J32" s="387"/>
      <c r="K32" s="263"/>
    </row>
    <row r="33" spans="2:11" ht="15" customHeight="1">
      <c r="B33" s="266"/>
      <c r="C33" s="267"/>
      <c r="D33" s="387" t="s">
        <v>1550</v>
      </c>
      <c r="E33" s="387"/>
      <c r="F33" s="387"/>
      <c r="G33" s="387"/>
      <c r="H33" s="387"/>
      <c r="I33" s="387"/>
      <c r="J33" s="387"/>
      <c r="K33" s="263"/>
    </row>
    <row r="34" spans="2:11" ht="15" customHeight="1">
      <c r="B34" s="266"/>
      <c r="C34" s="267"/>
      <c r="D34" s="265"/>
      <c r="E34" s="269" t="s">
        <v>116</v>
      </c>
      <c r="F34" s="265"/>
      <c r="G34" s="387" t="s">
        <v>1551</v>
      </c>
      <c r="H34" s="387"/>
      <c r="I34" s="387"/>
      <c r="J34" s="387"/>
      <c r="K34" s="263"/>
    </row>
    <row r="35" spans="2:11" ht="30.75" customHeight="1">
      <c r="B35" s="266"/>
      <c r="C35" s="267"/>
      <c r="D35" s="265"/>
      <c r="E35" s="269" t="s">
        <v>1552</v>
      </c>
      <c r="F35" s="265"/>
      <c r="G35" s="387" t="s">
        <v>1553</v>
      </c>
      <c r="H35" s="387"/>
      <c r="I35" s="387"/>
      <c r="J35" s="387"/>
      <c r="K35" s="263"/>
    </row>
    <row r="36" spans="2:11" ht="15" customHeight="1">
      <c r="B36" s="266"/>
      <c r="C36" s="267"/>
      <c r="D36" s="265"/>
      <c r="E36" s="269" t="s">
        <v>51</v>
      </c>
      <c r="F36" s="265"/>
      <c r="G36" s="387" t="s">
        <v>1554</v>
      </c>
      <c r="H36" s="387"/>
      <c r="I36" s="387"/>
      <c r="J36" s="387"/>
      <c r="K36" s="263"/>
    </row>
    <row r="37" spans="2:11" ht="15" customHeight="1">
      <c r="B37" s="266"/>
      <c r="C37" s="267"/>
      <c r="D37" s="265"/>
      <c r="E37" s="269" t="s">
        <v>117</v>
      </c>
      <c r="F37" s="265"/>
      <c r="G37" s="387" t="s">
        <v>1555</v>
      </c>
      <c r="H37" s="387"/>
      <c r="I37" s="387"/>
      <c r="J37" s="387"/>
      <c r="K37" s="263"/>
    </row>
    <row r="38" spans="2:11" ht="15" customHeight="1">
      <c r="B38" s="266"/>
      <c r="C38" s="267"/>
      <c r="D38" s="265"/>
      <c r="E38" s="269" t="s">
        <v>118</v>
      </c>
      <c r="F38" s="265"/>
      <c r="G38" s="387" t="s">
        <v>1556</v>
      </c>
      <c r="H38" s="387"/>
      <c r="I38" s="387"/>
      <c r="J38" s="387"/>
      <c r="K38" s="263"/>
    </row>
    <row r="39" spans="2:11" ht="15" customHeight="1">
      <c r="B39" s="266"/>
      <c r="C39" s="267"/>
      <c r="D39" s="265"/>
      <c r="E39" s="269" t="s">
        <v>119</v>
      </c>
      <c r="F39" s="265"/>
      <c r="G39" s="387" t="s">
        <v>1557</v>
      </c>
      <c r="H39" s="387"/>
      <c r="I39" s="387"/>
      <c r="J39" s="387"/>
      <c r="K39" s="263"/>
    </row>
    <row r="40" spans="2:11" ht="15" customHeight="1">
      <c r="B40" s="266"/>
      <c r="C40" s="267"/>
      <c r="D40" s="265"/>
      <c r="E40" s="269" t="s">
        <v>1558</v>
      </c>
      <c r="F40" s="265"/>
      <c r="G40" s="387" t="s">
        <v>1559</v>
      </c>
      <c r="H40" s="387"/>
      <c r="I40" s="387"/>
      <c r="J40" s="387"/>
      <c r="K40" s="263"/>
    </row>
    <row r="41" spans="2:11" ht="15" customHeight="1">
      <c r="B41" s="266"/>
      <c r="C41" s="267"/>
      <c r="D41" s="265"/>
      <c r="E41" s="269"/>
      <c r="F41" s="265"/>
      <c r="G41" s="387" t="s">
        <v>1560</v>
      </c>
      <c r="H41" s="387"/>
      <c r="I41" s="387"/>
      <c r="J41" s="387"/>
      <c r="K41" s="263"/>
    </row>
    <row r="42" spans="2:11" ht="15" customHeight="1">
      <c r="B42" s="266"/>
      <c r="C42" s="267"/>
      <c r="D42" s="265"/>
      <c r="E42" s="269" t="s">
        <v>1561</v>
      </c>
      <c r="F42" s="265"/>
      <c r="G42" s="387" t="s">
        <v>1562</v>
      </c>
      <c r="H42" s="387"/>
      <c r="I42" s="387"/>
      <c r="J42" s="387"/>
      <c r="K42" s="263"/>
    </row>
    <row r="43" spans="2:11" ht="15" customHeight="1">
      <c r="B43" s="266"/>
      <c r="C43" s="267"/>
      <c r="D43" s="265"/>
      <c r="E43" s="269" t="s">
        <v>121</v>
      </c>
      <c r="F43" s="265"/>
      <c r="G43" s="387" t="s">
        <v>1563</v>
      </c>
      <c r="H43" s="387"/>
      <c r="I43" s="387"/>
      <c r="J43" s="387"/>
      <c r="K43" s="263"/>
    </row>
    <row r="44" spans="2:11" ht="12.75" customHeight="1">
      <c r="B44" s="266"/>
      <c r="C44" s="267"/>
      <c r="D44" s="265"/>
      <c r="E44" s="265"/>
      <c r="F44" s="265"/>
      <c r="G44" s="265"/>
      <c r="H44" s="265"/>
      <c r="I44" s="265"/>
      <c r="J44" s="265"/>
      <c r="K44" s="263"/>
    </row>
    <row r="45" spans="2:11" ht="15" customHeight="1">
      <c r="B45" s="266"/>
      <c r="C45" s="267"/>
      <c r="D45" s="387" t="s">
        <v>1564</v>
      </c>
      <c r="E45" s="387"/>
      <c r="F45" s="387"/>
      <c r="G45" s="387"/>
      <c r="H45" s="387"/>
      <c r="I45" s="387"/>
      <c r="J45" s="387"/>
      <c r="K45" s="263"/>
    </row>
    <row r="46" spans="2:11" ht="15" customHeight="1">
      <c r="B46" s="266"/>
      <c r="C46" s="267"/>
      <c r="D46" s="267"/>
      <c r="E46" s="387" t="s">
        <v>1565</v>
      </c>
      <c r="F46" s="387"/>
      <c r="G46" s="387"/>
      <c r="H46" s="387"/>
      <c r="I46" s="387"/>
      <c r="J46" s="387"/>
      <c r="K46" s="263"/>
    </row>
    <row r="47" spans="2:11" ht="15" customHeight="1">
      <c r="B47" s="266"/>
      <c r="C47" s="267"/>
      <c r="D47" s="267"/>
      <c r="E47" s="387" t="s">
        <v>1566</v>
      </c>
      <c r="F47" s="387"/>
      <c r="G47" s="387"/>
      <c r="H47" s="387"/>
      <c r="I47" s="387"/>
      <c r="J47" s="387"/>
      <c r="K47" s="263"/>
    </row>
    <row r="48" spans="2:11" ht="15" customHeight="1">
      <c r="B48" s="266"/>
      <c r="C48" s="267"/>
      <c r="D48" s="267"/>
      <c r="E48" s="387" t="s">
        <v>1567</v>
      </c>
      <c r="F48" s="387"/>
      <c r="G48" s="387"/>
      <c r="H48" s="387"/>
      <c r="I48" s="387"/>
      <c r="J48" s="387"/>
      <c r="K48" s="263"/>
    </row>
    <row r="49" spans="2:11" ht="15" customHeight="1">
      <c r="B49" s="266"/>
      <c r="C49" s="267"/>
      <c r="D49" s="387" t="s">
        <v>1568</v>
      </c>
      <c r="E49" s="387"/>
      <c r="F49" s="387"/>
      <c r="G49" s="387"/>
      <c r="H49" s="387"/>
      <c r="I49" s="387"/>
      <c r="J49" s="387"/>
      <c r="K49" s="263"/>
    </row>
    <row r="50" spans="2:11" ht="25.5" customHeight="1">
      <c r="B50" s="262"/>
      <c r="C50" s="389" t="s">
        <v>1569</v>
      </c>
      <c r="D50" s="389"/>
      <c r="E50" s="389"/>
      <c r="F50" s="389"/>
      <c r="G50" s="389"/>
      <c r="H50" s="389"/>
      <c r="I50" s="389"/>
      <c r="J50" s="389"/>
      <c r="K50" s="263"/>
    </row>
    <row r="51" spans="2:11" ht="5.25" customHeight="1">
      <c r="B51" s="262"/>
      <c r="C51" s="264"/>
      <c r="D51" s="264"/>
      <c r="E51" s="264"/>
      <c r="F51" s="264"/>
      <c r="G51" s="264"/>
      <c r="H51" s="264"/>
      <c r="I51" s="264"/>
      <c r="J51" s="264"/>
      <c r="K51" s="263"/>
    </row>
    <row r="52" spans="2:11" ht="15" customHeight="1">
      <c r="B52" s="262"/>
      <c r="C52" s="387" t="s">
        <v>1570</v>
      </c>
      <c r="D52" s="387"/>
      <c r="E52" s="387"/>
      <c r="F52" s="387"/>
      <c r="G52" s="387"/>
      <c r="H52" s="387"/>
      <c r="I52" s="387"/>
      <c r="J52" s="387"/>
      <c r="K52" s="263"/>
    </row>
    <row r="53" spans="2:11" ht="15" customHeight="1">
      <c r="B53" s="262"/>
      <c r="C53" s="387" t="s">
        <v>1571</v>
      </c>
      <c r="D53" s="387"/>
      <c r="E53" s="387"/>
      <c r="F53" s="387"/>
      <c r="G53" s="387"/>
      <c r="H53" s="387"/>
      <c r="I53" s="387"/>
      <c r="J53" s="387"/>
      <c r="K53" s="263"/>
    </row>
    <row r="54" spans="2:11" ht="12.75" customHeight="1">
      <c r="B54" s="262"/>
      <c r="C54" s="265"/>
      <c r="D54" s="265"/>
      <c r="E54" s="265"/>
      <c r="F54" s="265"/>
      <c r="G54" s="265"/>
      <c r="H54" s="265"/>
      <c r="I54" s="265"/>
      <c r="J54" s="265"/>
      <c r="K54" s="263"/>
    </row>
    <row r="55" spans="2:11" ht="15" customHeight="1">
      <c r="B55" s="262"/>
      <c r="C55" s="387" t="s">
        <v>1572</v>
      </c>
      <c r="D55" s="387"/>
      <c r="E55" s="387"/>
      <c r="F55" s="387"/>
      <c r="G55" s="387"/>
      <c r="H55" s="387"/>
      <c r="I55" s="387"/>
      <c r="J55" s="387"/>
      <c r="K55" s="263"/>
    </row>
    <row r="56" spans="2:11" ht="15" customHeight="1">
      <c r="B56" s="262"/>
      <c r="C56" s="267"/>
      <c r="D56" s="387" t="s">
        <v>1573</v>
      </c>
      <c r="E56" s="387"/>
      <c r="F56" s="387"/>
      <c r="G56" s="387"/>
      <c r="H56" s="387"/>
      <c r="I56" s="387"/>
      <c r="J56" s="387"/>
      <c r="K56" s="263"/>
    </row>
    <row r="57" spans="2:11" ht="15" customHeight="1">
      <c r="B57" s="262"/>
      <c r="C57" s="267"/>
      <c r="D57" s="387" t="s">
        <v>1574</v>
      </c>
      <c r="E57" s="387"/>
      <c r="F57" s="387"/>
      <c r="G57" s="387"/>
      <c r="H57" s="387"/>
      <c r="I57" s="387"/>
      <c r="J57" s="387"/>
      <c r="K57" s="263"/>
    </row>
    <row r="58" spans="2:11" ht="15" customHeight="1">
      <c r="B58" s="262"/>
      <c r="C58" s="267"/>
      <c r="D58" s="387" t="s">
        <v>1575</v>
      </c>
      <c r="E58" s="387"/>
      <c r="F58" s="387"/>
      <c r="G58" s="387"/>
      <c r="H58" s="387"/>
      <c r="I58" s="387"/>
      <c r="J58" s="387"/>
      <c r="K58" s="263"/>
    </row>
    <row r="59" spans="2:11" ht="15" customHeight="1">
      <c r="B59" s="262"/>
      <c r="C59" s="267"/>
      <c r="D59" s="387" t="s">
        <v>1576</v>
      </c>
      <c r="E59" s="387"/>
      <c r="F59" s="387"/>
      <c r="G59" s="387"/>
      <c r="H59" s="387"/>
      <c r="I59" s="387"/>
      <c r="J59" s="387"/>
      <c r="K59" s="263"/>
    </row>
    <row r="60" spans="2:11" ht="15" customHeight="1">
      <c r="B60" s="262"/>
      <c r="C60" s="267"/>
      <c r="D60" s="388" t="s">
        <v>1577</v>
      </c>
      <c r="E60" s="388"/>
      <c r="F60" s="388"/>
      <c r="G60" s="388"/>
      <c r="H60" s="388"/>
      <c r="I60" s="388"/>
      <c r="J60" s="388"/>
      <c r="K60" s="263"/>
    </row>
    <row r="61" spans="2:11" ht="15" customHeight="1">
      <c r="B61" s="262"/>
      <c r="C61" s="267"/>
      <c r="D61" s="387" t="s">
        <v>1578</v>
      </c>
      <c r="E61" s="387"/>
      <c r="F61" s="387"/>
      <c r="G61" s="387"/>
      <c r="H61" s="387"/>
      <c r="I61" s="387"/>
      <c r="J61" s="387"/>
      <c r="K61" s="263"/>
    </row>
    <row r="62" spans="2:11" ht="12.75" customHeight="1">
      <c r="B62" s="262"/>
      <c r="C62" s="267"/>
      <c r="D62" s="267"/>
      <c r="E62" s="270"/>
      <c r="F62" s="267"/>
      <c r="G62" s="267"/>
      <c r="H62" s="267"/>
      <c r="I62" s="267"/>
      <c r="J62" s="267"/>
      <c r="K62" s="263"/>
    </row>
    <row r="63" spans="2:11" ht="15" customHeight="1">
      <c r="B63" s="262"/>
      <c r="C63" s="267"/>
      <c r="D63" s="387" t="s">
        <v>1579</v>
      </c>
      <c r="E63" s="387"/>
      <c r="F63" s="387"/>
      <c r="G63" s="387"/>
      <c r="H63" s="387"/>
      <c r="I63" s="387"/>
      <c r="J63" s="387"/>
      <c r="K63" s="263"/>
    </row>
    <row r="64" spans="2:11" ht="15" customHeight="1">
      <c r="B64" s="262"/>
      <c r="C64" s="267"/>
      <c r="D64" s="388" t="s">
        <v>1580</v>
      </c>
      <c r="E64" s="388"/>
      <c r="F64" s="388"/>
      <c r="G64" s="388"/>
      <c r="H64" s="388"/>
      <c r="I64" s="388"/>
      <c r="J64" s="388"/>
      <c r="K64" s="263"/>
    </row>
    <row r="65" spans="2:11" ht="15" customHeight="1">
      <c r="B65" s="262"/>
      <c r="C65" s="267"/>
      <c r="D65" s="387" t="s">
        <v>1581</v>
      </c>
      <c r="E65" s="387"/>
      <c r="F65" s="387"/>
      <c r="G65" s="387"/>
      <c r="H65" s="387"/>
      <c r="I65" s="387"/>
      <c r="J65" s="387"/>
      <c r="K65" s="263"/>
    </row>
    <row r="66" spans="2:11" ht="15" customHeight="1">
      <c r="B66" s="262"/>
      <c r="C66" s="267"/>
      <c r="D66" s="387" t="s">
        <v>1582</v>
      </c>
      <c r="E66" s="387"/>
      <c r="F66" s="387"/>
      <c r="G66" s="387"/>
      <c r="H66" s="387"/>
      <c r="I66" s="387"/>
      <c r="J66" s="387"/>
      <c r="K66" s="263"/>
    </row>
    <row r="67" spans="2:11" ht="15" customHeight="1">
      <c r="B67" s="262"/>
      <c r="C67" s="267"/>
      <c r="D67" s="387" t="s">
        <v>1583</v>
      </c>
      <c r="E67" s="387"/>
      <c r="F67" s="387"/>
      <c r="G67" s="387"/>
      <c r="H67" s="387"/>
      <c r="I67" s="387"/>
      <c r="J67" s="387"/>
      <c r="K67" s="263"/>
    </row>
    <row r="68" spans="2:11" ht="15" customHeight="1">
      <c r="B68" s="262"/>
      <c r="C68" s="267"/>
      <c r="D68" s="387" t="s">
        <v>1584</v>
      </c>
      <c r="E68" s="387"/>
      <c r="F68" s="387"/>
      <c r="G68" s="387"/>
      <c r="H68" s="387"/>
      <c r="I68" s="387"/>
      <c r="J68" s="387"/>
      <c r="K68" s="263"/>
    </row>
    <row r="69" spans="2:11" ht="12.75" customHeight="1">
      <c r="B69" s="271"/>
      <c r="C69" s="272"/>
      <c r="D69" s="272"/>
      <c r="E69" s="272"/>
      <c r="F69" s="272"/>
      <c r="G69" s="272"/>
      <c r="H69" s="272"/>
      <c r="I69" s="272"/>
      <c r="J69" s="272"/>
      <c r="K69" s="273"/>
    </row>
    <row r="70" spans="2:11" ht="18.75" customHeight="1">
      <c r="B70" s="274"/>
      <c r="C70" s="274"/>
      <c r="D70" s="274"/>
      <c r="E70" s="274"/>
      <c r="F70" s="274"/>
      <c r="G70" s="274"/>
      <c r="H70" s="274"/>
      <c r="I70" s="274"/>
      <c r="J70" s="274"/>
      <c r="K70" s="275"/>
    </row>
    <row r="71" spans="2:11" ht="18.75" customHeight="1">
      <c r="B71" s="275"/>
      <c r="C71" s="275"/>
      <c r="D71" s="275"/>
      <c r="E71" s="275"/>
      <c r="F71" s="275"/>
      <c r="G71" s="275"/>
      <c r="H71" s="275"/>
      <c r="I71" s="275"/>
      <c r="J71" s="275"/>
      <c r="K71" s="275"/>
    </row>
    <row r="72" spans="2:11" ht="7.5" customHeight="1">
      <c r="B72" s="276"/>
      <c r="C72" s="277"/>
      <c r="D72" s="277"/>
      <c r="E72" s="277"/>
      <c r="F72" s="277"/>
      <c r="G72" s="277"/>
      <c r="H72" s="277"/>
      <c r="I72" s="277"/>
      <c r="J72" s="277"/>
      <c r="K72" s="278"/>
    </row>
    <row r="73" spans="2:11" ht="45" customHeight="1">
      <c r="B73" s="279"/>
      <c r="C73" s="386" t="s">
        <v>102</v>
      </c>
      <c r="D73" s="386"/>
      <c r="E73" s="386"/>
      <c r="F73" s="386"/>
      <c r="G73" s="386"/>
      <c r="H73" s="386"/>
      <c r="I73" s="386"/>
      <c r="J73" s="386"/>
      <c r="K73" s="280"/>
    </row>
    <row r="74" spans="2:11" ht="17.25" customHeight="1">
      <c r="B74" s="279"/>
      <c r="C74" s="281" t="s">
        <v>1585</v>
      </c>
      <c r="D74" s="281"/>
      <c r="E74" s="281"/>
      <c r="F74" s="281" t="s">
        <v>1586</v>
      </c>
      <c r="G74" s="282"/>
      <c r="H74" s="281" t="s">
        <v>117</v>
      </c>
      <c r="I74" s="281" t="s">
        <v>55</v>
      </c>
      <c r="J74" s="281" t="s">
        <v>1587</v>
      </c>
      <c r="K74" s="280"/>
    </row>
    <row r="75" spans="2:11" ht="17.25" customHeight="1">
      <c r="B75" s="279"/>
      <c r="C75" s="283" t="s">
        <v>1588</v>
      </c>
      <c r="D75" s="283"/>
      <c r="E75" s="283"/>
      <c r="F75" s="284" t="s">
        <v>1589</v>
      </c>
      <c r="G75" s="285"/>
      <c r="H75" s="283"/>
      <c r="I75" s="283"/>
      <c r="J75" s="283" t="s">
        <v>1590</v>
      </c>
      <c r="K75" s="280"/>
    </row>
    <row r="76" spans="2:11" ht="5.25" customHeight="1">
      <c r="B76" s="279"/>
      <c r="C76" s="286"/>
      <c r="D76" s="286"/>
      <c r="E76" s="286"/>
      <c r="F76" s="286"/>
      <c r="G76" s="287"/>
      <c r="H76" s="286"/>
      <c r="I76" s="286"/>
      <c r="J76" s="286"/>
      <c r="K76" s="280"/>
    </row>
    <row r="77" spans="2:11" ht="15" customHeight="1">
      <c r="B77" s="279"/>
      <c r="C77" s="269" t="s">
        <v>51</v>
      </c>
      <c r="D77" s="286"/>
      <c r="E77" s="286"/>
      <c r="F77" s="288" t="s">
        <v>1591</v>
      </c>
      <c r="G77" s="287"/>
      <c r="H77" s="269" t="s">
        <v>1592</v>
      </c>
      <c r="I77" s="269" t="s">
        <v>1593</v>
      </c>
      <c r="J77" s="269">
        <v>20</v>
      </c>
      <c r="K77" s="280"/>
    </row>
    <row r="78" spans="2:11" ht="15" customHeight="1">
      <c r="B78" s="279"/>
      <c r="C78" s="269" t="s">
        <v>1594</v>
      </c>
      <c r="D78" s="269"/>
      <c r="E78" s="269"/>
      <c r="F78" s="288" t="s">
        <v>1591</v>
      </c>
      <c r="G78" s="287"/>
      <c r="H78" s="269" t="s">
        <v>1595</v>
      </c>
      <c r="I78" s="269" t="s">
        <v>1593</v>
      </c>
      <c r="J78" s="269">
        <v>120</v>
      </c>
      <c r="K78" s="280"/>
    </row>
    <row r="79" spans="2:11" ht="15" customHeight="1">
      <c r="B79" s="289"/>
      <c r="C79" s="269" t="s">
        <v>1596</v>
      </c>
      <c r="D79" s="269"/>
      <c r="E79" s="269"/>
      <c r="F79" s="288" t="s">
        <v>1597</v>
      </c>
      <c r="G79" s="287"/>
      <c r="H79" s="269" t="s">
        <v>1598</v>
      </c>
      <c r="I79" s="269" t="s">
        <v>1593</v>
      </c>
      <c r="J79" s="269">
        <v>50</v>
      </c>
      <c r="K79" s="280"/>
    </row>
    <row r="80" spans="2:11" ht="15" customHeight="1">
      <c r="B80" s="289"/>
      <c r="C80" s="269" t="s">
        <v>1599</v>
      </c>
      <c r="D80" s="269"/>
      <c r="E80" s="269"/>
      <c r="F80" s="288" t="s">
        <v>1591</v>
      </c>
      <c r="G80" s="287"/>
      <c r="H80" s="269" t="s">
        <v>1600</v>
      </c>
      <c r="I80" s="269" t="s">
        <v>1601</v>
      </c>
      <c r="J80" s="269"/>
      <c r="K80" s="280"/>
    </row>
    <row r="81" spans="2:11" ht="15" customHeight="1">
      <c r="B81" s="289"/>
      <c r="C81" s="290" t="s">
        <v>1602</v>
      </c>
      <c r="D81" s="290"/>
      <c r="E81" s="290"/>
      <c r="F81" s="291" t="s">
        <v>1597</v>
      </c>
      <c r="G81" s="290"/>
      <c r="H81" s="290" t="s">
        <v>1603</v>
      </c>
      <c r="I81" s="290" t="s">
        <v>1593</v>
      </c>
      <c r="J81" s="290">
        <v>15</v>
      </c>
      <c r="K81" s="280"/>
    </row>
    <row r="82" spans="2:11" ht="15" customHeight="1">
      <c r="B82" s="289"/>
      <c r="C82" s="290" t="s">
        <v>1604</v>
      </c>
      <c r="D82" s="290"/>
      <c r="E82" s="290"/>
      <c r="F82" s="291" t="s">
        <v>1597</v>
      </c>
      <c r="G82" s="290"/>
      <c r="H82" s="290" t="s">
        <v>1605</v>
      </c>
      <c r="I82" s="290" t="s">
        <v>1593</v>
      </c>
      <c r="J82" s="290">
        <v>15</v>
      </c>
      <c r="K82" s="280"/>
    </row>
    <row r="83" spans="2:11" ht="15" customHeight="1">
      <c r="B83" s="289"/>
      <c r="C83" s="290" t="s">
        <v>1606</v>
      </c>
      <c r="D83" s="290"/>
      <c r="E83" s="290"/>
      <c r="F83" s="291" t="s">
        <v>1597</v>
      </c>
      <c r="G83" s="290"/>
      <c r="H83" s="290" t="s">
        <v>1607</v>
      </c>
      <c r="I83" s="290" t="s">
        <v>1593</v>
      </c>
      <c r="J83" s="290">
        <v>20</v>
      </c>
      <c r="K83" s="280"/>
    </row>
    <row r="84" spans="2:11" ht="15" customHeight="1">
      <c r="B84" s="289"/>
      <c r="C84" s="290" t="s">
        <v>1608</v>
      </c>
      <c r="D84" s="290"/>
      <c r="E84" s="290"/>
      <c r="F84" s="291" t="s">
        <v>1597</v>
      </c>
      <c r="G84" s="290"/>
      <c r="H84" s="290" t="s">
        <v>1609</v>
      </c>
      <c r="I84" s="290" t="s">
        <v>1593</v>
      </c>
      <c r="J84" s="290">
        <v>20</v>
      </c>
      <c r="K84" s="280"/>
    </row>
    <row r="85" spans="2:11" ht="15" customHeight="1">
      <c r="B85" s="289"/>
      <c r="C85" s="269" t="s">
        <v>1610</v>
      </c>
      <c r="D85" s="269"/>
      <c r="E85" s="269"/>
      <c r="F85" s="288" t="s">
        <v>1597</v>
      </c>
      <c r="G85" s="287"/>
      <c r="H85" s="269" t="s">
        <v>1611</v>
      </c>
      <c r="I85" s="269" t="s">
        <v>1593</v>
      </c>
      <c r="J85" s="269">
        <v>50</v>
      </c>
      <c r="K85" s="280"/>
    </row>
    <row r="86" spans="2:11" ht="15" customHeight="1">
      <c r="B86" s="289"/>
      <c r="C86" s="269" t="s">
        <v>1612</v>
      </c>
      <c r="D86" s="269"/>
      <c r="E86" s="269"/>
      <c r="F86" s="288" t="s">
        <v>1597</v>
      </c>
      <c r="G86" s="287"/>
      <c r="H86" s="269" t="s">
        <v>1613</v>
      </c>
      <c r="I86" s="269" t="s">
        <v>1593</v>
      </c>
      <c r="J86" s="269">
        <v>20</v>
      </c>
      <c r="K86" s="280"/>
    </row>
    <row r="87" spans="2:11" ht="15" customHeight="1">
      <c r="B87" s="289"/>
      <c r="C87" s="269" t="s">
        <v>1614</v>
      </c>
      <c r="D87" s="269"/>
      <c r="E87" s="269"/>
      <c r="F87" s="288" t="s">
        <v>1597</v>
      </c>
      <c r="G87" s="287"/>
      <c r="H87" s="269" t="s">
        <v>1615</v>
      </c>
      <c r="I87" s="269" t="s">
        <v>1593</v>
      </c>
      <c r="J87" s="269">
        <v>20</v>
      </c>
      <c r="K87" s="280"/>
    </row>
    <row r="88" spans="2:11" ht="15" customHeight="1">
      <c r="B88" s="289"/>
      <c r="C88" s="269" t="s">
        <v>1616</v>
      </c>
      <c r="D88" s="269"/>
      <c r="E88" s="269"/>
      <c r="F88" s="288" t="s">
        <v>1597</v>
      </c>
      <c r="G88" s="287"/>
      <c r="H88" s="269" t="s">
        <v>1617</v>
      </c>
      <c r="I88" s="269" t="s">
        <v>1593</v>
      </c>
      <c r="J88" s="269">
        <v>50</v>
      </c>
      <c r="K88" s="280"/>
    </row>
    <row r="89" spans="2:11" ht="15" customHeight="1">
      <c r="B89" s="289"/>
      <c r="C89" s="269" t="s">
        <v>1618</v>
      </c>
      <c r="D89" s="269"/>
      <c r="E89" s="269"/>
      <c r="F89" s="288" t="s">
        <v>1597</v>
      </c>
      <c r="G89" s="287"/>
      <c r="H89" s="269" t="s">
        <v>1618</v>
      </c>
      <c r="I89" s="269" t="s">
        <v>1593</v>
      </c>
      <c r="J89" s="269">
        <v>50</v>
      </c>
      <c r="K89" s="280"/>
    </row>
    <row r="90" spans="2:11" ht="15" customHeight="1">
      <c r="B90" s="289"/>
      <c r="C90" s="269" t="s">
        <v>122</v>
      </c>
      <c r="D90" s="269"/>
      <c r="E90" s="269"/>
      <c r="F90" s="288" t="s">
        <v>1597</v>
      </c>
      <c r="G90" s="287"/>
      <c r="H90" s="269" t="s">
        <v>1619</v>
      </c>
      <c r="I90" s="269" t="s">
        <v>1593</v>
      </c>
      <c r="J90" s="269">
        <v>255</v>
      </c>
      <c r="K90" s="280"/>
    </row>
    <row r="91" spans="2:11" ht="15" customHeight="1">
      <c r="B91" s="289"/>
      <c r="C91" s="269" t="s">
        <v>1620</v>
      </c>
      <c r="D91" s="269"/>
      <c r="E91" s="269"/>
      <c r="F91" s="288" t="s">
        <v>1591</v>
      </c>
      <c r="G91" s="287"/>
      <c r="H91" s="269" t="s">
        <v>1621</v>
      </c>
      <c r="I91" s="269" t="s">
        <v>1622</v>
      </c>
      <c r="J91" s="269"/>
      <c r="K91" s="280"/>
    </row>
    <row r="92" spans="2:11" ht="15" customHeight="1">
      <c r="B92" s="289"/>
      <c r="C92" s="269" t="s">
        <v>1623</v>
      </c>
      <c r="D92" s="269"/>
      <c r="E92" s="269"/>
      <c r="F92" s="288" t="s">
        <v>1591</v>
      </c>
      <c r="G92" s="287"/>
      <c r="H92" s="269" t="s">
        <v>1624</v>
      </c>
      <c r="I92" s="269" t="s">
        <v>1625</v>
      </c>
      <c r="J92" s="269"/>
      <c r="K92" s="280"/>
    </row>
    <row r="93" spans="2:11" ht="15" customHeight="1">
      <c r="B93" s="289"/>
      <c r="C93" s="269" t="s">
        <v>1626</v>
      </c>
      <c r="D93" s="269"/>
      <c r="E93" s="269"/>
      <c r="F93" s="288" t="s">
        <v>1591</v>
      </c>
      <c r="G93" s="287"/>
      <c r="H93" s="269" t="s">
        <v>1626</v>
      </c>
      <c r="I93" s="269" t="s">
        <v>1625</v>
      </c>
      <c r="J93" s="269"/>
      <c r="K93" s="280"/>
    </row>
    <row r="94" spans="2:11" ht="15" customHeight="1">
      <c r="B94" s="289"/>
      <c r="C94" s="269" t="s">
        <v>36</v>
      </c>
      <c r="D94" s="269"/>
      <c r="E94" s="269"/>
      <c r="F94" s="288" t="s">
        <v>1591</v>
      </c>
      <c r="G94" s="287"/>
      <c r="H94" s="269" t="s">
        <v>1627</v>
      </c>
      <c r="I94" s="269" t="s">
        <v>1625</v>
      </c>
      <c r="J94" s="269"/>
      <c r="K94" s="280"/>
    </row>
    <row r="95" spans="2:11" ht="15" customHeight="1">
      <c r="B95" s="289"/>
      <c r="C95" s="269" t="s">
        <v>46</v>
      </c>
      <c r="D95" s="269"/>
      <c r="E95" s="269"/>
      <c r="F95" s="288" t="s">
        <v>1591</v>
      </c>
      <c r="G95" s="287"/>
      <c r="H95" s="269" t="s">
        <v>1628</v>
      </c>
      <c r="I95" s="269" t="s">
        <v>1625</v>
      </c>
      <c r="J95" s="269"/>
      <c r="K95" s="280"/>
    </row>
    <row r="96" spans="2:11" ht="15" customHeight="1">
      <c r="B96" s="292"/>
      <c r="C96" s="293"/>
      <c r="D96" s="293"/>
      <c r="E96" s="293"/>
      <c r="F96" s="293"/>
      <c r="G96" s="293"/>
      <c r="H96" s="293"/>
      <c r="I96" s="293"/>
      <c r="J96" s="293"/>
      <c r="K96" s="294"/>
    </row>
    <row r="97" spans="2:11" ht="18.75" customHeight="1">
      <c r="B97" s="295"/>
      <c r="C97" s="296"/>
      <c r="D97" s="296"/>
      <c r="E97" s="296"/>
      <c r="F97" s="296"/>
      <c r="G97" s="296"/>
      <c r="H97" s="296"/>
      <c r="I97" s="296"/>
      <c r="J97" s="296"/>
      <c r="K97" s="295"/>
    </row>
    <row r="98" spans="2:11" ht="18.75" customHeight="1">
      <c r="B98" s="275"/>
      <c r="C98" s="275"/>
      <c r="D98" s="275"/>
      <c r="E98" s="275"/>
      <c r="F98" s="275"/>
      <c r="G98" s="275"/>
      <c r="H98" s="275"/>
      <c r="I98" s="275"/>
      <c r="J98" s="275"/>
      <c r="K98" s="275"/>
    </row>
    <row r="99" spans="2:11" ht="7.5" customHeight="1">
      <c r="B99" s="276"/>
      <c r="C99" s="277"/>
      <c r="D99" s="277"/>
      <c r="E99" s="277"/>
      <c r="F99" s="277"/>
      <c r="G99" s="277"/>
      <c r="H99" s="277"/>
      <c r="I99" s="277"/>
      <c r="J99" s="277"/>
      <c r="K99" s="278"/>
    </row>
    <row r="100" spans="2:11" ht="45" customHeight="1">
      <c r="B100" s="279"/>
      <c r="C100" s="386" t="s">
        <v>1629</v>
      </c>
      <c r="D100" s="386"/>
      <c r="E100" s="386"/>
      <c r="F100" s="386"/>
      <c r="G100" s="386"/>
      <c r="H100" s="386"/>
      <c r="I100" s="386"/>
      <c r="J100" s="386"/>
      <c r="K100" s="280"/>
    </row>
    <row r="101" spans="2:11" ht="17.25" customHeight="1">
      <c r="B101" s="279"/>
      <c r="C101" s="281" t="s">
        <v>1585</v>
      </c>
      <c r="D101" s="281"/>
      <c r="E101" s="281"/>
      <c r="F101" s="281" t="s">
        <v>1586</v>
      </c>
      <c r="G101" s="282"/>
      <c r="H101" s="281" t="s">
        <v>117</v>
      </c>
      <c r="I101" s="281" t="s">
        <v>55</v>
      </c>
      <c r="J101" s="281" t="s">
        <v>1587</v>
      </c>
      <c r="K101" s="280"/>
    </row>
    <row r="102" spans="2:11" ht="17.25" customHeight="1">
      <c r="B102" s="279"/>
      <c r="C102" s="283" t="s">
        <v>1588</v>
      </c>
      <c r="D102" s="283"/>
      <c r="E102" s="283"/>
      <c r="F102" s="284" t="s">
        <v>1589</v>
      </c>
      <c r="G102" s="285"/>
      <c r="H102" s="283"/>
      <c r="I102" s="283"/>
      <c r="J102" s="283" t="s">
        <v>1590</v>
      </c>
      <c r="K102" s="280"/>
    </row>
    <row r="103" spans="2:11" ht="5.25" customHeight="1">
      <c r="B103" s="279"/>
      <c r="C103" s="281"/>
      <c r="D103" s="281"/>
      <c r="E103" s="281"/>
      <c r="F103" s="281"/>
      <c r="G103" s="297"/>
      <c r="H103" s="281"/>
      <c r="I103" s="281"/>
      <c r="J103" s="281"/>
      <c r="K103" s="280"/>
    </row>
    <row r="104" spans="2:11" ht="15" customHeight="1">
      <c r="B104" s="279"/>
      <c r="C104" s="269" t="s">
        <v>51</v>
      </c>
      <c r="D104" s="286"/>
      <c r="E104" s="286"/>
      <c r="F104" s="288" t="s">
        <v>1591</v>
      </c>
      <c r="G104" s="297"/>
      <c r="H104" s="269" t="s">
        <v>1630</v>
      </c>
      <c r="I104" s="269" t="s">
        <v>1593</v>
      </c>
      <c r="J104" s="269">
        <v>20</v>
      </c>
      <c r="K104" s="280"/>
    </row>
    <row r="105" spans="2:11" ht="15" customHeight="1">
      <c r="B105" s="279"/>
      <c r="C105" s="269" t="s">
        <v>1594</v>
      </c>
      <c r="D105" s="269"/>
      <c r="E105" s="269"/>
      <c r="F105" s="288" t="s">
        <v>1591</v>
      </c>
      <c r="G105" s="269"/>
      <c r="H105" s="269" t="s">
        <v>1630</v>
      </c>
      <c r="I105" s="269" t="s">
        <v>1593</v>
      </c>
      <c r="J105" s="269">
        <v>120</v>
      </c>
      <c r="K105" s="280"/>
    </row>
    <row r="106" spans="2:11" ht="15" customHeight="1">
      <c r="B106" s="289"/>
      <c r="C106" s="269" t="s">
        <v>1596</v>
      </c>
      <c r="D106" s="269"/>
      <c r="E106" s="269"/>
      <c r="F106" s="288" t="s">
        <v>1597</v>
      </c>
      <c r="G106" s="269"/>
      <c r="H106" s="269" t="s">
        <v>1630</v>
      </c>
      <c r="I106" s="269" t="s">
        <v>1593</v>
      </c>
      <c r="J106" s="269">
        <v>50</v>
      </c>
      <c r="K106" s="280"/>
    </row>
    <row r="107" spans="2:11" ht="15" customHeight="1">
      <c r="B107" s="289"/>
      <c r="C107" s="269" t="s">
        <v>1599</v>
      </c>
      <c r="D107" s="269"/>
      <c r="E107" s="269"/>
      <c r="F107" s="288" t="s">
        <v>1591</v>
      </c>
      <c r="G107" s="269"/>
      <c r="H107" s="269" t="s">
        <v>1630</v>
      </c>
      <c r="I107" s="269" t="s">
        <v>1601</v>
      </c>
      <c r="J107" s="269"/>
      <c r="K107" s="280"/>
    </row>
    <row r="108" spans="2:11" ht="15" customHeight="1">
      <c r="B108" s="289"/>
      <c r="C108" s="269" t="s">
        <v>1610</v>
      </c>
      <c r="D108" s="269"/>
      <c r="E108" s="269"/>
      <c r="F108" s="288" t="s">
        <v>1597</v>
      </c>
      <c r="G108" s="269"/>
      <c r="H108" s="269" t="s">
        <v>1630</v>
      </c>
      <c r="I108" s="269" t="s">
        <v>1593</v>
      </c>
      <c r="J108" s="269">
        <v>50</v>
      </c>
      <c r="K108" s="280"/>
    </row>
    <row r="109" spans="2:11" ht="15" customHeight="1">
      <c r="B109" s="289"/>
      <c r="C109" s="269" t="s">
        <v>1618</v>
      </c>
      <c r="D109" s="269"/>
      <c r="E109" s="269"/>
      <c r="F109" s="288" t="s">
        <v>1597</v>
      </c>
      <c r="G109" s="269"/>
      <c r="H109" s="269" t="s">
        <v>1630</v>
      </c>
      <c r="I109" s="269" t="s">
        <v>1593</v>
      </c>
      <c r="J109" s="269">
        <v>50</v>
      </c>
      <c r="K109" s="280"/>
    </row>
    <row r="110" spans="2:11" ht="15" customHeight="1">
      <c r="B110" s="289"/>
      <c r="C110" s="269" t="s">
        <v>1616</v>
      </c>
      <c r="D110" s="269"/>
      <c r="E110" s="269"/>
      <c r="F110" s="288" t="s">
        <v>1597</v>
      </c>
      <c r="G110" s="269"/>
      <c r="H110" s="269" t="s">
        <v>1630</v>
      </c>
      <c r="I110" s="269" t="s">
        <v>1593</v>
      </c>
      <c r="J110" s="269">
        <v>50</v>
      </c>
      <c r="K110" s="280"/>
    </row>
    <row r="111" spans="2:11" ht="15" customHeight="1">
      <c r="B111" s="289"/>
      <c r="C111" s="269" t="s">
        <v>51</v>
      </c>
      <c r="D111" s="269"/>
      <c r="E111" s="269"/>
      <c r="F111" s="288" t="s">
        <v>1591</v>
      </c>
      <c r="G111" s="269"/>
      <c r="H111" s="269" t="s">
        <v>1631</v>
      </c>
      <c r="I111" s="269" t="s">
        <v>1593</v>
      </c>
      <c r="J111" s="269">
        <v>20</v>
      </c>
      <c r="K111" s="280"/>
    </row>
    <row r="112" spans="2:11" ht="15" customHeight="1">
      <c r="B112" s="289"/>
      <c r="C112" s="269" t="s">
        <v>1632</v>
      </c>
      <c r="D112" s="269"/>
      <c r="E112" s="269"/>
      <c r="F112" s="288" t="s">
        <v>1591</v>
      </c>
      <c r="G112" s="269"/>
      <c r="H112" s="269" t="s">
        <v>1633</v>
      </c>
      <c r="I112" s="269" t="s">
        <v>1593</v>
      </c>
      <c r="J112" s="269">
        <v>120</v>
      </c>
      <c r="K112" s="280"/>
    </row>
    <row r="113" spans="2:11" ht="15" customHeight="1">
      <c r="B113" s="289"/>
      <c r="C113" s="269" t="s">
        <v>36</v>
      </c>
      <c r="D113" s="269"/>
      <c r="E113" s="269"/>
      <c r="F113" s="288" t="s">
        <v>1591</v>
      </c>
      <c r="G113" s="269"/>
      <c r="H113" s="269" t="s">
        <v>1634</v>
      </c>
      <c r="I113" s="269" t="s">
        <v>1625</v>
      </c>
      <c r="J113" s="269"/>
      <c r="K113" s="280"/>
    </row>
    <row r="114" spans="2:11" ht="15" customHeight="1">
      <c r="B114" s="289"/>
      <c r="C114" s="269" t="s">
        <v>46</v>
      </c>
      <c r="D114" s="269"/>
      <c r="E114" s="269"/>
      <c r="F114" s="288" t="s">
        <v>1591</v>
      </c>
      <c r="G114" s="269"/>
      <c r="H114" s="269" t="s">
        <v>1635</v>
      </c>
      <c r="I114" s="269" t="s">
        <v>1625</v>
      </c>
      <c r="J114" s="269"/>
      <c r="K114" s="280"/>
    </row>
    <row r="115" spans="2:11" ht="15" customHeight="1">
      <c r="B115" s="289"/>
      <c r="C115" s="269" t="s">
        <v>55</v>
      </c>
      <c r="D115" s="269"/>
      <c r="E115" s="269"/>
      <c r="F115" s="288" t="s">
        <v>1591</v>
      </c>
      <c r="G115" s="269"/>
      <c r="H115" s="269" t="s">
        <v>1636</v>
      </c>
      <c r="I115" s="269" t="s">
        <v>1637</v>
      </c>
      <c r="J115" s="269"/>
      <c r="K115" s="280"/>
    </row>
    <row r="116" spans="2:11" ht="15" customHeight="1">
      <c r="B116" s="292"/>
      <c r="C116" s="298"/>
      <c r="D116" s="298"/>
      <c r="E116" s="298"/>
      <c r="F116" s="298"/>
      <c r="G116" s="298"/>
      <c r="H116" s="298"/>
      <c r="I116" s="298"/>
      <c r="J116" s="298"/>
      <c r="K116" s="294"/>
    </row>
    <row r="117" spans="2:11" ht="18.75" customHeight="1">
      <c r="B117" s="299"/>
      <c r="C117" s="265"/>
      <c r="D117" s="265"/>
      <c r="E117" s="265"/>
      <c r="F117" s="300"/>
      <c r="G117" s="265"/>
      <c r="H117" s="265"/>
      <c r="I117" s="265"/>
      <c r="J117" s="265"/>
      <c r="K117" s="299"/>
    </row>
    <row r="118" spans="2:11" ht="18.75" customHeight="1">
      <c r="B118" s="275"/>
      <c r="C118" s="275"/>
      <c r="D118" s="275"/>
      <c r="E118" s="275"/>
      <c r="F118" s="275"/>
      <c r="G118" s="275"/>
      <c r="H118" s="275"/>
      <c r="I118" s="275"/>
      <c r="J118" s="275"/>
      <c r="K118" s="275"/>
    </row>
    <row r="119" spans="2:11" ht="7.5" customHeight="1">
      <c r="B119" s="301"/>
      <c r="C119" s="302"/>
      <c r="D119" s="302"/>
      <c r="E119" s="302"/>
      <c r="F119" s="302"/>
      <c r="G119" s="302"/>
      <c r="H119" s="302"/>
      <c r="I119" s="302"/>
      <c r="J119" s="302"/>
      <c r="K119" s="303"/>
    </row>
    <row r="120" spans="2:11" ht="45" customHeight="1">
      <c r="B120" s="304"/>
      <c r="C120" s="385" t="s">
        <v>1638</v>
      </c>
      <c r="D120" s="385"/>
      <c r="E120" s="385"/>
      <c r="F120" s="385"/>
      <c r="G120" s="385"/>
      <c r="H120" s="385"/>
      <c r="I120" s="385"/>
      <c r="J120" s="385"/>
      <c r="K120" s="305"/>
    </row>
    <row r="121" spans="2:11" ht="17.25" customHeight="1">
      <c r="B121" s="306"/>
      <c r="C121" s="281" t="s">
        <v>1585</v>
      </c>
      <c r="D121" s="281"/>
      <c r="E121" s="281"/>
      <c r="F121" s="281" t="s">
        <v>1586</v>
      </c>
      <c r="G121" s="282"/>
      <c r="H121" s="281" t="s">
        <v>117</v>
      </c>
      <c r="I121" s="281" t="s">
        <v>55</v>
      </c>
      <c r="J121" s="281" t="s">
        <v>1587</v>
      </c>
      <c r="K121" s="307"/>
    </row>
    <row r="122" spans="2:11" ht="17.25" customHeight="1">
      <c r="B122" s="306"/>
      <c r="C122" s="283" t="s">
        <v>1588</v>
      </c>
      <c r="D122" s="283"/>
      <c r="E122" s="283"/>
      <c r="F122" s="284" t="s">
        <v>1589</v>
      </c>
      <c r="G122" s="285"/>
      <c r="H122" s="283"/>
      <c r="I122" s="283"/>
      <c r="J122" s="283" t="s">
        <v>1590</v>
      </c>
      <c r="K122" s="307"/>
    </row>
    <row r="123" spans="2:11" ht="5.25" customHeight="1">
      <c r="B123" s="308"/>
      <c r="C123" s="286"/>
      <c r="D123" s="286"/>
      <c r="E123" s="286"/>
      <c r="F123" s="286"/>
      <c r="G123" s="269"/>
      <c r="H123" s="286"/>
      <c r="I123" s="286"/>
      <c r="J123" s="286"/>
      <c r="K123" s="309"/>
    </row>
    <row r="124" spans="2:11" ht="15" customHeight="1">
      <c r="B124" s="308"/>
      <c r="C124" s="269" t="s">
        <v>1594</v>
      </c>
      <c r="D124" s="286"/>
      <c r="E124" s="286"/>
      <c r="F124" s="288" t="s">
        <v>1591</v>
      </c>
      <c r="G124" s="269"/>
      <c r="H124" s="269" t="s">
        <v>1630</v>
      </c>
      <c r="I124" s="269" t="s">
        <v>1593</v>
      </c>
      <c r="J124" s="269">
        <v>120</v>
      </c>
      <c r="K124" s="310"/>
    </row>
    <row r="125" spans="2:11" ht="15" customHeight="1">
      <c r="B125" s="308"/>
      <c r="C125" s="269" t="s">
        <v>1639</v>
      </c>
      <c r="D125" s="269"/>
      <c r="E125" s="269"/>
      <c r="F125" s="288" t="s">
        <v>1591</v>
      </c>
      <c r="G125" s="269"/>
      <c r="H125" s="269" t="s">
        <v>1640</v>
      </c>
      <c r="I125" s="269" t="s">
        <v>1593</v>
      </c>
      <c r="J125" s="269" t="s">
        <v>1641</v>
      </c>
      <c r="K125" s="310"/>
    </row>
    <row r="126" spans="2:11" ht="15" customHeight="1">
      <c r="B126" s="308"/>
      <c r="C126" s="269" t="s">
        <v>1540</v>
      </c>
      <c r="D126" s="269"/>
      <c r="E126" s="269"/>
      <c r="F126" s="288" t="s">
        <v>1591</v>
      </c>
      <c r="G126" s="269"/>
      <c r="H126" s="269" t="s">
        <v>1642</v>
      </c>
      <c r="I126" s="269" t="s">
        <v>1593</v>
      </c>
      <c r="J126" s="269" t="s">
        <v>1641</v>
      </c>
      <c r="K126" s="310"/>
    </row>
    <row r="127" spans="2:11" ht="15" customHeight="1">
      <c r="B127" s="308"/>
      <c r="C127" s="269" t="s">
        <v>1602</v>
      </c>
      <c r="D127" s="269"/>
      <c r="E127" s="269"/>
      <c r="F127" s="288" t="s">
        <v>1597</v>
      </c>
      <c r="G127" s="269"/>
      <c r="H127" s="269" t="s">
        <v>1603</v>
      </c>
      <c r="I127" s="269" t="s">
        <v>1593</v>
      </c>
      <c r="J127" s="269">
        <v>15</v>
      </c>
      <c r="K127" s="310"/>
    </row>
    <row r="128" spans="2:11" ht="15" customHeight="1">
      <c r="B128" s="308"/>
      <c r="C128" s="290" t="s">
        <v>1604</v>
      </c>
      <c r="D128" s="290"/>
      <c r="E128" s="290"/>
      <c r="F128" s="291" t="s">
        <v>1597</v>
      </c>
      <c r="G128" s="290"/>
      <c r="H128" s="290" t="s">
        <v>1605</v>
      </c>
      <c r="I128" s="290" t="s">
        <v>1593</v>
      </c>
      <c r="J128" s="290">
        <v>15</v>
      </c>
      <c r="K128" s="310"/>
    </row>
    <row r="129" spans="2:11" ht="15" customHeight="1">
      <c r="B129" s="308"/>
      <c r="C129" s="290" t="s">
        <v>1606</v>
      </c>
      <c r="D129" s="290"/>
      <c r="E129" s="290"/>
      <c r="F129" s="291" t="s">
        <v>1597</v>
      </c>
      <c r="G129" s="290"/>
      <c r="H129" s="290" t="s">
        <v>1607</v>
      </c>
      <c r="I129" s="290" t="s">
        <v>1593</v>
      </c>
      <c r="J129" s="290">
        <v>20</v>
      </c>
      <c r="K129" s="310"/>
    </row>
    <row r="130" spans="2:11" ht="15" customHeight="1">
      <c r="B130" s="308"/>
      <c r="C130" s="290" t="s">
        <v>1608</v>
      </c>
      <c r="D130" s="290"/>
      <c r="E130" s="290"/>
      <c r="F130" s="291" t="s">
        <v>1597</v>
      </c>
      <c r="G130" s="290"/>
      <c r="H130" s="290" t="s">
        <v>1609</v>
      </c>
      <c r="I130" s="290" t="s">
        <v>1593</v>
      </c>
      <c r="J130" s="290">
        <v>20</v>
      </c>
      <c r="K130" s="310"/>
    </row>
    <row r="131" spans="2:11" ht="15" customHeight="1">
      <c r="B131" s="308"/>
      <c r="C131" s="269" t="s">
        <v>1596</v>
      </c>
      <c r="D131" s="269"/>
      <c r="E131" s="269"/>
      <c r="F131" s="288" t="s">
        <v>1597</v>
      </c>
      <c r="G131" s="269"/>
      <c r="H131" s="269" t="s">
        <v>1630</v>
      </c>
      <c r="I131" s="269" t="s">
        <v>1593</v>
      </c>
      <c r="J131" s="269">
        <v>50</v>
      </c>
      <c r="K131" s="310"/>
    </row>
    <row r="132" spans="2:11" ht="15" customHeight="1">
      <c r="B132" s="308"/>
      <c r="C132" s="269" t="s">
        <v>1610</v>
      </c>
      <c r="D132" s="269"/>
      <c r="E132" s="269"/>
      <c r="F132" s="288" t="s">
        <v>1597</v>
      </c>
      <c r="G132" s="269"/>
      <c r="H132" s="269" t="s">
        <v>1630</v>
      </c>
      <c r="I132" s="269" t="s">
        <v>1593</v>
      </c>
      <c r="J132" s="269">
        <v>50</v>
      </c>
      <c r="K132" s="310"/>
    </row>
    <row r="133" spans="2:11" ht="15" customHeight="1">
      <c r="B133" s="308"/>
      <c r="C133" s="269" t="s">
        <v>1616</v>
      </c>
      <c r="D133" s="269"/>
      <c r="E133" s="269"/>
      <c r="F133" s="288" t="s">
        <v>1597</v>
      </c>
      <c r="G133" s="269"/>
      <c r="H133" s="269" t="s">
        <v>1630</v>
      </c>
      <c r="I133" s="269" t="s">
        <v>1593</v>
      </c>
      <c r="J133" s="269">
        <v>50</v>
      </c>
      <c r="K133" s="310"/>
    </row>
    <row r="134" spans="2:11" ht="15" customHeight="1">
      <c r="B134" s="308"/>
      <c r="C134" s="269" t="s">
        <v>1618</v>
      </c>
      <c r="D134" s="269"/>
      <c r="E134" s="269"/>
      <c r="F134" s="288" t="s">
        <v>1597</v>
      </c>
      <c r="G134" s="269"/>
      <c r="H134" s="269" t="s">
        <v>1630</v>
      </c>
      <c r="I134" s="269" t="s">
        <v>1593</v>
      </c>
      <c r="J134" s="269">
        <v>50</v>
      </c>
      <c r="K134" s="310"/>
    </row>
    <row r="135" spans="2:11" ht="15" customHeight="1">
      <c r="B135" s="308"/>
      <c r="C135" s="269" t="s">
        <v>122</v>
      </c>
      <c r="D135" s="269"/>
      <c r="E135" s="269"/>
      <c r="F135" s="288" t="s">
        <v>1597</v>
      </c>
      <c r="G135" s="269"/>
      <c r="H135" s="269" t="s">
        <v>1643</v>
      </c>
      <c r="I135" s="269" t="s">
        <v>1593</v>
      </c>
      <c r="J135" s="269">
        <v>255</v>
      </c>
      <c r="K135" s="310"/>
    </row>
    <row r="136" spans="2:11" ht="15" customHeight="1">
      <c r="B136" s="308"/>
      <c r="C136" s="269" t="s">
        <v>1620</v>
      </c>
      <c r="D136" s="269"/>
      <c r="E136" s="269"/>
      <c r="F136" s="288" t="s">
        <v>1591</v>
      </c>
      <c r="G136" s="269"/>
      <c r="H136" s="269" t="s">
        <v>1644</v>
      </c>
      <c r="I136" s="269" t="s">
        <v>1622</v>
      </c>
      <c r="J136" s="269"/>
      <c r="K136" s="310"/>
    </row>
    <row r="137" spans="2:11" ht="15" customHeight="1">
      <c r="B137" s="308"/>
      <c r="C137" s="269" t="s">
        <v>1623</v>
      </c>
      <c r="D137" s="269"/>
      <c r="E137" s="269"/>
      <c r="F137" s="288" t="s">
        <v>1591</v>
      </c>
      <c r="G137" s="269"/>
      <c r="H137" s="269" t="s">
        <v>1645</v>
      </c>
      <c r="I137" s="269" t="s">
        <v>1625</v>
      </c>
      <c r="J137" s="269"/>
      <c r="K137" s="310"/>
    </row>
    <row r="138" spans="2:11" ht="15" customHeight="1">
      <c r="B138" s="308"/>
      <c r="C138" s="269" t="s">
        <v>1626</v>
      </c>
      <c r="D138" s="269"/>
      <c r="E138" s="269"/>
      <c r="F138" s="288" t="s">
        <v>1591</v>
      </c>
      <c r="G138" s="269"/>
      <c r="H138" s="269" t="s">
        <v>1626</v>
      </c>
      <c r="I138" s="269" t="s">
        <v>1625</v>
      </c>
      <c r="J138" s="269"/>
      <c r="K138" s="310"/>
    </row>
    <row r="139" spans="2:11" ht="15" customHeight="1">
      <c r="B139" s="308"/>
      <c r="C139" s="269" t="s">
        <v>36</v>
      </c>
      <c r="D139" s="269"/>
      <c r="E139" s="269"/>
      <c r="F139" s="288" t="s">
        <v>1591</v>
      </c>
      <c r="G139" s="269"/>
      <c r="H139" s="269" t="s">
        <v>1646</v>
      </c>
      <c r="I139" s="269" t="s">
        <v>1625</v>
      </c>
      <c r="J139" s="269"/>
      <c r="K139" s="310"/>
    </row>
    <row r="140" spans="2:11" ht="15" customHeight="1">
      <c r="B140" s="308"/>
      <c r="C140" s="269" t="s">
        <v>1647</v>
      </c>
      <c r="D140" s="269"/>
      <c r="E140" s="269"/>
      <c r="F140" s="288" t="s">
        <v>1591</v>
      </c>
      <c r="G140" s="269"/>
      <c r="H140" s="269" t="s">
        <v>1648</v>
      </c>
      <c r="I140" s="269" t="s">
        <v>1625</v>
      </c>
      <c r="J140" s="269"/>
      <c r="K140" s="310"/>
    </row>
    <row r="141" spans="2:11" ht="15" customHeight="1">
      <c r="B141" s="311"/>
      <c r="C141" s="312"/>
      <c r="D141" s="312"/>
      <c r="E141" s="312"/>
      <c r="F141" s="312"/>
      <c r="G141" s="312"/>
      <c r="H141" s="312"/>
      <c r="I141" s="312"/>
      <c r="J141" s="312"/>
      <c r="K141" s="313"/>
    </row>
    <row r="142" spans="2:11" ht="18.75" customHeight="1">
      <c r="B142" s="265"/>
      <c r="C142" s="265"/>
      <c r="D142" s="265"/>
      <c r="E142" s="265"/>
      <c r="F142" s="300"/>
      <c r="G142" s="265"/>
      <c r="H142" s="265"/>
      <c r="I142" s="265"/>
      <c r="J142" s="265"/>
      <c r="K142" s="265"/>
    </row>
    <row r="143" spans="2:11" ht="18.75" customHeight="1">
      <c r="B143" s="275"/>
      <c r="C143" s="275"/>
      <c r="D143" s="275"/>
      <c r="E143" s="275"/>
      <c r="F143" s="275"/>
      <c r="G143" s="275"/>
      <c r="H143" s="275"/>
      <c r="I143" s="275"/>
      <c r="J143" s="275"/>
      <c r="K143" s="275"/>
    </row>
    <row r="144" spans="2:11" ht="7.5" customHeight="1">
      <c r="B144" s="276"/>
      <c r="C144" s="277"/>
      <c r="D144" s="277"/>
      <c r="E144" s="277"/>
      <c r="F144" s="277"/>
      <c r="G144" s="277"/>
      <c r="H144" s="277"/>
      <c r="I144" s="277"/>
      <c r="J144" s="277"/>
      <c r="K144" s="278"/>
    </row>
    <row r="145" spans="2:11" ht="45" customHeight="1">
      <c r="B145" s="279"/>
      <c r="C145" s="386" t="s">
        <v>1649</v>
      </c>
      <c r="D145" s="386"/>
      <c r="E145" s="386"/>
      <c r="F145" s="386"/>
      <c r="G145" s="386"/>
      <c r="H145" s="386"/>
      <c r="I145" s="386"/>
      <c r="J145" s="386"/>
      <c r="K145" s="280"/>
    </row>
    <row r="146" spans="2:11" ht="17.25" customHeight="1">
      <c r="B146" s="279"/>
      <c r="C146" s="281" t="s">
        <v>1585</v>
      </c>
      <c r="D146" s="281"/>
      <c r="E146" s="281"/>
      <c r="F146" s="281" t="s">
        <v>1586</v>
      </c>
      <c r="G146" s="282"/>
      <c r="H146" s="281" t="s">
        <v>117</v>
      </c>
      <c r="I146" s="281" t="s">
        <v>55</v>
      </c>
      <c r="J146" s="281" t="s">
        <v>1587</v>
      </c>
      <c r="K146" s="280"/>
    </row>
    <row r="147" spans="2:11" ht="17.25" customHeight="1">
      <c r="B147" s="279"/>
      <c r="C147" s="283" t="s">
        <v>1588</v>
      </c>
      <c r="D147" s="283"/>
      <c r="E147" s="283"/>
      <c r="F147" s="284" t="s">
        <v>1589</v>
      </c>
      <c r="G147" s="285"/>
      <c r="H147" s="283"/>
      <c r="I147" s="283"/>
      <c r="J147" s="283" t="s">
        <v>1590</v>
      </c>
      <c r="K147" s="280"/>
    </row>
    <row r="148" spans="2:11" ht="5.25" customHeight="1">
      <c r="B148" s="289"/>
      <c r="C148" s="286"/>
      <c r="D148" s="286"/>
      <c r="E148" s="286"/>
      <c r="F148" s="286"/>
      <c r="G148" s="287"/>
      <c r="H148" s="286"/>
      <c r="I148" s="286"/>
      <c r="J148" s="286"/>
      <c r="K148" s="310"/>
    </row>
    <row r="149" spans="2:11" ht="15" customHeight="1">
      <c r="B149" s="289"/>
      <c r="C149" s="314" t="s">
        <v>1594</v>
      </c>
      <c r="D149" s="269"/>
      <c r="E149" s="269"/>
      <c r="F149" s="315" t="s">
        <v>1591</v>
      </c>
      <c r="G149" s="269"/>
      <c r="H149" s="314" t="s">
        <v>1630</v>
      </c>
      <c r="I149" s="314" t="s">
        <v>1593</v>
      </c>
      <c r="J149" s="314">
        <v>120</v>
      </c>
      <c r="K149" s="310"/>
    </row>
    <row r="150" spans="2:11" ht="15" customHeight="1">
      <c r="B150" s="289"/>
      <c r="C150" s="314" t="s">
        <v>1639</v>
      </c>
      <c r="D150" s="269"/>
      <c r="E150" s="269"/>
      <c r="F150" s="315" t="s">
        <v>1591</v>
      </c>
      <c r="G150" s="269"/>
      <c r="H150" s="314" t="s">
        <v>1650</v>
      </c>
      <c r="I150" s="314" t="s">
        <v>1593</v>
      </c>
      <c r="J150" s="314" t="s">
        <v>1641</v>
      </c>
      <c r="K150" s="310"/>
    </row>
    <row r="151" spans="2:11" ht="15" customHeight="1">
      <c r="B151" s="289"/>
      <c r="C151" s="314" t="s">
        <v>1540</v>
      </c>
      <c r="D151" s="269"/>
      <c r="E151" s="269"/>
      <c r="F151" s="315" t="s">
        <v>1591</v>
      </c>
      <c r="G151" s="269"/>
      <c r="H151" s="314" t="s">
        <v>1651</v>
      </c>
      <c r="I151" s="314" t="s">
        <v>1593</v>
      </c>
      <c r="J151" s="314" t="s">
        <v>1641</v>
      </c>
      <c r="K151" s="310"/>
    </row>
    <row r="152" spans="2:11" ht="15" customHeight="1">
      <c r="B152" s="289"/>
      <c r="C152" s="314" t="s">
        <v>1596</v>
      </c>
      <c r="D152" s="269"/>
      <c r="E152" s="269"/>
      <c r="F152" s="315" t="s">
        <v>1597</v>
      </c>
      <c r="G152" s="269"/>
      <c r="H152" s="314" t="s">
        <v>1630</v>
      </c>
      <c r="I152" s="314" t="s">
        <v>1593</v>
      </c>
      <c r="J152" s="314">
        <v>50</v>
      </c>
      <c r="K152" s="310"/>
    </row>
    <row r="153" spans="2:11" ht="15" customHeight="1">
      <c r="B153" s="289"/>
      <c r="C153" s="314" t="s">
        <v>1599</v>
      </c>
      <c r="D153" s="269"/>
      <c r="E153" s="269"/>
      <c r="F153" s="315" t="s">
        <v>1591</v>
      </c>
      <c r="G153" s="269"/>
      <c r="H153" s="314" t="s">
        <v>1630</v>
      </c>
      <c r="I153" s="314" t="s">
        <v>1601</v>
      </c>
      <c r="J153" s="314"/>
      <c r="K153" s="310"/>
    </row>
    <row r="154" spans="2:11" ht="15" customHeight="1">
      <c r="B154" s="289"/>
      <c r="C154" s="314" t="s">
        <v>1610</v>
      </c>
      <c r="D154" s="269"/>
      <c r="E154" s="269"/>
      <c r="F154" s="315" t="s">
        <v>1597</v>
      </c>
      <c r="G154" s="269"/>
      <c r="H154" s="314" t="s">
        <v>1630</v>
      </c>
      <c r="I154" s="314" t="s">
        <v>1593</v>
      </c>
      <c r="J154" s="314">
        <v>50</v>
      </c>
      <c r="K154" s="310"/>
    </row>
    <row r="155" spans="2:11" ht="15" customHeight="1">
      <c r="B155" s="289"/>
      <c r="C155" s="314" t="s">
        <v>1618</v>
      </c>
      <c r="D155" s="269"/>
      <c r="E155" s="269"/>
      <c r="F155" s="315" t="s">
        <v>1597</v>
      </c>
      <c r="G155" s="269"/>
      <c r="H155" s="314" t="s">
        <v>1630</v>
      </c>
      <c r="I155" s="314" t="s">
        <v>1593</v>
      </c>
      <c r="J155" s="314">
        <v>50</v>
      </c>
      <c r="K155" s="310"/>
    </row>
    <row r="156" spans="2:11" ht="15" customHeight="1">
      <c r="B156" s="289"/>
      <c r="C156" s="314" t="s">
        <v>1616</v>
      </c>
      <c r="D156" s="269"/>
      <c r="E156" s="269"/>
      <c r="F156" s="315" t="s">
        <v>1597</v>
      </c>
      <c r="G156" s="269"/>
      <c r="H156" s="314" t="s">
        <v>1630</v>
      </c>
      <c r="I156" s="314" t="s">
        <v>1593</v>
      </c>
      <c r="J156" s="314">
        <v>50</v>
      </c>
      <c r="K156" s="310"/>
    </row>
    <row r="157" spans="2:11" ht="15" customHeight="1">
      <c r="B157" s="289"/>
      <c r="C157" s="314" t="s">
        <v>107</v>
      </c>
      <c r="D157" s="269"/>
      <c r="E157" s="269"/>
      <c r="F157" s="315" t="s">
        <v>1591</v>
      </c>
      <c r="G157" s="269"/>
      <c r="H157" s="314" t="s">
        <v>1652</v>
      </c>
      <c r="I157" s="314" t="s">
        <v>1593</v>
      </c>
      <c r="J157" s="314" t="s">
        <v>1653</v>
      </c>
      <c r="K157" s="310"/>
    </row>
    <row r="158" spans="2:11" ht="15" customHeight="1">
      <c r="B158" s="289"/>
      <c r="C158" s="314" t="s">
        <v>1654</v>
      </c>
      <c r="D158" s="269"/>
      <c r="E158" s="269"/>
      <c r="F158" s="315" t="s">
        <v>1591</v>
      </c>
      <c r="G158" s="269"/>
      <c r="H158" s="314" t="s">
        <v>1655</v>
      </c>
      <c r="I158" s="314" t="s">
        <v>1625</v>
      </c>
      <c r="J158" s="314"/>
      <c r="K158" s="310"/>
    </row>
    <row r="159" spans="2:11" ht="15" customHeight="1">
      <c r="B159" s="316"/>
      <c r="C159" s="298"/>
      <c r="D159" s="298"/>
      <c r="E159" s="298"/>
      <c r="F159" s="298"/>
      <c r="G159" s="298"/>
      <c r="H159" s="298"/>
      <c r="I159" s="298"/>
      <c r="J159" s="298"/>
      <c r="K159" s="317"/>
    </row>
    <row r="160" spans="2:11" ht="18.75" customHeight="1">
      <c r="B160" s="265"/>
      <c r="C160" s="269"/>
      <c r="D160" s="269"/>
      <c r="E160" s="269"/>
      <c r="F160" s="288"/>
      <c r="G160" s="269"/>
      <c r="H160" s="269"/>
      <c r="I160" s="269"/>
      <c r="J160" s="269"/>
      <c r="K160" s="265"/>
    </row>
    <row r="161" spans="2:11" ht="18.75" customHeight="1">
      <c r="B161" s="275"/>
      <c r="C161" s="275"/>
      <c r="D161" s="275"/>
      <c r="E161" s="275"/>
      <c r="F161" s="275"/>
      <c r="G161" s="275"/>
      <c r="H161" s="275"/>
      <c r="I161" s="275"/>
      <c r="J161" s="275"/>
      <c r="K161" s="275"/>
    </row>
    <row r="162" spans="2:11" ht="7.5" customHeight="1">
      <c r="B162" s="257"/>
      <c r="C162" s="258"/>
      <c r="D162" s="258"/>
      <c r="E162" s="258"/>
      <c r="F162" s="258"/>
      <c r="G162" s="258"/>
      <c r="H162" s="258"/>
      <c r="I162" s="258"/>
      <c r="J162" s="258"/>
      <c r="K162" s="259"/>
    </row>
    <row r="163" spans="2:11" ht="45" customHeight="1">
      <c r="B163" s="260"/>
      <c r="C163" s="385" t="s">
        <v>1656</v>
      </c>
      <c r="D163" s="385"/>
      <c r="E163" s="385"/>
      <c r="F163" s="385"/>
      <c r="G163" s="385"/>
      <c r="H163" s="385"/>
      <c r="I163" s="385"/>
      <c r="J163" s="385"/>
      <c r="K163" s="261"/>
    </row>
    <row r="164" spans="2:11" ht="17.25" customHeight="1">
      <c r="B164" s="260"/>
      <c r="C164" s="281" t="s">
        <v>1585</v>
      </c>
      <c r="D164" s="281"/>
      <c r="E164" s="281"/>
      <c r="F164" s="281" t="s">
        <v>1586</v>
      </c>
      <c r="G164" s="318"/>
      <c r="H164" s="319" t="s">
        <v>117</v>
      </c>
      <c r="I164" s="319" t="s">
        <v>55</v>
      </c>
      <c r="J164" s="281" t="s">
        <v>1587</v>
      </c>
      <c r="K164" s="261"/>
    </row>
    <row r="165" spans="2:11" ht="17.25" customHeight="1">
      <c r="B165" s="262"/>
      <c r="C165" s="283" t="s">
        <v>1588</v>
      </c>
      <c r="D165" s="283"/>
      <c r="E165" s="283"/>
      <c r="F165" s="284" t="s">
        <v>1589</v>
      </c>
      <c r="G165" s="320"/>
      <c r="H165" s="321"/>
      <c r="I165" s="321"/>
      <c r="J165" s="283" t="s">
        <v>1590</v>
      </c>
      <c r="K165" s="263"/>
    </row>
    <row r="166" spans="2:11" ht="5.25" customHeight="1">
      <c r="B166" s="289"/>
      <c r="C166" s="286"/>
      <c r="D166" s="286"/>
      <c r="E166" s="286"/>
      <c r="F166" s="286"/>
      <c r="G166" s="287"/>
      <c r="H166" s="286"/>
      <c r="I166" s="286"/>
      <c r="J166" s="286"/>
      <c r="K166" s="310"/>
    </row>
    <row r="167" spans="2:11" ht="15" customHeight="1">
      <c r="B167" s="289"/>
      <c r="C167" s="269" t="s">
        <v>1594</v>
      </c>
      <c r="D167" s="269"/>
      <c r="E167" s="269"/>
      <c r="F167" s="288" t="s">
        <v>1591</v>
      </c>
      <c r="G167" s="269"/>
      <c r="H167" s="269" t="s">
        <v>1630</v>
      </c>
      <c r="I167" s="269" t="s">
        <v>1593</v>
      </c>
      <c r="J167" s="269">
        <v>120</v>
      </c>
      <c r="K167" s="310"/>
    </row>
    <row r="168" spans="2:11" ht="15" customHeight="1">
      <c r="B168" s="289"/>
      <c r="C168" s="269" t="s">
        <v>1639</v>
      </c>
      <c r="D168" s="269"/>
      <c r="E168" s="269"/>
      <c r="F168" s="288" t="s">
        <v>1591</v>
      </c>
      <c r="G168" s="269"/>
      <c r="H168" s="269" t="s">
        <v>1640</v>
      </c>
      <c r="I168" s="269" t="s">
        <v>1593</v>
      </c>
      <c r="J168" s="269" t="s">
        <v>1641</v>
      </c>
      <c r="K168" s="310"/>
    </row>
    <row r="169" spans="2:11" ht="15" customHeight="1">
      <c r="B169" s="289"/>
      <c r="C169" s="269" t="s">
        <v>1540</v>
      </c>
      <c r="D169" s="269"/>
      <c r="E169" s="269"/>
      <c r="F169" s="288" t="s">
        <v>1591</v>
      </c>
      <c r="G169" s="269"/>
      <c r="H169" s="269" t="s">
        <v>1657</v>
      </c>
      <c r="I169" s="269" t="s">
        <v>1593</v>
      </c>
      <c r="J169" s="269" t="s">
        <v>1641</v>
      </c>
      <c r="K169" s="310"/>
    </row>
    <row r="170" spans="2:11" ht="15" customHeight="1">
      <c r="B170" s="289"/>
      <c r="C170" s="269" t="s">
        <v>1596</v>
      </c>
      <c r="D170" s="269"/>
      <c r="E170" s="269"/>
      <c r="F170" s="288" t="s">
        <v>1597</v>
      </c>
      <c r="G170" s="269"/>
      <c r="H170" s="269" t="s">
        <v>1657</v>
      </c>
      <c r="I170" s="269" t="s">
        <v>1593</v>
      </c>
      <c r="J170" s="269">
        <v>50</v>
      </c>
      <c r="K170" s="310"/>
    </row>
    <row r="171" spans="2:11" ht="15" customHeight="1">
      <c r="B171" s="289"/>
      <c r="C171" s="269" t="s">
        <v>1599</v>
      </c>
      <c r="D171" s="269"/>
      <c r="E171" s="269"/>
      <c r="F171" s="288" t="s">
        <v>1591</v>
      </c>
      <c r="G171" s="269"/>
      <c r="H171" s="269" t="s">
        <v>1657</v>
      </c>
      <c r="I171" s="269" t="s">
        <v>1601</v>
      </c>
      <c r="J171" s="269"/>
      <c r="K171" s="310"/>
    </row>
    <row r="172" spans="2:11" ht="15" customHeight="1">
      <c r="B172" s="289"/>
      <c r="C172" s="269" t="s">
        <v>1610</v>
      </c>
      <c r="D172" s="269"/>
      <c r="E172" s="269"/>
      <c r="F172" s="288" t="s">
        <v>1597</v>
      </c>
      <c r="G172" s="269"/>
      <c r="H172" s="269" t="s">
        <v>1657</v>
      </c>
      <c r="I172" s="269" t="s">
        <v>1593</v>
      </c>
      <c r="J172" s="269">
        <v>50</v>
      </c>
      <c r="K172" s="310"/>
    </row>
    <row r="173" spans="2:11" ht="15" customHeight="1">
      <c r="B173" s="289"/>
      <c r="C173" s="269" t="s">
        <v>1618</v>
      </c>
      <c r="D173" s="269"/>
      <c r="E173" s="269"/>
      <c r="F173" s="288" t="s">
        <v>1597</v>
      </c>
      <c r="G173" s="269"/>
      <c r="H173" s="269" t="s">
        <v>1657</v>
      </c>
      <c r="I173" s="269" t="s">
        <v>1593</v>
      </c>
      <c r="J173" s="269">
        <v>50</v>
      </c>
      <c r="K173" s="310"/>
    </row>
    <row r="174" spans="2:11" ht="15" customHeight="1">
      <c r="B174" s="289"/>
      <c r="C174" s="269" t="s">
        <v>1616</v>
      </c>
      <c r="D174" s="269"/>
      <c r="E174" s="269"/>
      <c r="F174" s="288" t="s">
        <v>1597</v>
      </c>
      <c r="G174" s="269"/>
      <c r="H174" s="269" t="s">
        <v>1657</v>
      </c>
      <c r="I174" s="269" t="s">
        <v>1593</v>
      </c>
      <c r="J174" s="269">
        <v>50</v>
      </c>
      <c r="K174" s="310"/>
    </row>
    <row r="175" spans="2:11" ht="15" customHeight="1">
      <c r="B175" s="289"/>
      <c r="C175" s="269" t="s">
        <v>116</v>
      </c>
      <c r="D175" s="269"/>
      <c r="E175" s="269"/>
      <c r="F175" s="288" t="s">
        <v>1591</v>
      </c>
      <c r="G175" s="269"/>
      <c r="H175" s="269" t="s">
        <v>1658</v>
      </c>
      <c r="I175" s="269" t="s">
        <v>1659</v>
      </c>
      <c r="J175" s="269"/>
      <c r="K175" s="310"/>
    </row>
    <row r="176" spans="2:11" ht="15" customHeight="1">
      <c r="B176" s="289"/>
      <c r="C176" s="269" t="s">
        <v>55</v>
      </c>
      <c r="D176" s="269"/>
      <c r="E176" s="269"/>
      <c r="F176" s="288" t="s">
        <v>1591</v>
      </c>
      <c r="G176" s="269"/>
      <c r="H176" s="269" t="s">
        <v>1660</v>
      </c>
      <c r="I176" s="269" t="s">
        <v>1661</v>
      </c>
      <c r="J176" s="269">
        <v>1</v>
      </c>
      <c r="K176" s="310"/>
    </row>
    <row r="177" spans="2:11" ht="15" customHeight="1">
      <c r="B177" s="289"/>
      <c r="C177" s="269" t="s">
        <v>51</v>
      </c>
      <c r="D177" s="269"/>
      <c r="E177" s="269"/>
      <c r="F177" s="288" t="s">
        <v>1591</v>
      </c>
      <c r="G177" s="269"/>
      <c r="H177" s="269" t="s">
        <v>1662</v>
      </c>
      <c r="I177" s="269" t="s">
        <v>1593</v>
      </c>
      <c r="J177" s="269">
        <v>20</v>
      </c>
      <c r="K177" s="310"/>
    </row>
    <row r="178" spans="2:11" ht="15" customHeight="1">
      <c r="B178" s="289"/>
      <c r="C178" s="269" t="s">
        <v>117</v>
      </c>
      <c r="D178" s="269"/>
      <c r="E178" s="269"/>
      <c r="F178" s="288" t="s">
        <v>1591</v>
      </c>
      <c r="G178" s="269"/>
      <c r="H178" s="269" t="s">
        <v>1663</v>
      </c>
      <c r="I178" s="269" t="s">
        <v>1593</v>
      </c>
      <c r="J178" s="269">
        <v>255</v>
      </c>
      <c r="K178" s="310"/>
    </row>
    <row r="179" spans="2:11" ht="15" customHeight="1">
      <c r="B179" s="289"/>
      <c r="C179" s="269" t="s">
        <v>118</v>
      </c>
      <c r="D179" s="269"/>
      <c r="E179" s="269"/>
      <c r="F179" s="288" t="s">
        <v>1591</v>
      </c>
      <c r="G179" s="269"/>
      <c r="H179" s="269" t="s">
        <v>1556</v>
      </c>
      <c r="I179" s="269" t="s">
        <v>1593</v>
      </c>
      <c r="J179" s="269">
        <v>10</v>
      </c>
      <c r="K179" s="310"/>
    </row>
    <row r="180" spans="2:11" ht="15" customHeight="1">
      <c r="B180" s="289"/>
      <c r="C180" s="269" t="s">
        <v>119</v>
      </c>
      <c r="D180" s="269"/>
      <c r="E180" s="269"/>
      <c r="F180" s="288" t="s">
        <v>1591</v>
      </c>
      <c r="G180" s="269"/>
      <c r="H180" s="269" t="s">
        <v>1664</v>
      </c>
      <c r="I180" s="269" t="s">
        <v>1625</v>
      </c>
      <c r="J180" s="269"/>
      <c r="K180" s="310"/>
    </row>
    <row r="181" spans="2:11" ht="15" customHeight="1">
      <c r="B181" s="289"/>
      <c r="C181" s="269" t="s">
        <v>1665</v>
      </c>
      <c r="D181" s="269"/>
      <c r="E181" s="269"/>
      <c r="F181" s="288" t="s">
        <v>1591</v>
      </c>
      <c r="G181" s="269"/>
      <c r="H181" s="269" t="s">
        <v>1666</v>
      </c>
      <c r="I181" s="269" t="s">
        <v>1625</v>
      </c>
      <c r="J181" s="269"/>
      <c r="K181" s="310"/>
    </row>
    <row r="182" spans="2:11" ht="15" customHeight="1">
      <c r="B182" s="289"/>
      <c r="C182" s="269" t="s">
        <v>1654</v>
      </c>
      <c r="D182" s="269"/>
      <c r="E182" s="269"/>
      <c r="F182" s="288" t="s">
        <v>1591</v>
      </c>
      <c r="G182" s="269"/>
      <c r="H182" s="269" t="s">
        <v>1667</v>
      </c>
      <c r="I182" s="269" t="s">
        <v>1625</v>
      </c>
      <c r="J182" s="269"/>
      <c r="K182" s="310"/>
    </row>
    <row r="183" spans="2:11" ht="15" customHeight="1">
      <c r="B183" s="289"/>
      <c r="C183" s="269" t="s">
        <v>121</v>
      </c>
      <c r="D183" s="269"/>
      <c r="E183" s="269"/>
      <c r="F183" s="288" t="s">
        <v>1597</v>
      </c>
      <c r="G183" s="269"/>
      <c r="H183" s="269" t="s">
        <v>1668</v>
      </c>
      <c r="I183" s="269" t="s">
        <v>1593</v>
      </c>
      <c r="J183" s="269">
        <v>50</v>
      </c>
      <c r="K183" s="310"/>
    </row>
    <row r="184" spans="2:11" ht="15" customHeight="1">
      <c r="B184" s="289"/>
      <c r="C184" s="269" t="s">
        <v>1669</v>
      </c>
      <c r="D184" s="269"/>
      <c r="E184" s="269"/>
      <c r="F184" s="288" t="s">
        <v>1597</v>
      </c>
      <c r="G184" s="269"/>
      <c r="H184" s="269" t="s">
        <v>1670</v>
      </c>
      <c r="I184" s="269" t="s">
        <v>1671</v>
      </c>
      <c r="J184" s="269"/>
      <c r="K184" s="310"/>
    </row>
    <row r="185" spans="2:11" ht="15" customHeight="1">
      <c r="B185" s="289"/>
      <c r="C185" s="269" t="s">
        <v>1672</v>
      </c>
      <c r="D185" s="269"/>
      <c r="E185" s="269"/>
      <c r="F185" s="288" t="s">
        <v>1597</v>
      </c>
      <c r="G185" s="269"/>
      <c r="H185" s="269" t="s">
        <v>1673</v>
      </c>
      <c r="I185" s="269" t="s">
        <v>1671</v>
      </c>
      <c r="J185" s="269"/>
      <c r="K185" s="310"/>
    </row>
    <row r="186" spans="2:11" ht="15" customHeight="1">
      <c r="B186" s="289"/>
      <c r="C186" s="269" t="s">
        <v>1674</v>
      </c>
      <c r="D186" s="269"/>
      <c r="E186" s="269"/>
      <c r="F186" s="288" t="s">
        <v>1597</v>
      </c>
      <c r="G186" s="269"/>
      <c r="H186" s="269" t="s">
        <v>1675</v>
      </c>
      <c r="I186" s="269" t="s">
        <v>1671</v>
      </c>
      <c r="J186" s="269"/>
      <c r="K186" s="310"/>
    </row>
    <row r="187" spans="2:11" ht="15" customHeight="1">
      <c r="B187" s="289"/>
      <c r="C187" s="322" t="s">
        <v>1676</v>
      </c>
      <c r="D187" s="269"/>
      <c r="E187" s="269"/>
      <c r="F187" s="288" t="s">
        <v>1597</v>
      </c>
      <c r="G187" s="269"/>
      <c r="H187" s="269" t="s">
        <v>1677</v>
      </c>
      <c r="I187" s="269" t="s">
        <v>1678</v>
      </c>
      <c r="J187" s="323" t="s">
        <v>1679</v>
      </c>
      <c r="K187" s="310"/>
    </row>
    <row r="188" spans="2:11" ht="15" customHeight="1">
      <c r="B188" s="289"/>
      <c r="C188" s="274" t="s">
        <v>40</v>
      </c>
      <c r="D188" s="269"/>
      <c r="E188" s="269"/>
      <c r="F188" s="288" t="s">
        <v>1591</v>
      </c>
      <c r="G188" s="269"/>
      <c r="H188" s="265" t="s">
        <v>1680</v>
      </c>
      <c r="I188" s="269" t="s">
        <v>1681</v>
      </c>
      <c r="J188" s="269"/>
      <c r="K188" s="310"/>
    </row>
    <row r="189" spans="2:11" ht="15" customHeight="1">
      <c r="B189" s="289"/>
      <c r="C189" s="274" t="s">
        <v>1682</v>
      </c>
      <c r="D189" s="269"/>
      <c r="E189" s="269"/>
      <c r="F189" s="288" t="s">
        <v>1591</v>
      </c>
      <c r="G189" s="269"/>
      <c r="H189" s="269" t="s">
        <v>1683</v>
      </c>
      <c r="I189" s="269" t="s">
        <v>1625</v>
      </c>
      <c r="J189" s="269"/>
      <c r="K189" s="310"/>
    </row>
    <row r="190" spans="2:11" ht="15" customHeight="1">
      <c r="B190" s="289"/>
      <c r="C190" s="274" t="s">
        <v>1684</v>
      </c>
      <c r="D190" s="269"/>
      <c r="E190" s="269"/>
      <c r="F190" s="288" t="s">
        <v>1591</v>
      </c>
      <c r="G190" s="269"/>
      <c r="H190" s="269" t="s">
        <v>1685</v>
      </c>
      <c r="I190" s="269" t="s">
        <v>1625</v>
      </c>
      <c r="J190" s="269"/>
      <c r="K190" s="310"/>
    </row>
    <row r="191" spans="2:11" ht="15" customHeight="1">
      <c r="B191" s="289"/>
      <c r="C191" s="274" t="s">
        <v>1686</v>
      </c>
      <c r="D191" s="269"/>
      <c r="E191" s="269"/>
      <c r="F191" s="288" t="s">
        <v>1597</v>
      </c>
      <c r="G191" s="269"/>
      <c r="H191" s="269" t="s">
        <v>1687</v>
      </c>
      <c r="I191" s="269" t="s">
        <v>1625</v>
      </c>
      <c r="J191" s="269"/>
      <c r="K191" s="310"/>
    </row>
    <row r="192" spans="2:11" ht="15" customHeight="1">
      <c r="B192" s="316"/>
      <c r="C192" s="324"/>
      <c r="D192" s="298"/>
      <c r="E192" s="298"/>
      <c r="F192" s="298"/>
      <c r="G192" s="298"/>
      <c r="H192" s="298"/>
      <c r="I192" s="298"/>
      <c r="J192" s="298"/>
      <c r="K192" s="317"/>
    </row>
    <row r="193" spans="2:11" ht="18.75" customHeight="1">
      <c r="B193" s="265"/>
      <c r="C193" s="269"/>
      <c r="D193" s="269"/>
      <c r="E193" s="269"/>
      <c r="F193" s="288"/>
      <c r="G193" s="269"/>
      <c r="H193" s="269"/>
      <c r="I193" s="269"/>
      <c r="J193" s="269"/>
      <c r="K193" s="265"/>
    </row>
    <row r="194" spans="2:11" ht="18.75" customHeight="1">
      <c r="B194" s="265"/>
      <c r="C194" s="269"/>
      <c r="D194" s="269"/>
      <c r="E194" s="269"/>
      <c r="F194" s="288"/>
      <c r="G194" s="269"/>
      <c r="H194" s="269"/>
      <c r="I194" s="269"/>
      <c r="J194" s="269"/>
      <c r="K194" s="265"/>
    </row>
    <row r="195" spans="2:11" ht="18.75" customHeight="1">
      <c r="B195" s="275"/>
      <c r="C195" s="275"/>
      <c r="D195" s="275"/>
      <c r="E195" s="275"/>
      <c r="F195" s="275"/>
      <c r="G195" s="275"/>
      <c r="H195" s="275"/>
      <c r="I195" s="275"/>
      <c r="J195" s="275"/>
      <c r="K195" s="275"/>
    </row>
    <row r="196" spans="2:11" ht="13.5">
      <c r="B196" s="257"/>
      <c r="C196" s="258"/>
      <c r="D196" s="258"/>
      <c r="E196" s="258"/>
      <c r="F196" s="258"/>
      <c r="G196" s="258"/>
      <c r="H196" s="258"/>
      <c r="I196" s="258"/>
      <c r="J196" s="258"/>
      <c r="K196" s="259"/>
    </row>
    <row r="197" spans="2:11" ht="21">
      <c r="B197" s="260"/>
      <c r="C197" s="385" t="s">
        <v>1688</v>
      </c>
      <c r="D197" s="385"/>
      <c r="E197" s="385"/>
      <c r="F197" s="385"/>
      <c r="G197" s="385"/>
      <c r="H197" s="385"/>
      <c r="I197" s="385"/>
      <c r="J197" s="385"/>
      <c r="K197" s="261"/>
    </row>
    <row r="198" spans="2:11" ht="25.5" customHeight="1">
      <c r="B198" s="260"/>
      <c r="C198" s="325" t="s">
        <v>1689</v>
      </c>
      <c r="D198" s="325"/>
      <c r="E198" s="325"/>
      <c r="F198" s="325" t="s">
        <v>1690</v>
      </c>
      <c r="G198" s="326"/>
      <c r="H198" s="384" t="s">
        <v>1691</v>
      </c>
      <c r="I198" s="384"/>
      <c r="J198" s="384"/>
      <c r="K198" s="261"/>
    </row>
    <row r="199" spans="2:11" ht="5.25" customHeight="1">
      <c r="B199" s="289"/>
      <c r="C199" s="286"/>
      <c r="D199" s="286"/>
      <c r="E199" s="286"/>
      <c r="F199" s="286"/>
      <c r="G199" s="269"/>
      <c r="H199" s="286"/>
      <c r="I199" s="286"/>
      <c r="J199" s="286"/>
      <c r="K199" s="310"/>
    </row>
    <row r="200" spans="2:11" ht="15" customHeight="1">
      <c r="B200" s="289"/>
      <c r="C200" s="269" t="s">
        <v>1681</v>
      </c>
      <c r="D200" s="269"/>
      <c r="E200" s="269"/>
      <c r="F200" s="288" t="s">
        <v>41</v>
      </c>
      <c r="G200" s="269"/>
      <c r="H200" s="382" t="s">
        <v>1692</v>
      </c>
      <c r="I200" s="382"/>
      <c r="J200" s="382"/>
      <c r="K200" s="310"/>
    </row>
    <row r="201" spans="2:11" ht="15" customHeight="1">
      <c r="B201" s="289"/>
      <c r="C201" s="295"/>
      <c r="D201" s="269"/>
      <c r="E201" s="269"/>
      <c r="F201" s="288" t="s">
        <v>42</v>
      </c>
      <c r="G201" s="269"/>
      <c r="H201" s="382" t="s">
        <v>1693</v>
      </c>
      <c r="I201" s="382"/>
      <c r="J201" s="382"/>
      <c r="K201" s="310"/>
    </row>
    <row r="202" spans="2:11" ht="15" customHeight="1">
      <c r="B202" s="289"/>
      <c r="C202" s="295"/>
      <c r="D202" s="269"/>
      <c r="E202" s="269"/>
      <c r="F202" s="288" t="s">
        <v>45</v>
      </c>
      <c r="G202" s="269"/>
      <c r="H202" s="382" t="s">
        <v>1694</v>
      </c>
      <c r="I202" s="382"/>
      <c r="J202" s="382"/>
      <c r="K202" s="310"/>
    </row>
    <row r="203" spans="2:11" ht="15" customHeight="1">
      <c r="B203" s="289"/>
      <c r="C203" s="269"/>
      <c r="D203" s="269"/>
      <c r="E203" s="269"/>
      <c r="F203" s="288" t="s">
        <v>43</v>
      </c>
      <c r="G203" s="269"/>
      <c r="H203" s="382" t="s">
        <v>1695</v>
      </c>
      <c r="I203" s="382"/>
      <c r="J203" s="382"/>
      <c r="K203" s="310"/>
    </row>
    <row r="204" spans="2:11" ht="15" customHeight="1">
      <c r="B204" s="289"/>
      <c r="C204" s="269"/>
      <c r="D204" s="269"/>
      <c r="E204" s="269"/>
      <c r="F204" s="288" t="s">
        <v>44</v>
      </c>
      <c r="G204" s="269"/>
      <c r="H204" s="382" t="s">
        <v>1696</v>
      </c>
      <c r="I204" s="382"/>
      <c r="J204" s="382"/>
      <c r="K204" s="310"/>
    </row>
    <row r="205" spans="2:11" ht="15" customHeight="1">
      <c r="B205" s="289"/>
      <c r="C205" s="269"/>
      <c r="D205" s="269"/>
      <c r="E205" s="269"/>
      <c r="F205" s="288"/>
      <c r="G205" s="269"/>
      <c r="H205" s="269"/>
      <c r="I205" s="269"/>
      <c r="J205" s="269"/>
      <c r="K205" s="310"/>
    </row>
    <row r="206" spans="2:11" ht="15" customHeight="1">
      <c r="B206" s="289"/>
      <c r="C206" s="269" t="s">
        <v>1637</v>
      </c>
      <c r="D206" s="269"/>
      <c r="E206" s="269"/>
      <c r="F206" s="288" t="s">
        <v>76</v>
      </c>
      <c r="G206" s="269"/>
      <c r="H206" s="382" t="s">
        <v>1697</v>
      </c>
      <c r="I206" s="382"/>
      <c r="J206" s="382"/>
      <c r="K206" s="310"/>
    </row>
    <row r="207" spans="2:11" ht="15" customHeight="1">
      <c r="B207" s="289"/>
      <c r="C207" s="295"/>
      <c r="D207" s="269"/>
      <c r="E207" s="269"/>
      <c r="F207" s="288" t="s">
        <v>1535</v>
      </c>
      <c r="G207" s="269"/>
      <c r="H207" s="382" t="s">
        <v>1536</v>
      </c>
      <c r="I207" s="382"/>
      <c r="J207" s="382"/>
      <c r="K207" s="310"/>
    </row>
    <row r="208" spans="2:11" ht="15" customHeight="1">
      <c r="B208" s="289"/>
      <c r="C208" s="269"/>
      <c r="D208" s="269"/>
      <c r="E208" s="269"/>
      <c r="F208" s="288" t="s">
        <v>1533</v>
      </c>
      <c r="G208" s="269"/>
      <c r="H208" s="382" t="s">
        <v>1698</v>
      </c>
      <c r="I208" s="382"/>
      <c r="J208" s="382"/>
      <c r="K208" s="310"/>
    </row>
    <row r="209" spans="2:11" ht="15" customHeight="1">
      <c r="B209" s="327"/>
      <c r="C209" s="295"/>
      <c r="D209" s="295"/>
      <c r="E209" s="295"/>
      <c r="F209" s="288" t="s">
        <v>1537</v>
      </c>
      <c r="G209" s="274"/>
      <c r="H209" s="383" t="s">
        <v>75</v>
      </c>
      <c r="I209" s="383"/>
      <c r="J209" s="383"/>
      <c r="K209" s="328"/>
    </row>
    <row r="210" spans="2:11" ht="15" customHeight="1">
      <c r="B210" s="327"/>
      <c r="C210" s="295"/>
      <c r="D210" s="295"/>
      <c r="E210" s="295"/>
      <c r="F210" s="288" t="s">
        <v>1538</v>
      </c>
      <c r="G210" s="274"/>
      <c r="H210" s="383" t="s">
        <v>1699</v>
      </c>
      <c r="I210" s="383"/>
      <c r="J210" s="383"/>
      <c r="K210" s="328"/>
    </row>
    <row r="211" spans="2:11" ht="15" customHeight="1">
      <c r="B211" s="327"/>
      <c r="C211" s="295"/>
      <c r="D211" s="295"/>
      <c r="E211" s="295"/>
      <c r="F211" s="329"/>
      <c r="G211" s="274"/>
      <c r="H211" s="330"/>
      <c r="I211" s="330"/>
      <c r="J211" s="330"/>
      <c r="K211" s="328"/>
    </row>
    <row r="212" spans="2:11" ht="15" customHeight="1">
      <c r="B212" s="327"/>
      <c r="C212" s="269" t="s">
        <v>1661</v>
      </c>
      <c r="D212" s="295"/>
      <c r="E212" s="295"/>
      <c r="F212" s="288">
        <v>1</v>
      </c>
      <c r="G212" s="274"/>
      <c r="H212" s="383" t="s">
        <v>1700</v>
      </c>
      <c r="I212" s="383"/>
      <c r="J212" s="383"/>
      <c r="K212" s="328"/>
    </row>
    <row r="213" spans="2:11" ht="15" customHeight="1">
      <c r="B213" s="327"/>
      <c r="C213" s="295"/>
      <c r="D213" s="295"/>
      <c r="E213" s="295"/>
      <c r="F213" s="288">
        <v>2</v>
      </c>
      <c r="G213" s="274"/>
      <c r="H213" s="383" t="s">
        <v>1701</v>
      </c>
      <c r="I213" s="383"/>
      <c r="J213" s="383"/>
      <c r="K213" s="328"/>
    </row>
    <row r="214" spans="2:11" ht="15" customHeight="1">
      <c r="B214" s="327"/>
      <c r="C214" s="295"/>
      <c r="D214" s="295"/>
      <c r="E214" s="295"/>
      <c r="F214" s="288">
        <v>3</v>
      </c>
      <c r="G214" s="274"/>
      <c r="H214" s="383" t="s">
        <v>1702</v>
      </c>
      <c r="I214" s="383"/>
      <c r="J214" s="383"/>
      <c r="K214" s="328"/>
    </row>
    <row r="215" spans="2:11" ht="15" customHeight="1">
      <c r="B215" s="327"/>
      <c r="C215" s="295"/>
      <c r="D215" s="295"/>
      <c r="E215" s="295"/>
      <c r="F215" s="288">
        <v>4</v>
      </c>
      <c r="G215" s="274"/>
      <c r="H215" s="383" t="s">
        <v>1703</v>
      </c>
      <c r="I215" s="383"/>
      <c r="J215" s="383"/>
      <c r="K215" s="328"/>
    </row>
    <row r="216" spans="2:11" ht="12.75" customHeight="1">
      <c r="B216" s="331"/>
      <c r="C216" s="332"/>
      <c r="D216" s="332"/>
      <c r="E216" s="332"/>
      <c r="F216" s="332"/>
      <c r="G216" s="332"/>
      <c r="H216" s="332"/>
      <c r="I216" s="332"/>
      <c r="J216" s="332"/>
      <c r="K216" s="333"/>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E46:J46"/>
    <mergeCell ref="E47:J47"/>
    <mergeCell ref="D58:J58"/>
    <mergeCell ref="D59:J59"/>
    <mergeCell ref="C50:J50"/>
    <mergeCell ref="G38:J38"/>
    <mergeCell ref="G39:J39"/>
    <mergeCell ref="G40:J40"/>
    <mergeCell ref="G41:J41"/>
    <mergeCell ref="G42:J42"/>
    <mergeCell ref="G43:J43"/>
    <mergeCell ref="D45:J45"/>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PC-IPPROJEKT\Petr</dc:creator>
  <cp:keywords/>
  <dc:description/>
  <cp:lastModifiedBy>Chalupova Lucie</cp:lastModifiedBy>
  <cp:lastPrinted>2018-07-16T11:30:25Z</cp:lastPrinted>
  <dcterms:created xsi:type="dcterms:W3CDTF">2018-06-19T08:27:42Z</dcterms:created>
  <dcterms:modified xsi:type="dcterms:W3CDTF">2018-07-16T11:44:05Z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