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Architektonicko -..." sheetId="2" r:id="rId2"/>
    <sheet name="D.1.4.a - Zdravotní insta..." sheetId="3" r:id="rId3"/>
    <sheet name="D.1.4.c - Vytápění " sheetId="4" r:id="rId4"/>
    <sheet name="D.1.4.d - Silnoproudá ele..." sheetId="5" r:id="rId5"/>
    <sheet name="1 - Vyhřívání okapového ž..." sheetId="6" r:id="rId6"/>
    <sheet name="D.1.4.e - Slaboproudá ele..." sheetId="7" r:id="rId7"/>
    <sheet name="VRN - Vedlejší rozpočtové..." sheetId="8" r:id="rId8"/>
    <sheet name="Pokyny pro vyplnění" sheetId="9" r:id="rId9"/>
  </sheets>
  <definedNames>
    <definedName name="_xlnm.Print_Area" localSheetId="0">'Rekapitulace stavby'!$D$4:$AO$33,'Rekapitulace stavby'!$C$39:$AQ$60</definedName>
    <definedName name="_xlnm._FilterDatabase" localSheetId="1" hidden="1">'D.1.1 - Architektonicko -...'!$C$103:$K$711</definedName>
    <definedName name="_xlnm.Print_Area" localSheetId="1">'D.1.1 - Architektonicko -...'!$C$4:$J$36,'D.1.1 - Architektonicko -...'!$C$42:$J$85,'D.1.1 - Architektonicko -...'!$C$91:$K$711</definedName>
    <definedName name="_xlnm._FilterDatabase" localSheetId="2" hidden="1">'D.1.4.a - Zdravotní insta...'!$C$76:$K$122</definedName>
    <definedName name="_xlnm.Print_Area" localSheetId="2">'D.1.4.a - Zdravotní insta...'!$C$4:$J$36,'D.1.4.a - Zdravotní insta...'!$C$42:$J$58,'D.1.4.a - Zdravotní insta...'!$C$64:$K$122</definedName>
    <definedName name="_xlnm._FilterDatabase" localSheetId="3" hidden="1">'D.1.4.c - Vytápění '!$C$80:$K$130</definedName>
    <definedName name="_xlnm.Print_Area" localSheetId="3">'D.1.4.c - Vytápění '!$C$4:$J$36,'D.1.4.c - Vytápění '!$C$42:$J$62,'D.1.4.c - Vytápění '!$C$68:$K$130</definedName>
    <definedName name="_xlnm._FilterDatabase" localSheetId="4" hidden="1">'D.1.4.d - Silnoproudá ele...'!$C$79:$K$248</definedName>
    <definedName name="_xlnm.Print_Area" localSheetId="4">'D.1.4.d - Silnoproudá ele...'!$C$4:$J$36,'D.1.4.d - Silnoproudá ele...'!$C$42:$J$61,'D.1.4.d - Silnoproudá ele...'!$C$67:$K$248</definedName>
    <definedName name="_xlnm._FilterDatabase" localSheetId="5" hidden="1">'1 - Vyhřívání okapového ž...'!$C$83:$K$127</definedName>
    <definedName name="_xlnm.Print_Area" localSheetId="5">'1 - Vyhřívání okapového ž...'!$C$4:$J$38,'1 - Vyhřívání okapového ž...'!$C$44:$J$63,'1 - Vyhřívání okapového ž...'!$C$69:$K$127</definedName>
    <definedName name="_xlnm._FilterDatabase" localSheetId="6" hidden="1">'D.1.4.e - Slaboproudá ele...'!$C$77:$K$88</definedName>
    <definedName name="_xlnm.Print_Area" localSheetId="6">'D.1.4.e - Slaboproudá ele...'!$C$4:$J$36,'D.1.4.e - Slaboproudá ele...'!$C$42:$J$59,'D.1.4.e - Slaboproudá ele...'!$C$65:$K$88</definedName>
    <definedName name="_xlnm._FilterDatabase" localSheetId="7" hidden="1">'VRN - Vedlejší rozpočtové...'!$C$77:$K$86</definedName>
    <definedName name="_xlnm.Print_Area" localSheetId="7">'VRN - Vedlejší rozpočtové...'!$C$4:$J$36,'VRN - Vedlejší rozpočtové...'!$C$42:$J$59,'VRN - Vedlejší rozpočtové...'!$C$65:$K$86</definedName>
    <definedName name="_xlnm.Print_Area" localSheetId="8">'Pokyny pro vyplnění'!$B$2:$K$69,'Pokyny pro vyplnění'!$B$72:$K$116,'Pokyny pro vyplnění'!$B$119:$K$188,'Pokyny pro vyplnění'!$B$196:$K$216</definedName>
    <definedName name="_xlnm.Print_Titles" localSheetId="0">'Rekapitulace stavby'!$49:$49</definedName>
    <definedName name="_xlnm.Print_Titles" localSheetId="1">'D.1.1 - Architektonicko -...'!$103:$103</definedName>
    <definedName name="_xlnm.Print_Titles" localSheetId="2">'D.1.4.a - Zdravotní insta...'!$76:$76</definedName>
    <definedName name="_xlnm.Print_Titles" localSheetId="3">'D.1.4.c - Vytápění '!$80:$80</definedName>
    <definedName name="_xlnm.Print_Titles" localSheetId="4">'D.1.4.d - Silnoproudá ele...'!$79:$79</definedName>
    <definedName name="_xlnm.Print_Titles" localSheetId="5">'1 - Vyhřívání okapového ž...'!$83:$83</definedName>
    <definedName name="_xlnm.Print_Titles" localSheetId="6">'D.1.4.e - Slaboproudá ele...'!$77:$77</definedName>
    <definedName name="_xlnm.Print_Titles" localSheetId="7">'VRN - Vedlejší rozpočtové...'!$77:$77</definedName>
  </definedNames>
  <calcPr fullCalcOnLoad="1"/>
</workbook>
</file>

<file path=xl/sharedStrings.xml><?xml version="1.0" encoding="utf-8"?>
<sst xmlns="http://schemas.openxmlformats.org/spreadsheetml/2006/main" count="9707" uniqueCount="1557">
  <si>
    <t>Export VZ</t>
  </si>
  <si>
    <t>List obsahuje:</t>
  </si>
  <si>
    <t>1) Rekapitulace stavby</t>
  </si>
  <si>
    <t>2) Rekapitulace objektů stavby a soupisů prací</t>
  </si>
  <si>
    <t>3.0</t>
  </si>
  <si>
    <t>ZAMOK</t>
  </si>
  <si>
    <t>False</t>
  </si>
  <si>
    <t>{398e9dec-19d6-4ae8-81d0-b9b663a8d180}</t>
  </si>
  <si>
    <t>0,01</t>
  </si>
  <si>
    <t>21</t>
  </si>
  <si>
    <t>15</t>
  </si>
  <si>
    <t>REKAPITULACE STAVBY</t>
  </si>
  <si>
    <t>v ---  níže se nacházejí doplnkové a pomocné údaje k sestavám  --- v</t>
  </si>
  <si>
    <t>Návod na vyplnění</t>
  </si>
  <si>
    <t>0,001</t>
  </si>
  <si>
    <t>Kód:</t>
  </si>
  <si>
    <t>201808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</si>
  <si>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</si>
  <si>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</si>
  <si>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DOMOV ČERNOVICE PŘÍSTAVBA ZIMNÍ ZAHRADY</t>
  </si>
  <si>
    <t>0,1</t>
  </si>
  <si>
    <t>KSO:</t>
  </si>
  <si>
    <t/>
  </si>
  <si>
    <t>CC-CZ:</t>
  </si>
  <si>
    <t>1</t>
  </si>
  <si>
    <t>Místo:</t>
  </si>
  <si>
    <t>Černovice 25, Holýšov</t>
  </si>
  <si>
    <t>Datum:</t>
  </si>
  <si>
    <t>16. 1. 2018</t>
  </si>
  <si>
    <t>10</t>
  </si>
  <si>
    <t>100</t>
  </si>
  <si>
    <t>Zadavatel:</t>
  </si>
  <si>
    <t>IČ:</t>
  </si>
  <si>
    <t xml:space="preserve"> </t>
  </si>
  <si>
    <t>DIČ:</t>
  </si>
  <si>
    <t>Uchazeč:</t>
  </si>
  <si>
    <t>Vyplň údaj</t>
  </si>
  <si>
    <t>Projektant:</t>
  </si>
  <si>
    <t>29125359</t>
  </si>
  <si>
    <t>Atelier K11 s.r.o.</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</si>
  <si>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</si>
  <si>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</si>
  <si>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Vzhledem k současné situaci na trhu stavebních prací je velmi pravděpododbné, že cena akce ve výběrovém řízení může být cca o 10 - 15 % vyšší než cena stanovená dle směrných cen CS ÚRS 2017. 
Pokud jsou v soupisu prací označeny výrobky a materiály obchodním názvem, lze je zaměnit za jiné, kvalitativně a technicky obdobné.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</si>
  <si>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</si>
  <si>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</si>
  <si>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</si>
  <si>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</si>
  <si>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</si>
  <si>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</si>
  <si>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</si>
  <si>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</si>
  <si>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</si>
  <si>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</si>
  <si>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</si>
  <si>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</si>
  <si>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</si>
  <si>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</si>
  <si>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</si>
  <si>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</si>
  <si>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</si>
  <si>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</si>
  <si>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</si>
  <si>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</si>
  <si>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</si>
  <si>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</si>
  <si>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</si>
  <si>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</si>
  <si>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</si>
  <si>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</si>
  <si>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</si>
  <si>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</si>
  <si>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</si>
  <si>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</si>
  <si>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</si>
  <si>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</si>
  <si>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</si>
  <si>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</si>
  <si>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</si>
  <si>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</si>
  <si>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</si>
  <si>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</si>
  <si>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</si>
  <si>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</si>
  <si>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 - stavební a konstrukční řešení</t>
  </si>
  <si>
    <t>STA</t>
  </si>
  <si>
    <t>{5ad57962-91be-4cf9-86fc-8a5d49e17203}</t>
  </si>
  <si>
    <t>2</t>
  </si>
  <si>
    <t>D.1.4.a</t>
  </si>
  <si>
    <t>Zdravotní instalace</t>
  </si>
  <si>
    <t>{3ae8577e-a6b2-43a8-be15-fd57192942c3}</t>
  </si>
  <si>
    <t>D.1.4.c</t>
  </si>
  <si>
    <t xml:space="preserve">Vytápění </t>
  </si>
  <si>
    <t>{5a8186a3-bb66-42c1-b6ff-82d3be66a86c}</t>
  </si>
  <si>
    <t>D.1.4.d</t>
  </si>
  <si>
    <t>Silnoproudá elektroinstalace</t>
  </si>
  <si>
    <t>{16bdad20-b238-42ce-ab0d-448903de4c62}</t>
  </si>
  <si>
    <t>Soupis</t>
  </si>
  <si>
    <t>###NOINSERT###</t>
  </si>
  <si>
    <t xml:space="preserve">Vyhřívání okapového žlabu </t>
  </si>
  <si>
    <t>{1a5aaeff-42b8-4e29-97bb-b05f2fcd8a14}</t>
  </si>
  <si>
    <t>D.1.4.e</t>
  </si>
  <si>
    <t xml:space="preserve">Slaboproudá elektroinstalace </t>
  </si>
  <si>
    <t>{541c6e45-82df-4aa4-abec-29a0811935ac}</t>
  </si>
  <si>
    <t>VRN</t>
  </si>
  <si>
    <t>Vedlejší rozpočtové náklady</t>
  </si>
  <si>
    <t>VON</t>
  </si>
  <si>
    <t>{79d9722e-269b-4a40-9314-e34495722b9b}</t>
  </si>
  <si>
    <t>1) Krycí list soupisu</t>
  </si>
  <si>
    <t>2) Rekapitulace</t>
  </si>
  <si>
    <t>3) Soupis prací</t>
  </si>
  <si>
    <t>Zpět na list:</t>
  </si>
  <si>
    <t>Rekapitulace stavby</t>
  </si>
  <si>
    <t>jáma</t>
  </si>
  <si>
    <t>m3</t>
  </si>
  <si>
    <t>31,06</t>
  </si>
  <si>
    <t>malby</t>
  </si>
  <si>
    <t>m2</t>
  </si>
  <si>
    <t>257,023</t>
  </si>
  <si>
    <t>KRYCÍ LIST SOUPISU</t>
  </si>
  <si>
    <t>p1</t>
  </si>
  <si>
    <t>67,9</t>
  </si>
  <si>
    <t>P2</t>
  </si>
  <si>
    <t>81</t>
  </si>
  <si>
    <t>rýha</t>
  </si>
  <si>
    <t>14,859</t>
  </si>
  <si>
    <t>skládka</t>
  </si>
  <si>
    <t>45,919</t>
  </si>
  <si>
    <t>Objekt:</t>
  </si>
  <si>
    <t>D.1.1 - Architektonicko - stavební a konstrukční řešení</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</si>
  <si>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Pokud jsou v soupisu prací označeny výrobky a materiály obchodním názvem, lze je zaměnit za jiné, kvalitativně a technicky obdobné.</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</si>
  <si>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</si>
  <si>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</si>
  <si>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</si>
  <si>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</si>
  <si>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</si>
  <si>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</si>
  <si>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</si>
  <si>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</si>
  <si>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</si>
  <si>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</si>
  <si>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</si>
  <si>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</si>
  <si>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61 - Úprava povrchů vnitřní</t>
  </si>
  <si>
    <t xml:space="preserve">      62 - Úprava povrchů vnější</t>
  </si>
  <si>
    <t xml:space="preserve">      63 - Podlahy a podlahové konstrukce</t>
  </si>
  <si>
    <t xml:space="preserve">    9 - Ostatní konstrukce a práce-bourání</t>
  </si>
  <si>
    <t xml:space="preserve">      91 - Doplňující konstrukce a práce pozemních komunikací, letišť a ploch</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</si>
  <si>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</si>
  <si>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</si>
  <si>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</si>
  <si>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</si>
  <si>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985 - Sanace</t>
  </si>
  <si>
    <t xml:space="preserve">      99 - Přesuny hmot a sutí</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</si>
  <si>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</si>
  <si>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</si>
  <si>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</si>
  <si>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</si>
  <si>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</si>
  <si>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</si>
  <si>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767 - Konstrukce zámečnické</t>
  </si>
  <si>
    <t xml:space="preserve">    771 - Podlahy z dlaždic</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</si>
  <si>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</si>
  <si>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</si>
  <si>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</si>
  <si>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</si>
  <si>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</si>
  <si>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</si>
  <si>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</si>
  <si>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</si>
  <si>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</si>
  <si>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</si>
  <si>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</si>
  <si>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</si>
  <si>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</si>
  <si>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</si>
  <si>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</si>
  <si>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</si>
  <si>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</si>
  <si>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</si>
  <si>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</si>
  <si>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</si>
  <si>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</si>
  <si>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121101101</t>
  </si>
  <si>
    <t>Sejmutí ornice s přemístěním na vzdálenost do 50 m</t>
  </si>
  <si>
    <t>CS ÚRS 2017 01</t>
  </si>
  <si>
    <t>4</t>
  </si>
  <si>
    <t>-1265170032</t>
  </si>
  <si>
    <t>PP</t>
  </si>
  <si>
    <t>Sejmutí ornice nebo lesní půdy s vodorovným přemístěním na hromady v místě upotřebení nebo na dočasné či trvalé skládky se složením, na vzdálenost do 50 m</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</si>
  <si>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</si>
  <si>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</si>
  <si>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</si>
  <si>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 xml:space="preserve">přístavba </t>
  </si>
  <si>
    <t>0,2*74,3</t>
  </si>
  <si>
    <t>skladba P2</t>
  </si>
  <si>
    <t>p2*0,2</t>
  </si>
  <si>
    <t>Součet</t>
  </si>
  <si>
    <t>130001101</t>
  </si>
  <si>
    <t>Příplatek za ztížení vykopávky v blízkosti pozemního vedení</t>
  </si>
  <si>
    <t>-2111412188</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</si>
  <si>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</si>
  <si>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takto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</si>
  <si>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příčné pasy</t>
  </si>
  <si>
    <t>1,05*0,6*4,455*2</t>
  </si>
  <si>
    <t>3</t>
  </si>
  <si>
    <t>131201101</t>
  </si>
  <si>
    <t>Hloubení jam nezapažených v hornině tř. 3 objemu do 100 m3</t>
  </si>
  <si>
    <t>-1309370485</t>
  </si>
  <si>
    <t>Hloubení nezapažených jam a zářezů kromě zářezů se šikmými stěnami pro podzemní vedení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</si>
  <si>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3. Hloubení nezapažených jam hloubky přes 16 m se oceňuje individuálně. 4. V cenách jsou započteny i náklady na případné nutné přemístění výkopku ve výkopišti a na přehození výkopku na přilehlém terénu na vzdálenost do 3 m od okraje jámy nebo naložení na dopravní prostředek. 5. Náklady na svislé přemístění výkopku nad 1 m hloubky se určí dle ustanovení článku č. 3161 všeobecných podmínek katalogu. </t>
  </si>
  <si>
    <t>přístavba</t>
  </si>
  <si>
    <t>0,2*p2</t>
  </si>
  <si>
    <t>131201109</t>
  </si>
  <si>
    <t>Příplatek za lepivost u hloubení jam nezapažených v hornině tř. 3</t>
  </si>
  <si>
    <t>923331357</t>
  </si>
  <si>
    <t>Hloubení nezapažených jam a zářezů kromě zářezů se šikmými stěnami pro podzemní vedení s urovnáním dna do předepsaného profilu a spádu Příplatek k cenám za lepivost horniny tř. 3</t>
  </si>
  <si>
    <t>jáma/2</t>
  </si>
  <si>
    <t>5</t>
  </si>
  <si>
    <t>132201101</t>
  </si>
  <si>
    <t>Hloubení rýh š do 600 mm v hornině tř. 3 objemu do 100 m3</t>
  </si>
  <si>
    <t>-1554838196</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</si>
  <si>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</si>
  <si>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</si>
  <si>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1,05*14,151</t>
  </si>
  <si>
    <t>6</t>
  </si>
  <si>
    <t>132201109</t>
  </si>
  <si>
    <t>Příplatek za lepivost k hloubení rýh š do 600 mm v hornině tř. 3</t>
  </si>
  <si>
    <t>997916922</t>
  </si>
  <si>
    <t>Hloubení zapažených i nezapažených rýh šířky do 600 mm s urovnáním dna do předepsaného profilu a spádu v hornině tř. 3 Příplatek k cenám za lepivost horniny tř. 3</t>
  </si>
  <si>
    <t>rýha/2</t>
  </si>
  <si>
    <t>7</t>
  </si>
  <si>
    <t>162701105</t>
  </si>
  <si>
    <t>Vodorovné přemístění do 10000 m výkopku/sypaniny z horniny tř. 1 až 4</t>
  </si>
  <si>
    <t>328709800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</si>
  <si>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</si>
  <si>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</si>
  <si>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t>
  </si>
  <si>
    <t>167101101</t>
  </si>
  <si>
    <t>Nakládání výkopku z hornin tř. 1 až 4 do 100 m3</t>
  </si>
  <si>
    <t>1067012783</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</si>
  <si>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</si>
  <si>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</si>
  <si>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9</t>
  </si>
  <si>
    <t>171201211</t>
  </si>
  <si>
    <t>Poplatek za uložení odpadu ze sypaniny na skládce (skládkovné)</t>
  </si>
  <si>
    <t>t</t>
  </si>
  <si>
    <t>-607540190</t>
  </si>
  <si>
    <t>Uložení sypaniny poplatek za uložení sypaniny na skládce ( skládkovné )</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</si>
  <si>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</si>
  <si>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skládka*1,75</t>
  </si>
  <si>
    <t>181102302</t>
  </si>
  <si>
    <t>Úprava pláně v zářezech se zhutněním</t>
  </si>
  <si>
    <t>218160823</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</si>
  <si>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</si>
  <si>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</si>
  <si>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Zakládání</t>
  </si>
  <si>
    <t>11</t>
  </si>
  <si>
    <t>213311113</t>
  </si>
  <si>
    <t>Polštáře zhutněné pod základy z kameniva drceného frakce 16 až 32 mm</t>
  </si>
  <si>
    <t>-1959057556</t>
  </si>
  <si>
    <t>Polštáře zhutněné pod základy z kameniva hrubého drceného, frakce 16 - 63 mm</t>
  </si>
  <si>
    <t xml:space="preserve">Poznámka k souboru cen:
1. Ceny jsou určeny pro jakoukoliv míru zhutnění. 2. V cenách jsou započteny i náklady na urovnání povrchu polštáře. </t>
  </si>
  <si>
    <t>0,15*14,151</t>
  </si>
  <si>
    <t>12</t>
  </si>
  <si>
    <t>273321411</t>
  </si>
  <si>
    <t>Základové desky ze ŽB tř. C 20/25</t>
  </si>
  <si>
    <t>2032047131</t>
  </si>
  <si>
    <t>Základy z betonu železového (bez výztuže) desky z betonu bez zvláštních nároků na vliv prostředí (X0, XC)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</si>
  <si>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</si>
  <si>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základová deska tl. 150 mm viz. skladba P1</t>
  </si>
  <si>
    <t>0,15*74,320</t>
  </si>
  <si>
    <t>13</t>
  </si>
  <si>
    <t>273351215</t>
  </si>
  <si>
    <t>Zřízení bednění stěn základových desek</t>
  </si>
  <si>
    <t>-1680939187</t>
  </si>
  <si>
    <t>Bednění základových stěn desek svislé nebo šikmé (odkloněné), půdorysně přímé nebo zalomené ve volných nebo zapažených jámách, rýhách, šachtách, včetně případných vzpěr zřízení</t>
  </si>
  <si>
    <t>0,15*(5,155+14,48+1,914+0,075)</t>
  </si>
  <si>
    <t>14</t>
  </si>
  <si>
    <t>273351216</t>
  </si>
  <si>
    <t>Odstranění bednění stěn základových desek</t>
  </si>
  <si>
    <t>22080105</t>
  </si>
  <si>
    <t>Bednění základových stěn desek svislé nebo šikmé (odkloněné), půdorysně přímé nebo zalomené ve volných nebo zapažených jámách, rýhách, šachtách, včetně případných vzpěr odstranění</t>
  </si>
  <si>
    <t>273362021</t>
  </si>
  <si>
    <t>Výztuž základových desek svařovanými sítěmi Kari</t>
  </si>
  <si>
    <t>899724998</t>
  </si>
  <si>
    <t>Výztuž základů desek ze svařovaných sítí z drátů typu KARI</t>
  </si>
  <si>
    <t xml:space="preserve">Poznámka k souboru cen:
1. Ceny platí pro desky rovné, s náběhy, hřibové nebo upnuté do žeber včetně výztuže těchto žeber. </t>
  </si>
  <si>
    <t>2*74,320*4,44*1,1/1000</t>
  </si>
  <si>
    <t>16</t>
  </si>
  <si>
    <t>274321411</t>
  </si>
  <si>
    <t>Základové pasy ze ŽB tř. C 20/25</t>
  </si>
  <si>
    <t>234571260</t>
  </si>
  <si>
    <t>Základy z betonu železového (bez výztuže) pasy z betonu bez zvláštních nároků na vliv prostředí (X0, XC) tř. C 20/25</t>
  </si>
  <si>
    <t>0,90*14,151</t>
  </si>
  <si>
    <t>17</t>
  </si>
  <si>
    <t>278383112</t>
  </si>
  <si>
    <t>Zálivka pod stroje z cementové zálivkové hmoty plochy do 1 m2 tl 25 mm</t>
  </si>
  <si>
    <t>925528035</t>
  </si>
  <si>
    <t>Zálivka pod stroje nebo technologická zařízení s bedněním a odbedněním, s úpravou povrchu z cementové zálivkové hmoty půdorysná plocha základu do 1 m2, tloušťka vrstvy 25 mm</t>
  </si>
  <si>
    <t xml:space="preserve">Poznámka k souboru cen:
1. V cenách cementové zálivkové hmoty tloušťky nad 80 mm jsou započteny i náklady doplnění zálivkové hmoty křemičitým pískem. 2. V cenách epoxidové zálivkové hmoty jsou započteny i náklady na několikanásobné uhlazení povrchu zálivky. 3. V cenách nejsou započteny náklady na přípravu povrchu, na kterém se zálivka provádí - osekání, zdrsnění, očištění, apod.; tyto práce lze oceňovat cenami katalogu 800-5 Sanace. </t>
  </si>
  <si>
    <t>ocelový rám je do základu kotven přes patní plechy s podlitím zalivkovou maltou</t>
  </si>
  <si>
    <t>5*0,14*0,16</t>
  </si>
  <si>
    <t>Svislé a kompletní konstrukce</t>
  </si>
  <si>
    <t>18</t>
  </si>
  <si>
    <t>310238411</t>
  </si>
  <si>
    <t>Zazdívka otvorů pl do 1 m2 ve zdivu nadzákladovém cihlami pálenými na MC</t>
  </si>
  <si>
    <t>-1385428293</t>
  </si>
  <si>
    <t>Zazdívka otvorů ve zdivu nadzákladovém cihlami pálenými plochy přes 0,25 m2 do 1 m2 na maltu cementovou</t>
  </si>
  <si>
    <t>hrana ostění bude dozdívána na  navrženou šířku  otvoru bude provedena z CP P20 na MC s pevností 5,0 MPa provázána do kapes</t>
  </si>
  <si>
    <t>0,44*0,32*2</t>
  </si>
  <si>
    <t>19</t>
  </si>
  <si>
    <t>311238115</t>
  </si>
  <si>
    <t>Zdivo nosné vnitřní tl 300 mm pevnosti P 10 na MVC</t>
  </si>
  <si>
    <t>-1834314403</t>
  </si>
  <si>
    <t>Zdivo nosné jednovrstvé z cihel děrovaných vnitřní klasické, spojené na pero a drážku na maltu MVC, pevnost cihel P10, tl. zdiva 300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</si>
  <si>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</si>
  <si>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v místě stávající terasy v úrovni  2.NP je v návaznosti na  navrženou zimní zahradu navrženo vyzdění zdiva v tl. 300 mm</t>
  </si>
  <si>
    <t>1,12*3,24</t>
  </si>
  <si>
    <t>20</t>
  </si>
  <si>
    <t>311238218</t>
  </si>
  <si>
    <t>Zdivo nosné vnější tl 440 mm pevnosti P 10 na MC</t>
  </si>
  <si>
    <t>-1996672222</t>
  </si>
  <si>
    <t>Zdivo nosné jednovrstvé z cihel děrovaných vnější klasické, spojené na pero a drážku na maltu MC, pevnost cihel P8, P10, tl. zdiva 440 mm</t>
  </si>
  <si>
    <t>(4+3,4)/2*3,3</t>
  </si>
  <si>
    <t>311238652</t>
  </si>
  <si>
    <t>Zdivo nosné TI z cihel broušených s vniřní izolací tl 380 mm U=0,19W/m2K na maltu</t>
  </si>
  <si>
    <t>812782348</t>
  </si>
  <si>
    <t>Zdivo nosné jednovrstvé z cihel děrovaných tepelně izolačních broušené, s integrovanou vnitřní izolací z hydrofobizované minerální vlny lepené celoplošně tenkovrstvou maltou, součinitel prostupu tepla U = 0,19, tl. zdiva 380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</si>
  <si>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Množství měrných jednotek se určuje u položek: -8911 a -8912 v m délky kapes obvodového zdiva, -8921 až -8924 v m délky vrstvy zdiva. 5. V cenách jsou započteny i náklady na doplňkové cihly. 6. Jednotka U (W/m2K) - součinitel prostupu tepla udává tepelně izolační vlastnosti neomítnutého zdiva. </t>
  </si>
  <si>
    <t>(4+3,4)/2*3,64</t>
  </si>
  <si>
    <t>0,44*3,64</t>
  </si>
  <si>
    <t>-1,15*2,70</t>
  </si>
  <si>
    <t>22</t>
  </si>
  <si>
    <t>317234410</t>
  </si>
  <si>
    <t>Vyzdívka mezi nosníky z cihel pálených na MC</t>
  </si>
  <si>
    <t>1709323417</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</si>
  <si>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</si>
  <si>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</si>
  <si>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dodatečně osazované překlady</t>
  </si>
  <si>
    <t>2*3,8*0,26*0,208</t>
  </si>
  <si>
    <t>23</t>
  </si>
  <si>
    <t>346244382</t>
  </si>
  <si>
    <t>Plentování jednostranné v do 300 mm válcovaných nosníků cihlami</t>
  </si>
  <si>
    <t>2049259532</t>
  </si>
  <si>
    <t>Plentování ocelových válcovaných nosníků jednostranné cihlami na maltu, výška stojiny přes 200 do 300 mm</t>
  </si>
  <si>
    <t>2*2*3,8*0,26</t>
  </si>
  <si>
    <t>Vodorovné konstrukce</t>
  </si>
  <si>
    <t>24</t>
  </si>
  <si>
    <t>417321414</t>
  </si>
  <si>
    <t>Ztužující pásy a věnce ze ŽB tř. C 20/25</t>
  </si>
  <si>
    <t>1775333009</t>
  </si>
  <si>
    <t>Ztužující pásy a věnce z betonu železového (bez výztuže) tř. C 20/25</t>
  </si>
  <si>
    <t>ocel.nosníky 2x I 260, budou uloženy na podbetonování z betonu C 20/25 tl.125 mm</t>
  </si>
  <si>
    <t>0,32*0,44*0,125*2</t>
  </si>
  <si>
    <t>25</t>
  </si>
  <si>
    <t>417351115</t>
  </si>
  <si>
    <t>Zřízení bednění ztužujících věnců</t>
  </si>
  <si>
    <t>1847290336</t>
  </si>
  <si>
    <t>Bednění bočnic ztužujících pásů a věnců včetně vzpěr zřízení</t>
  </si>
  <si>
    <t>2*(0,32+0,44+0,32)*0,125</t>
  </si>
  <si>
    <t>26</t>
  </si>
  <si>
    <t>417351116</t>
  </si>
  <si>
    <t>Odstranění bednění ztužujících věnců</t>
  </si>
  <si>
    <t>-795718159</t>
  </si>
  <si>
    <t>Bednění bočnic ztužujících pásů a věnců včetně vzpěr odstranění</t>
  </si>
  <si>
    <t>Komunikace</t>
  </si>
  <si>
    <t>27</t>
  </si>
  <si>
    <t>56452111R</t>
  </si>
  <si>
    <t>Zřízení podsypu nebo podkladu ze sypaniny tl 50 mm</t>
  </si>
  <si>
    <t>vlastní položka</t>
  </si>
  <si>
    <t>230141117</t>
  </si>
  <si>
    <t>Zřízení podsypu nebo podkladu ze sypaniny s rozprostřením, vlhčením, a zhutněním, po zhutnění tl. 80 mm</t>
  </si>
  <si>
    <t xml:space="preserve">Poznámka k souboru cen:
1. Ceny jsou určeny, jen předepíše-li projekt zřízení podsypu nebo podkladu ze sypaniny ze zemníku nebo z výkopku v trase. 2. V cenách nejsou započteny náklady na získání sypaniny a její přemístění k místu zabudování, které se oceňuje podle ustanovení čl. 3111 Všeobecných podmínek části části A 01 tohoto katalogu. </t>
  </si>
  <si>
    <t>p2</t>
  </si>
  <si>
    <t>28</t>
  </si>
  <si>
    <t>M</t>
  </si>
  <si>
    <t>583438720</t>
  </si>
  <si>
    <t>kamenivo drcené hrubé frakce 8-16</t>
  </si>
  <si>
    <t>-731192401</t>
  </si>
  <si>
    <t>kamenivo přírodní drcené hutné pro stavební účely PDK (drobné, hrubé a štěrkodrť) kamenivo drcené hrubé d&gt;=2 a D&lt;=45 mm (ČSN EN 13043 ) d&gt;=2 a D&gt;=4 mm (ČSN EN 12620, ČSN EN 13139 ) d&gt;=1 a D&gt;=2 mm (ČSN EN 13242) frakce   8-16   Luleč</t>
  </si>
  <si>
    <t>81*0,05*1,8</t>
  </si>
  <si>
    <t>29</t>
  </si>
  <si>
    <t>564551111</t>
  </si>
  <si>
    <t>Zřízení podsypu nebo podkladu ze sypaniny tl 150 mm</t>
  </si>
  <si>
    <t>-1486431297</t>
  </si>
  <si>
    <t>Zřízení podsypu nebo podkladu ze sypaniny s rozprostřením, vlhčením, a zhutněním, po zhutnění tl. 150 mm</t>
  </si>
  <si>
    <t>30</t>
  </si>
  <si>
    <t>583441970</t>
  </si>
  <si>
    <t>štěrkodrť frakce 0-63</t>
  </si>
  <si>
    <t>-273683505</t>
  </si>
  <si>
    <t>kamenivo přírodní drcené hutné pro stavební účely PDK (drobné, hrubé a štěrkodrť) štěrkodrtě ČSN EN 13043 frakce   0-63 MN  Luleč</t>
  </si>
  <si>
    <t>81*0,15*1,8</t>
  </si>
  <si>
    <t>31</t>
  </si>
  <si>
    <t>596811221</t>
  </si>
  <si>
    <t>Kladení betonové dlažby komunikací pro pěší do lože z kameniva vel do 0,25 m2 plochy do 100 m2</t>
  </si>
  <si>
    <t>-797175273</t>
  </si>
  <si>
    <t>Kladení dlažby z betonových nebo kameninových dlaždic komunikací pro pěší s vyplněním spár a se smetením přebytečného materiálu na vzdálenost do 3 m s ložem z kameniva těženého tl. do 30 mm velikosti dlaždic přes 0,09 m2 do 0,25 m2, pro plochy přes 50 do 100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</si>
  <si>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</si>
  <si>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32</t>
  </si>
  <si>
    <t>592456010</t>
  </si>
  <si>
    <t>dlažba desková betonová 50x50x5 cm šedá</t>
  </si>
  <si>
    <t>148577494</t>
  </si>
  <si>
    <t>dlaždice betonové dlažba desková betonová HBB 50 x 50 x 5 šedá</t>
  </si>
  <si>
    <t>81*1,03 'Přepočtené koeficientem množství</t>
  </si>
  <si>
    <t>Úpravy povrchů, podlahy a osazování výplní</t>
  </si>
  <si>
    <t>61</t>
  </si>
  <si>
    <t>Úprava povrchů vnitřní</t>
  </si>
  <si>
    <t>33</t>
  </si>
  <si>
    <t>612142001</t>
  </si>
  <si>
    <t>Potažení vnitřních stěn sklovláknitým pletivem vtlačeným do tenkovrstvé hmoty</t>
  </si>
  <si>
    <t>376081289</t>
  </si>
  <si>
    <t>Potažení vnitřních ploch pletivem v ploše nebo pruzích, na plném podkladu sklovláknitým vtlačením do tmelu stěn</t>
  </si>
  <si>
    <t xml:space="preserve">Poznámka k souboru cen:
1. V cenách -2001 jsou započteny i náklady na tmel. </t>
  </si>
  <si>
    <t>interiér</t>
  </si>
  <si>
    <t>v místě napojení stávajícího a nového zdiva bude s dostatečným přesahem vložena sklotextilní výztužná tkanina do armovacího tmelu</t>
  </si>
  <si>
    <t>2*0,5*(2,57+0,96)</t>
  </si>
  <si>
    <t>Mezisoučet</t>
  </si>
  <si>
    <t>exteriér</t>
  </si>
  <si>
    <t>čela příčných zdí</t>
  </si>
  <si>
    <t>0,365*3,35*2</t>
  </si>
  <si>
    <t>boky příčných zdí</t>
  </si>
  <si>
    <t>(3,72+4,02)/2*3,64</t>
  </si>
  <si>
    <t>0,45*3,35</t>
  </si>
  <si>
    <t>odpočet otvoru</t>
  </si>
  <si>
    <t xml:space="preserve">ostění otvoru </t>
  </si>
  <si>
    <t>0,215*(1,15+2,7+2,7)</t>
  </si>
  <si>
    <t>nové zdivo u terasy tl. 300 mm z vnější strany</t>
  </si>
  <si>
    <t>(0,562+1,133)/2*3,24</t>
  </si>
  <si>
    <t>0,3*1,133</t>
  </si>
  <si>
    <t>34</t>
  </si>
  <si>
    <t>612321141</t>
  </si>
  <si>
    <t>Vápenocementová omítka štuková dvouvrstvá vnitřních stěn nanášená ručně</t>
  </si>
  <si>
    <t>-794546035</t>
  </si>
  <si>
    <t>Omítka vápenocementová vnitřních ploch nanášená ručně dvouvrstvá, tloušťky jádrové omítky do 10 mm štuková svislých konstrukcí stěn</t>
  </si>
  <si>
    <t xml:space="preserve">Poznámka k souboru cen:
1. V případě dvou a vícevrstvých omítek se spodní jádrová omítka oceňuje cenou pro hrubou zatřenou omítku tloušťky do 10 mm, větší tloušťky se oceňují příplatkem. 2. Omítky stropních konstrukcí nanášené na pletivo se oceňují cenami omítek žebrových stropů nebo osamělých trámů. 3. Podkladní a spojovací vrstvy se oceňují cenami souboru cen 61.13 této části katalogu. </t>
  </si>
  <si>
    <t>v místě zimní zahrady se předpokládá oprava stávající omítky 100% s ohledem na rozsah provedení nových rozvodů a úpravu stávajících otvorů.</t>
  </si>
  <si>
    <t>(2,57+0,96)*(11,35+2,40)</t>
  </si>
  <si>
    <t>-3,2*2,57*2</t>
  </si>
  <si>
    <t xml:space="preserve">omítka na nových bočních zdech </t>
  </si>
  <si>
    <t>(2,93+(2,57+0,96))/2*3,64*2</t>
  </si>
  <si>
    <t>35</t>
  </si>
  <si>
    <t>612325302</t>
  </si>
  <si>
    <t>Vápenocementová štuková omítka ostění nebo nadpraží</t>
  </si>
  <si>
    <t>814105987</t>
  </si>
  <si>
    <t>Vápenocementová nebo vápenná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</si>
  <si>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</si>
  <si>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 xml:space="preserve">nadpraží a ostění nových otvorů </t>
  </si>
  <si>
    <t>0,44*(3,2+2,57+2,57)*2</t>
  </si>
  <si>
    <t>36</t>
  </si>
  <si>
    <t>61247318R</t>
  </si>
  <si>
    <t>Příplatek k vnitřní omítce zdiva vápenocementové ze suchých směsí za zabudované rohovníky</t>
  </si>
  <si>
    <t>m</t>
  </si>
  <si>
    <t>-1848419923</t>
  </si>
  <si>
    <t>X Vnitřní omítka zdiva vápenocementová ze suchých směsí (JKPOV 585) v podlaží i ve schodišti, na jakýkoliv druhu podkladu strojně nebo ručně nanášená, v podlaží i ve schodišti, na jakýkoliv druhu podkladu Příplatek k cenám za zabudované rohovníky (úhelníky) na hrany (měří se v m délky)</t>
  </si>
  <si>
    <t xml:space="preserve">Poznámka k souboru cen:
1. Minimální podmínky kvality omítky ze suchých směsí uvažované v cenách jsou : - pevnost v tlaku za ohybu: jádro 1,25 MPa, štuk 0,45 Mpa, - přilnavost k podkladu: jádro 0,20 MPa, štuk 2,50 Mpa, - přípustná nerovnost podle ČSN 73 0205 (+ 2,5 mm/2 m). 2. Nepožaduje-li odběratel předchozí podmínky (v projektu), lze použít ceny souboru cen 612 42-1 . podle ČSN 72 2430 tab. č. I.2 a ČSN 73 2310 část V. </t>
  </si>
  <si>
    <t xml:space="preserve">Hrany ostění v místě navržených průchodů budou opatřeny vnitřními ocelovými podmítkovými lištami </t>
  </si>
  <si>
    <t>2*(2,57+3,2+2,57)*2</t>
  </si>
  <si>
    <t>62</t>
  </si>
  <si>
    <t>Úprava povrchů vnější</t>
  </si>
  <si>
    <t>37</t>
  </si>
  <si>
    <t>622211011</t>
  </si>
  <si>
    <t>Montáž zateplení vnějších stěn z polystyrénových desek tl do 80 mm</t>
  </si>
  <si>
    <t>95683430</t>
  </si>
  <si>
    <t>Montáž kontaktního zateplení z polystyrenových desek na vnější stěny, tloušťky desek přes 40 do 80 mm</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</si>
  <si>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t>
  </si>
  <si>
    <t>nové zdivo bude z prostoru terasy opatřeno tepelnou izolací v tl. 50 mm, včetně koruny zdiva</t>
  </si>
  <si>
    <t>(1,12+0,3)*3,24</t>
  </si>
  <si>
    <t>38</t>
  </si>
  <si>
    <t>283759330</t>
  </si>
  <si>
    <t>deska fasádní polystyrénová EPS 70 F 1000 x 500 x 50 mm</t>
  </si>
  <si>
    <t>846475839</t>
  </si>
  <si>
    <t>desky z lehčených plastů desky fasádní polystyrénové typ EPS 70 F fasádní, stabilizovaný, samozhášivý objemová hmotnost 15 až 20 kg/m3 1000 x 500 x  50 mm</t>
  </si>
  <si>
    <t>4,601*1,05 'Přepočtené koeficientem množství</t>
  </si>
  <si>
    <t>39</t>
  </si>
  <si>
    <t>622321121</t>
  </si>
  <si>
    <t>Vápenocementová omítka hladká jednovrstvá vnějších stěn nanášená ručně</t>
  </si>
  <si>
    <t>-47511599</t>
  </si>
  <si>
    <t>Omítka vápenocementová vnějších ploch nanášená ručně jednovrstvá, tloušťky do 15 mm hladká stěn</t>
  </si>
  <si>
    <t xml:space="preserve">Poznámka k souboru cen:
1. V případě dvou a vícevrstvých omítek se spodní jádrová omítka oceňuje cenou pro hrubou zatřenou omítku tloušťky do 15 mm, větší tloušťky se oceňují příplatkem. 2. Podkladní a spojovací vrstvy se oceňují cenami souboru cen 62.13 této části katalogu. </t>
  </si>
  <si>
    <t>40</t>
  </si>
  <si>
    <t>622252002</t>
  </si>
  <si>
    <t>Montáž ostatních lišt zateplení</t>
  </si>
  <si>
    <t>-774374405</t>
  </si>
  <si>
    <t>Montáž lišt kontaktního zateplení ostatních stěnových, dilatačních apod. lepených do tmelu</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</si>
  <si>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</si>
  <si>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rohy u vnějších omítek</t>
  </si>
  <si>
    <t>1,133*2+3,35*2*2</t>
  </si>
  <si>
    <t>41</t>
  </si>
  <si>
    <t>590514800</t>
  </si>
  <si>
    <t>lišta rohová Al 10/10 cm s tkaninou bal. 2,5 m</t>
  </si>
  <si>
    <t>2004634709</t>
  </si>
  <si>
    <t>kontaktní zateplovací systémy příslušenství kontaktních zateplovacích systémů lišta rohová s tkaninou - rohovník  2,5m Al 10/10 cm</t>
  </si>
  <si>
    <t>15,666*1,05 'Přepočtené koeficientem množství</t>
  </si>
  <si>
    <t>42</t>
  </si>
  <si>
    <t>622531021</t>
  </si>
  <si>
    <t>Tenkovrstvá silikonová zrnitá omítka tl. 2,0 mm včetně penetrace vnějších stěn</t>
  </si>
  <si>
    <t>2034939746</t>
  </si>
  <si>
    <t>Omítka tenkovrstvá silikonová vnějších ploch probarvená, včetně penetrace podkladu zrnitá, tloušťky 2,0 mm stěn</t>
  </si>
  <si>
    <t xml:space="preserve">nové zdivo z prostoru terasy </t>
  </si>
  <si>
    <t>63</t>
  </si>
  <si>
    <t>Podlahy a podlahové konstrukce</t>
  </si>
  <si>
    <t>43</t>
  </si>
  <si>
    <t>631311115</t>
  </si>
  <si>
    <t>Mazanina tl do 80 mm z betonu prostého tř. C 20/25</t>
  </si>
  <si>
    <t>-723184395</t>
  </si>
  <si>
    <t>Mazanina z betonu prostého tl. přes 50 do 80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</si>
  <si>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t>
  </si>
  <si>
    <t>skladba P1</t>
  </si>
  <si>
    <t>0,069*67,90</t>
  </si>
  <si>
    <t>44</t>
  </si>
  <si>
    <t>631319171</t>
  </si>
  <si>
    <t>Příplatek k mazanině tl do 80 mm za stržení povrchu spodní vrstvy před vložením výztuže</t>
  </si>
  <si>
    <t>919491680</t>
  </si>
  <si>
    <t>Příplatek k cenám mazanin za stržení povrchu spodní vrstvy mazaniny latí před vložením výztuže nebo pletiva pro tl. obou vrstev mazaniny přes 50 do 80 mm</t>
  </si>
  <si>
    <t xml:space="preserve">Poznámka k souboru cen:
1. Ceny -9011 až -9023 lze použít pro mazaniny min. tř. C 8/10. 2. V cenách -9011 až -9023 jsou započteny i náklady za přehlazení povrchu mazaniny ocelovým hladítkem. 3. Ceny -9171 až -9176 lze také použít, bude-li do mazaniny vkládána druhá vrstva výztuže nad sebou oddělená vrstvou betonové směsi, kdy se oceňuje druhé stržení povrchu latí rovněž výměrou (m3) celkové tloušťky tří vrstev mazaniny. </t>
  </si>
  <si>
    <t>45</t>
  </si>
  <si>
    <t>631362021</t>
  </si>
  <si>
    <t>Výztuž mazanin svařovanými sítěmi Kari</t>
  </si>
  <si>
    <t>92180513</t>
  </si>
  <si>
    <t>Výztuž mazanin ze svařovaných sítí z drátů typu KARI</t>
  </si>
  <si>
    <t>67,9*4,44*1,1/1000</t>
  </si>
  <si>
    <t>46</t>
  </si>
  <si>
    <t>632481213</t>
  </si>
  <si>
    <t>Separační vrstva z PE fólie</t>
  </si>
  <si>
    <t>1681888159</t>
  </si>
  <si>
    <t>Separační vrstva k oddělení podlahových vrstev z polyetylénové fólie</t>
  </si>
  <si>
    <t>67,90</t>
  </si>
  <si>
    <t>47</t>
  </si>
  <si>
    <t>635111242</t>
  </si>
  <si>
    <t>Násyp pod podlahy z hrubého kameniva 16-32 se zhutněním</t>
  </si>
  <si>
    <t>518267717</t>
  </si>
  <si>
    <t>Násyp ze štěrkopísku, písku nebo kameniva pod podlahy se zhutněním z kameniva hrubého 16-32</t>
  </si>
  <si>
    <t xml:space="preserve">Poznámka k souboru cen:
1. Ceny jsou určeny pro násyp vodorovný nebo ve spádu pod podlahy, mazaniny, dlažby a pro násypy na plochých střechách. </t>
  </si>
  <si>
    <t>60,16*0,1</t>
  </si>
  <si>
    <t>Ostatní konstrukce a práce-bourání</t>
  </si>
  <si>
    <t>91</t>
  </si>
  <si>
    <t>Doplňující konstrukce a práce pozemních komunikací, letišť a ploch</t>
  </si>
  <si>
    <t>48</t>
  </si>
  <si>
    <t>916331111</t>
  </si>
  <si>
    <t>Osazení zahradního obrubníku betonového do lože z betonu bez boční opěry</t>
  </si>
  <si>
    <t>-1899906342</t>
  </si>
  <si>
    <t>Osazení zahradního obrubníku betonového s ložem tl. od 50 do 100 mm z betonu prostého tř. C 12/15 bez boční opěry</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</si>
  <si>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</si>
  <si>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viz. popis skladba P2</t>
  </si>
  <si>
    <t>28,5</t>
  </si>
  <si>
    <t>49</t>
  </si>
  <si>
    <t>592172140</t>
  </si>
  <si>
    <t>obrubník betonový záhonový šedý(přírodní) 50 x 5 x 25 cm</t>
  </si>
  <si>
    <t>kus</t>
  </si>
  <si>
    <t>1450760345</t>
  </si>
  <si>
    <t>obrubníky betonové a železobetonové obrubník záhonový šedý (přírodní)           50 x 5 x 25</t>
  </si>
  <si>
    <t>28,5*2+4</t>
  </si>
  <si>
    <t>94</t>
  </si>
  <si>
    <t>Lešení a stavební výtahy</t>
  </si>
  <si>
    <t>50</t>
  </si>
  <si>
    <t>949101111</t>
  </si>
  <si>
    <t>Lešení pomocné pro objekty pozemních staveb s lešeňovou podlahou v do 1,9 m zatížení do 150 kg/m2</t>
  </si>
  <si>
    <t>-1969482162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</si>
  <si>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</si>
  <si>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</si>
  <si>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zimní terasa</t>
  </si>
  <si>
    <t xml:space="preserve">práce v jídelně </t>
  </si>
  <si>
    <t>2*4*1,0</t>
  </si>
  <si>
    <t>14,13*1,0*2</t>
  </si>
  <si>
    <t>95</t>
  </si>
  <si>
    <t>Různé dokončovací konstrukce a práce pozemních staveb</t>
  </si>
  <si>
    <t>51</t>
  </si>
  <si>
    <t>952901111</t>
  </si>
  <si>
    <t>Vyčištění budov bytové a občanské výstavby při výšce podlaží do 4 m</t>
  </si>
  <si>
    <t>1168910179</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</si>
  <si>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</si>
  <si>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</si>
  <si>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jídelna</t>
  </si>
  <si>
    <t>85</t>
  </si>
  <si>
    <t>52</t>
  </si>
  <si>
    <t>953312111</t>
  </si>
  <si>
    <t>Vložky do svislých dilatačních spár z fasádních polystyrénových desek tl 10 mm</t>
  </si>
  <si>
    <t>-1323317219</t>
  </si>
  <si>
    <t>Vložky svislé do dilatačních spár z polystyrenových desek fasádních včetně dodání a osazení, v jakémkoliv zdivu do 10 mm</t>
  </si>
  <si>
    <t xml:space="preserve">dilatace zdiva Na levé straně v návaznosti na stávající objekt </t>
  </si>
  <si>
    <t>53</t>
  </si>
  <si>
    <t>953331121</t>
  </si>
  <si>
    <t>Vložky do svislých dilatačních spár z těžkých asfaltových pásů natavených</t>
  </si>
  <si>
    <t>1476751350</t>
  </si>
  <si>
    <t>Vložky svislé do dilatačních spár z lepenky natavením, včetně dodání a osazení, v jakémkoliv zdivu, těžké asfaltové pásy</t>
  </si>
  <si>
    <t xml:space="preserve">Poznámka k souboru cen:
1. V cenách jsou započteny i náklady na jednostranné zajištění polohy vložek proti sesmeknutí (např. přibitím, maltovými terči). </t>
  </si>
  <si>
    <t>základové pasy budou ve styku se stávajícím základem dilatovány vložením 2x pásu hydroizolace</t>
  </si>
  <si>
    <t>0,9*(3,2+0,6+0,6)*2</t>
  </si>
  <si>
    <t>54</t>
  </si>
  <si>
    <t>953943113</t>
  </si>
  <si>
    <t>Osazování výrobků do 15 kg/kus do vysekaných kapes zdiva bez jejich dodání</t>
  </si>
  <si>
    <t>1158380386</t>
  </si>
  <si>
    <t xml:space="preserve">Poznámka k souboru cen:
1. V cenách nejsou započteny náklady na dodávku kovových předmětů; tyto se oceňují ve specifikaci. Ztratné se nestanoví. 2. Cena -2851 je určena pro zednické osazení zábradlí ze samostatných dílů nevyžadující samostatnou montáž. 3. Ceny platí za každé zalití. </t>
  </si>
  <si>
    <t>hasící přístroje viz. požadavek PBŘ</t>
  </si>
  <si>
    <t>55</t>
  </si>
  <si>
    <t>449321130</t>
  </si>
  <si>
    <t>přístroj hasicí ruční práškový - hasicí schopnost 21A o 6ti hasících jednotkách</t>
  </si>
  <si>
    <t>1283158599</t>
  </si>
  <si>
    <t>přístroj hasicí ruční práškový - hasicí schopnost 21A</t>
  </si>
  <si>
    <t>dle PBŘ</t>
  </si>
  <si>
    <t>56</t>
  </si>
  <si>
    <t>953961113</t>
  </si>
  <si>
    <t>Kotvy chemickým tmelem M 12 hl 110 mm do betonu, ŽB nebo kamene s vyvrtáním otvoru</t>
  </si>
  <si>
    <t>1463452114</t>
  </si>
  <si>
    <t>Kotvy chemické s vyvrtáním otvoru do betonu, železobetonu nebo tvrdého kamene tmel,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</si>
  <si>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</si>
  <si>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 xml:space="preserve">kotvení ocelových rámů </t>
  </si>
  <si>
    <t>2*5</t>
  </si>
  <si>
    <t>57</t>
  </si>
  <si>
    <t>953962113</t>
  </si>
  <si>
    <t>Kotvy chemickým tmelem M 12 hl 80 mm do zdiva z plných cihel s vyvrtáním otvoru</t>
  </si>
  <si>
    <t>-1833374397</t>
  </si>
  <si>
    <t>Kotvy chemické s vyvrtáním otvoru do zdiva z plných cihel tmel, hloubka 80 mm, velikost M 12</t>
  </si>
  <si>
    <t>58</t>
  </si>
  <si>
    <t>953965121</t>
  </si>
  <si>
    <t>Kotevní šroub pro chemické kotvy M 12 dl 160 mm</t>
  </si>
  <si>
    <t>-875789463</t>
  </si>
  <si>
    <t>Kotvy chemické s vyvrtáním otvoru kotevní šrouby pro chemické kotvy, velikost M 12, délka 160 mm</t>
  </si>
  <si>
    <t>96</t>
  </si>
  <si>
    <t>Bourání konstrukcí</t>
  </si>
  <si>
    <t>59</t>
  </si>
  <si>
    <t>965042121</t>
  </si>
  <si>
    <t>Bourání podkladů pod dlažby nebo mazanin betonových nebo z litého asfaltu tl do 100 mm pl do 1 m2</t>
  </si>
  <si>
    <t>1963106036</t>
  </si>
  <si>
    <t>Bourání podkladů pod dlažby nebo litých celistvých podlah a mazanin betonových nebo z litého asfaltu tl. do 100 mm, plochy do 1 m2</t>
  </si>
  <si>
    <t>částečné rozkrytí stáv. konstrukce v místě stávající terasy v úrovni  2.NP pro vyzdění nové zdi tl. 300 mm</t>
  </si>
  <si>
    <t>0,1*0,3*3,303</t>
  </si>
  <si>
    <t>97</t>
  </si>
  <si>
    <t>Prorážení otvorů a ostatní bourací práce</t>
  </si>
  <si>
    <t>60</t>
  </si>
  <si>
    <t>971033651</t>
  </si>
  <si>
    <t>Vybourání otvorů ve zdivu cihelném pl do 4 m2 na MVC nebo MV tl do 600 mm</t>
  </si>
  <si>
    <t>1549412182</t>
  </si>
  <si>
    <t>Vybourání otvorů ve zdivu základovém nebo nadzákladovém z cihel, tvárnic, příčkovek z cihel pálených na maltu vápennou nebo vápenocementovou plochy do 4 m2, tl. do 600 mm</t>
  </si>
  <si>
    <t xml:space="preserve">vybourání parapetů a meziokenního pilíře </t>
  </si>
  <si>
    <t>0,81*3,51*2*0,44</t>
  </si>
  <si>
    <t>0,56*0,44*1,76*2</t>
  </si>
  <si>
    <t>973031845</t>
  </si>
  <si>
    <t>Vysekání kapes ve zdivu cihelném na MC pro zavázání zdí tl do 450 mm</t>
  </si>
  <si>
    <t>-594143504</t>
  </si>
  <si>
    <t>Vysekání výklenků nebo kapes ve zdivu z cihel na maltu cementovou kapes pro zavázání nových zdí, tl. do 450 mm</t>
  </si>
  <si>
    <t>nové otvory ve stávající obvodové stěně</t>
  </si>
  <si>
    <t>2,57*2*2</t>
  </si>
  <si>
    <t xml:space="preserve">zavázání příčných zdí </t>
  </si>
  <si>
    <t>2*4,0</t>
  </si>
  <si>
    <t>974031666</t>
  </si>
  <si>
    <t>Vysekání rýh ve zdivu cihelném pro vtahování nosníků hl do 150 mm v do 250 mm</t>
  </si>
  <si>
    <t>-848679023</t>
  </si>
  <si>
    <t>Vysekání rýh ve zdivu cihelném na maltu vápennou nebo vápenocementovou pro vtahování nosníků do zdí, před vybouráním otvoru do hl. 150 mm, při v. nosníku do 250 mm</t>
  </si>
  <si>
    <t>2*2*3,8</t>
  </si>
  <si>
    <t>978013191</t>
  </si>
  <si>
    <t>Otlučení vnitřních omítek stěn MV nebo MVC stěn v rozsahu do 100 %</t>
  </si>
  <si>
    <t>-503847514</t>
  </si>
  <si>
    <t>Otlučení omítek vápenných nebo vápenocementových stěn, stropů vnitřních stěn s vyškrabáním spar, s očištěním zdiva, v rozsahu do 100 %</t>
  </si>
  <si>
    <t xml:space="preserve">Poznámka k souboru cen:
1. Ceny otlučení vnějších omítek jsou určeny pro průčelí: a) vnějších stěn nebo štítů rovných bez výstupků nebo rovných s orámováním otvorů o jednom vystupujícím nebo ustupujícím profilu, s jednoduchými podokeníky, s jednoduchým linováním (spárou) oddělujícím jednotlivá podlaží, s jednoduchou římsou hlavní, případně kordonovou, b) vnějších průčelí podhledů bez jakýchkoli výstupků nebo ústupků c) vnějších pilířů nebo sloupů bez jakýchkoli výstupků nebo ústupků. 2. Otlučení omítek průčelí s bohatším členěním se oceňuje individuálně. </t>
  </si>
  <si>
    <t>V místě zimní zahrady se předpokládá oprava stávající omítky 100% s ohledem na rozsah provedení nových rozvodů a úpravu stávajících otvorů.</t>
  </si>
  <si>
    <t>985</t>
  </si>
  <si>
    <t>Sanace</t>
  </si>
  <si>
    <t>64</t>
  </si>
  <si>
    <t>985111111</t>
  </si>
  <si>
    <t>Otlučení omítek stěn</t>
  </si>
  <si>
    <t>-2048753244</t>
  </si>
  <si>
    <t>Otlučení nebo odsekání vrstev omítek stěn</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</si>
  <si>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</si>
  <si>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rámy s kotevní deskou zapustit cca 25 mm do zdiva tj. pod stáv.omítku</t>
  </si>
  <si>
    <t>5*0,25</t>
  </si>
  <si>
    <t>65</t>
  </si>
  <si>
    <t>985331211</t>
  </si>
  <si>
    <t>Dodatečné vlepování betonářské výztuže D 8 mm do chemické malty včetně vyvrtání otvoru</t>
  </si>
  <si>
    <t>-976676153</t>
  </si>
  <si>
    <t>Dodatečné vlepování betonářské výztuže včetně vyvrtání a vyčištění otvoru chemickou maltou průměr výztuže 8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</si>
  <si>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</si>
  <si>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Roznášecí beton pro uložení nosníků bude spojen na každé straně  se zdivem pomocí   2x ocel.profilů R8 vložených do předvrtaných otvorů</t>
  </si>
  <si>
    <t>2*2*2*0,3</t>
  </si>
  <si>
    <t>66</t>
  </si>
  <si>
    <t>130210110</t>
  </si>
  <si>
    <t>tyč ocelová žebírková, výztuž do betonu, zn.oceli BSt 500S, v tyčích, D 8 mm</t>
  </si>
  <si>
    <t>-608189092</t>
  </si>
  <si>
    <t>P</t>
  </si>
  <si>
    <t>Poznámka k položce:
VOC Ferona, Hmotnost: 0,395 kg/m</t>
  </si>
  <si>
    <t>2*2,4*0,395*1,1/1000</t>
  </si>
  <si>
    <t>67</t>
  </si>
  <si>
    <t>985331213</t>
  </si>
  <si>
    <t>Dodatečné vlepování betonářské výztuže D 12 mm do chemické malty včetně vyvrtání otvoru</t>
  </si>
  <si>
    <t>-481682004</t>
  </si>
  <si>
    <t>Dodatečné vlepování betonářské výztuže včetně vyvrtání a vyčištění otvoru chemickou maltou průměr výztuže 12 mm</t>
  </si>
  <si>
    <t>Navržený základový pas bude ocel.trny 4 x R 12 do hl.300 mm spojen se stávajícím základem objektu A</t>
  </si>
  <si>
    <t>2*4*0,3</t>
  </si>
  <si>
    <t>68</t>
  </si>
  <si>
    <t>130210130</t>
  </si>
  <si>
    <t>tyč ocelová žebírková, výztuž do betonu, zn.oceli BSt 500S, v tyčích, D 12 mm</t>
  </si>
  <si>
    <t>-1971299616</t>
  </si>
  <si>
    <t>Poznámka k položce:
VOC Ferona, Hmotnost: 0,888 kg/m</t>
  </si>
  <si>
    <t>2,4*2*0,888*1,1/1000</t>
  </si>
  <si>
    <t>99</t>
  </si>
  <si>
    <t>Přesuny hmot a sutí</t>
  </si>
  <si>
    <t>69</t>
  </si>
  <si>
    <t>997013111</t>
  </si>
  <si>
    <t>Vnitrostaveništní doprava suti a vybouraných hmot pro budovy v do 6 m s použitím mechanizace</t>
  </si>
  <si>
    <t>1864645766</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</si>
  <si>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</si>
  <si>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</si>
  <si>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70</t>
  </si>
  <si>
    <t>997013501</t>
  </si>
  <si>
    <t>Odvoz suti na skládku a vybouraných hmot nebo meziskládku do 1 km se složením</t>
  </si>
  <si>
    <t>1844921775</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</si>
  <si>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</si>
  <si>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</si>
  <si>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Poznámka k položce:
kovový odpad bude odvezen a likvidován bez poplatku !</t>
  </si>
  <si>
    <t>71</t>
  </si>
  <si>
    <t>997013509</t>
  </si>
  <si>
    <t>Příplatek k odvozu suti a vybouraných hmot na skládku ZKD 1 km přes 1 km</t>
  </si>
  <si>
    <t>1281578515</t>
  </si>
  <si>
    <t>Odvoz suti a vybouraných hmot na skládku nebo meziskládku se složením, na vzdálenost Příplatek k ceně za každý další i započatý 1 km přes 1 km</t>
  </si>
  <si>
    <t>9,854*19 'Přepočtené koeficientem množství</t>
  </si>
  <si>
    <t>72</t>
  </si>
  <si>
    <t>997013803</t>
  </si>
  <si>
    <t>Poplatek za uložení stavebního odpadu na skládce (skládkovné)</t>
  </si>
  <si>
    <t>-1469402161</t>
  </si>
  <si>
    <t xml:space="preserve">čistá stavební suť bez příměsí </t>
  </si>
  <si>
    <t xml:space="preserve">Poznámka k souboru cen:
1. Ceny uvedené v souboru lze po dohodě upravit.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</si>
  <si>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9,854-0,264</t>
  </si>
  <si>
    <t>73</t>
  </si>
  <si>
    <t>997013831</t>
  </si>
  <si>
    <t>Poplatek za uložení stavebního směsného odpadu na skládce (skládkovné)</t>
  </si>
  <si>
    <t>-88737687</t>
  </si>
  <si>
    <t>Poplatek za uložení stavebního odpadu na skládce (skládkovné) směsného</t>
  </si>
  <si>
    <t>74</t>
  </si>
  <si>
    <t>998011001</t>
  </si>
  <si>
    <t>Přesun hmot pro budovy zděné v do 6 m</t>
  </si>
  <si>
    <t>-1418019325</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</si>
  <si>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</si>
  <si>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</si>
  <si>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</si>
  <si>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</si>
  <si>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</si>
  <si>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</si>
  <si>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75</t>
  </si>
  <si>
    <t>711111001</t>
  </si>
  <si>
    <t>Provedení izolace proti zemní vlhkosti vodorovné za studena nátěrem penetračním</t>
  </si>
  <si>
    <t>-671837031</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</si>
  <si>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</si>
  <si>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</si>
  <si>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viz. skladba P1</t>
  </si>
  <si>
    <t>74,320*2</t>
  </si>
  <si>
    <t>76</t>
  </si>
  <si>
    <t>111631500</t>
  </si>
  <si>
    <t>lak asfaltový ALP/9 bal 9 kg</t>
  </si>
  <si>
    <t>1761846816</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</si>
  <si>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</si>
  <si>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</si>
  <si>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148,64*0,0003 'Přepočtené koeficientem množství</t>
  </si>
  <si>
    <t>77</t>
  </si>
  <si>
    <t>711141559</t>
  </si>
  <si>
    <t>Provedení izolace proti zemní vlhkosti pásy přitavením vodorovné NAIP</t>
  </si>
  <si>
    <t>-419942021</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</si>
  <si>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</si>
  <si>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</si>
  <si>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2*74,320</t>
  </si>
  <si>
    <t>78</t>
  </si>
  <si>
    <t>62833159R</t>
  </si>
  <si>
    <t>pás z modifikovaného SBS asfaltu, nosná skleněná  tkanina 200g/m2 tl. 4 mm</t>
  </si>
  <si>
    <t>807419207</t>
  </si>
  <si>
    <t>74,320*1,15</t>
  </si>
  <si>
    <t>79</t>
  </si>
  <si>
    <t>62852254R</t>
  </si>
  <si>
    <t>pás z modifikovaného SBS asfaltu, nosná polyesterová rohož 200g/m2 tl. 4 mm</t>
  </si>
  <si>
    <t>26088012</t>
  </si>
  <si>
    <t>80</t>
  </si>
  <si>
    <t>998711101</t>
  </si>
  <si>
    <t>Přesun hmot tonážní pro izolace proti vodě, vlhkosti a plynům v objektech výšky do 6 m</t>
  </si>
  <si>
    <t>-374123185</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</si>
  <si>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</si>
  <si>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</si>
  <si>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</si>
  <si>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</si>
  <si>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713121111</t>
  </si>
  <si>
    <t>Montáž izolace tepelné podlah volně kladenými rohožemi, pásy, dílci, deskami 1 vrstva</t>
  </si>
  <si>
    <t>2107773281</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</si>
  <si>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</si>
  <si>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</si>
  <si>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82</t>
  </si>
  <si>
    <t>283758830</t>
  </si>
  <si>
    <t>deska z pěnového polystyrenu bílá EPS 100 Z 1000 x 1000 x 80 mm</t>
  </si>
  <si>
    <t>1874098380</t>
  </si>
  <si>
    <t>desky z lehčených plastů desky z pěnového polystyrénu - samozhášivého EN 13 163 - EPS 002/03 rozměry desek - 1000 x 1000 mm nebo 1000 x 500 mm typ EPS 100 Z, objemová hmotnost 20 - 25 kg/m3 tepelně izolační desky pro izolace s vysokými nároky na pevnost v tlaku a ohybu (vysoce zatížené podlahy, střechy apod.) formát 1000 x 500 mm 80 mm</t>
  </si>
  <si>
    <t>67,9*1,05 'Přepočtené koeficientem množství</t>
  </si>
  <si>
    <t>83</t>
  </si>
  <si>
    <t>713130851</t>
  </si>
  <si>
    <t>Odstranění tepelné izolace stěn lepené z polystyrenu tl do 100 mm</t>
  </si>
  <si>
    <t>1205876367</t>
  </si>
  <si>
    <t>Odstranění tepelné izolace běžných stavebních konstrukcí z rohoží, pásů, dílců, desek, bloků stěn a příček připevněných lepením z polystyrenu, tloušťka izolace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</si>
  <si>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</si>
  <si>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 xml:space="preserve">objekt zateplen cca 50 mm tepelné izolace, v místě osazení ocel.rámů je nutné tuto izolaci odstranit </t>
  </si>
  <si>
    <t>odstranění zateplovacího systému v místě přístavby zimní zahrady</t>
  </si>
  <si>
    <t>3,65*14,555-1,48*1,76*2-1,47*1,76*2</t>
  </si>
  <si>
    <t>84</t>
  </si>
  <si>
    <t>998713101</t>
  </si>
  <si>
    <t>Přesun hmot tonážní tonážní pro izolace tepelné v objektech v do 6 m</t>
  </si>
  <si>
    <t>2090639562</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</si>
  <si>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</si>
  <si>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</si>
  <si>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</si>
  <si>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</si>
  <si>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76251124R</t>
  </si>
  <si>
    <t xml:space="preserve">Volné položení desek OSB tl 10 mm na sraz - ochrana stávající podlahy před poškozením </t>
  </si>
  <si>
    <t>984465776</t>
  </si>
  <si>
    <t>Podlahové konstrukce podkladové z dřevoštěpkových desek OSB jednovrstvých šroubovaných na sraz, tloušťky desky 10 mm</t>
  </si>
  <si>
    <t xml:space="preserve">Poznámka k souboru cen:
1. V cenách -1123 až -2225 podlahové konstrukce podkladové z desek OSB a CETRIS jsou započteny i náklady na dodávku spojovacích prostředků, na tyto položky se nevztahuje ocenění dodávky spojovacích prostředků položka 762 59-5001. </t>
  </si>
  <si>
    <t>3*14,130</t>
  </si>
  <si>
    <t>763</t>
  </si>
  <si>
    <t>Konstrukce suché výstavby</t>
  </si>
  <si>
    <t>86</t>
  </si>
  <si>
    <t>76311131R</t>
  </si>
  <si>
    <t>SDK příčka pro provizorní oddělení prostoru provozu jídelny</t>
  </si>
  <si>
    <t>-2723657</t>
  </si>
  <si>
    <t>Příčka ze sádrokartonových desek s nosnou konstrukcí z jednoduchých ocelových profilů UW, CW jednoduše opláštěná deskou standardní A tl. 12,5 mm, příčka tl. 75 mm, profil 50 TI tl. 50 mm, EI 30, Rw 41 dB</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</si>
  <si>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</si>
  <si>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umístění a provedení nutno projednat a odsouhlasit s investorem před prováděním!</t>
  </si>
  <si>
    <t>2,73*14,130</t>
  </si>
  <si>
    <t>764</t>
  </si>
  <si>
    <t>Konstrukce klempířské</t>
  </si>
  <si>
    <t>87</t>
  </si>
  <si>
    <t>7647310R</t>
  </si>
  <si>
    <t>Lemování zdiva - atika + svislá část zdiva v návaznosti na systémový prvek zimní zahrady r.š. 550 mm, Al plech tl. 0,8 mm, s polyesterovým nástřikem</t>
  </si>
  <si>
    <t>649223519</t>
  </si>
  <si>
    <t>KL2A</t>
  </si>
  <si>
    <t>3,75</t>
  </si>
  <si>
    <t>KL3</t>
  </si>
  <si>
    <t>3,35</t>
  </si>
  <si>
    <t>88</t>
  </si>
  <si>
    <t>7647311R</t>
  </si>
  <si>
    <t>Lemování zdiva - atika + svislá část zdiva v návaznosti na systémový prvek zimní zahrady r.š. 670 mm, Al plech tl. 0,8 mm, s polyesterovým nástřikem</t>
  </si>
  <si>
    <t>81612026</t>
  </si>
  <si>
    <t>KL2</t>
  </si>
  <si>
    <t>89</t>
  </si>
  <si>
    <t>764751113R</t>
  </si>
  <si>
    <t xml:space="preserve">Odpadní trouby kruhové pr. 125 mm, na svodu vysazena odbočka viz. KL/6, Al plech s polyesterovým nástřikem </t>
  </si>
  <si>
    <t>409147078</t>
  </si>
  <si>
    <t>KL5</t>
  </si>
  <si>
    <t>5,85</t>
  </si>
  <si>
    <t>90</t>
  </si>
  <si>
    <t>7647511R</t>
  </si>
  <si>
    <t>Odpadní trouby průměr 100 mm, včetně kolen, Al plech s polyesterovým nástřikem RAL</t>
  </si>
  <si>
    <t>-864831519</t>
  </si>
  <si>
    <t>KL1</t>
  </si>
  <si>
    <t>5,7</t>
  </si>
  <si>
    <t>76476112R</t>
  </si>
  <si>
    <t xml:space="preserve">Žlaby podokapní půlkruhové s háky r.š. 330 mm </t>
  </si>
  <si>
    <t>896631499</t>
  </si>
  <si>
    <t>Poznámka k položce:
včetně :
žlabové háky - rozměr d 160 mm - 8 ks
žlabová čela d 160 mm - 2 ks
horní koleno - odskok průměr 125 mm - 1 ks
zděř dvoudílná průměr 125 mm - 5 ks</t>
  </si>
  <si>
    <t>7,7</t>
  </si>
  <si>
    <t>92</t>
  </si>
  <si>
    <t>7647611R</t>
  </si>
  <si>
    <t>Žlaby podokapní čtyřhranné v. 90 mm, š. 125 mm, Al plech s polyesterovým nástřikem RAL</t>
  </si>
  <si>
    <t>777707948</t>
  </si>
  <si>
    <t>13,905</t>
  </si>
  <si>
    <t>93</t>
  </si>
  <si>
    <t>76476123R</t>
  </si>
  <si>
    <t>Žlaby - kotlík k čtyřhranným žlabům, Al plech s polaesterovým nástřikem RAL</t>
  </si>
  <si>
    <t>39520068</t>
  </si>
  <si>
    <t>764761241R</t>
  </si>
  <si>
    <t>Žlaby - kotlík válcového tvaru pr. 125 mm, Al plech tl. 0,8 mm, s polyesterovým nástřikem RAL</t>
  </si>
  <si>
    <t>1751282807</t>
  </si>
  <si>
    <t>7647612R</t>
  </si>
  <si>
    <t>Žlaby - kotlík s připojovacím potrubím DN100, navazující na vysazenou odbočku KL/5</t>
  </si>
  <si>
    <t>-900547840</t>
  </si>
  <si>
    <t>KL/6</t>
  </si>
  <si>
    <t>764761R</t>
  </si>
  <si>
    <t xml:space="preserve">Úprava stávajícího dešťového svodu s osazením výtokového kolena, Al plech tl. 0,8 mm, s polyesterovým nástřikem </t>
  </si>
  <si>
    <t>-529635525</t>
  </si>
  <si>
    <t>KL4</t>
  </si>
  <si>
    <t>1,0</t>
  </si>
  <si>
    <t>764762R</t>
  </si>
  <si>
    <t>Krycí manžeta s napojením na kanalizaci průměr 125 mm</t>
  </si>
  <si>
    <t>845475896</t>
  </si>
  <si>
    <t>98</t>
  </si>
  <si>
    <t>764763R</t>
  </si>
  <si>
    <t>Úprava stávajícího dešťového svodu - zkrácení v návaznosti na KL/5</t>
  </si>
  <si>
    <t>1490652152</t>
  </si>
  <si>
    <t>76476R</t>
  </si>
  <si>
    <t>Krycí manžeta s napojením na kanalizaci průměr 100 mm</t>
  </si>
  <si>
    <t>751379948</t>
  </si>
  <si>
    <t>998764101</t>
  </si>
  <si>
    <t>Přesun hmot tonážní pro konstrukce klempířské v objektech v do 6 m</t>
  </si>
  <si>
    <t>-753388081</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</si>
  <si>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</si>
  <si>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</si>
  <si>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</si>
  <si>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</si>
  <si>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101</t>
  </si>
  <si>
    <t>767000R</t>
  </si>
  <si>
    <t xml:space="preserve">Úprava stávajícícho zábradlí_viz. PSV odkaz Z1 </t>
  </si>
  <si>
    <t>675717101</t>
  </si>
  <si>
    <t>102</t>
  </si>
  <si>
    <t>767113150</t>
  </si>
  <si>
    <t>Montáž stěn pro zasklení z Al profilů plochy přes 16 m2</t>
  </si>
  <si>
    <t>1522061414</t>
  </si>
  <si>
    <t>Montáž stěn a příček pro zasklení z hliníkových profilů, plochy jednotlivých stěn přes 16 m2</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</si>
  <si>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</si>
  <si>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O1</t>
  </si>
  <si>
    <t>(1,472+13,905+1,472)*(2,68+0,107)</t>
  </si>
  <si>
    <t>103</t>
  </si>
  <si>
    <t>Zimní zahrada je navržena ze systémových hliníkových profilů pro zimní zahrady_specifikace a rozměry viz. výpis PSV odkaz O1</t>
  </si>
  <si>
    <t>1054051694</t>
  </si>
  <si>
    <t>104</t>
  </si>
  <si>
    <t>767161811</t>
  </si>
  <si>
    <t>Demontáž zábradlí rovného rozebíratelného hmotnosti 1m zábradlí do 20 kg</t>
  </si>
  <si>
    <t>1284350686</t>
  </si>
  <si>
    <t>Demontáž zábradlí rovného rozebíratelný spoj hmotnosti 1 m zábradlí do 20 kg</t>
  </si>
  <si>
    <t>V místě stávající terasy v úrovni  2.NP je v návaznosti na  navrženou zimní zahradu navrženo odstranění stáv.zábradlí</t>
  </si>
  <si>
    <t>3,303</t>
  </si>
  <si>
    <t>105</t>
  </si>
  <si>
    <t>767640111</t>
  </si>
  <si>
    <t>Montáž dveří vchodových jednokřídlových bez nadsvětlíku</t>
  </si>
  <si>
    <t>-963778224</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</si>
  <si>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</si>
  <si>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</si>
  <si>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O2</t>
  </si>
  <si>
    <t>106</t>
  </si>
  <si>
    <t>Jednokřídlové dveře ze systémových hliníkových profilů pro zimní zahrady stav. otvor 1150 x 2700 mm_viz. PSV odkaz O2</t>
  </si>
  <si>
    <t>1182251513</t>
  </si>
  <si>
    <t>107</t>
  </si>
  <si>
    <t>7678122R</t>
  </si>
  <si>
    <t xml:space="preserve">Montáž markýz výsuvných </t>
  </si>
  <si>
    <t>-1784791453</t>
  </si>
  <si>
    <t>Montáž markýz výsuvných nebo kazetových na strop přes 10000 do 13000 mm</t>
  </si>
  <si>
    <t xml:space="preserve">Poznámka k souboru cen:
1. Ceny souboru cen 767 81-2 . jsou určeny k montáži markýz s ručním pohonem na jakoukoliv konstrukci. </t>
  </si>
  <si>
    <t>O3</t>
  </si>
  <si>
    <t>108</t>
  </si>
  <si>
    <t>Stínění zimní zahrady z exteriéru, el. pohonem_viz. PSV odkaz O3</t>
  </si>
  <si>
    <t>-1215233793</t>
  </si>
  <si>
    <t>109</t>
  </si>
  <si>
    <t>767995117</t>
  </si>
  <si>
    <t>Montáž atypických zámečnických konstrukcí hmotnosti do 500 kg</t>
  </si>
  <si>
    <t>kg</t>
  </si>
  <si>
    <t>1652007820</t>
  </si>
  <si>
    <t>Montáž ostatních atypických zámečnických konstrukcí hmotnosti přes 250 do 500 kg</t>
  </si>
  <si>
    <t xml:space="preserve">Poznámka k souboru cen:
1. Určení cen se řídí hmotností jednotlivě montovaného dílu konstrukce. </t>
  </si>
  <si>
    <t>osazení Z2</t>
  </si>
  <si>
    <t>593,46+25,12+443,15+174,60</t>
  </si>
  <si>
    <t>110</t>
  </si>
  <si>
    <t>Z2</t>
  </si>
  <si>
    <t>Atypické ocelové polorámy s podélnými nosníky - celkem 5 ks + podélné nosníky_viz. PSV odkaz Z2</t>
  </si>
  <si>
    <t>271288211</t>
  </si>
  <si>
    <t>1236,33*1,1 'Přepočtené koeficientem množství</t>
  </si>
  <si>
    <t>771</t>
  </si>
  <si>
    <t>Podlahy z dlaždic</t>
  </si>
  <si>
    <t>111</t>
  </si>
  <si>
    <t>771474112</t>
  </si>
  <si>
    <t>Montáž soklíků z dlaždic keramických rovných flexibilní lepidlo v do 90 mm</t>
  </si>
  <si>
    <t>1103026828</t>
  </si>
  <si>
    <t>Montáž soklíků z dlaždic keramických lepených flexibilním lepidlem rovných výšky přes 65 do 90 mm</t>
  </si>
  <si>
    <t>112</t>
  </si>
  <si>
    <t>597614160</t>
  </si>
  <si>
    <t xml:space="preserve">dlaždice keramické slinuté, sokl dtto vybraná dlažba v. 8 cm, dl. 30 cm </t>
  </si>
  <si>
    <t>1680713601</t>
  </si>
  <si>
    <t>21,03/0,3</t>
  </si>
  <si>
    <t>113</t>
  </si>
  <si>
    <t>771574113</t>
  </si>
  <si>
    <t>Montáž podlah keramických režných hladkých lepených flexibilním lepidlem do 12 ks/m2</t>
  </si>
  <si>
    <t>-561454615</t>
  </si>
  <si>
    <t>Montáž podlah z dlaždic keramických lepených flexibilním lepidlem režných nebo glazovaných hladkých přes 9 do 12 ks/ m2</t>
  </si>
  <si>
    <t xml:space="preserve">Poznámka k položce:
- spárovací hmota pro š.spáry do 8 mm se zvýšenou odolností proti plísním, odolná proti znečištění a pronikání vody, třída CG2WA
</t>
  </si>
  <si>
    <t>114</t>
  </si>
  <si>
    <t>5976143R</t>
  </si>
  <si>
    <t>dlaždice keramické slinuté 9 mm, protiskluznost R9, rozměr a odstín dle stávající</t>
  </si>
  <si>
    <t>955879800</t>
  </si>
  <si>
    <t>67,9*1,1 'Přepočtené koeficientem množství</t>
  </si>
  <si>
    <t>115</t>
  </si>
  <si>
    <t>77157391R</t>
  </si>
  <si>
    <t xml:space="preserve">Oprava podlah z keramických dlaždic režných lepených </t>
  </si>
  <si>
    <t>715358025</t>
  </si>
  <si>
    <t>Opravy podlah z dlaždic keramických lepených režných nebo glazovaných, při velikosti dlaždic přes 9 do 12 ks/ m2</t>
  </si>
  <si>
    <t xml:space="preserve">viz. poznámka skladby podlah - 1NP bourané </t>
  </si>
  <si>
    <t xml:space="preserve">předpoklad provedení výměny 1řady dlaždic </t>
  </si>
  <si>
    <t>0,3*14,13</t>
  </si>
  <si>
    <t>116</t>
  </si>
  <si>
    <t>771591111</t>
  </si>
  <si>
    <t>Podlahy penetrace podkladu</t>
  </si>
  <si>
    <t>-331307063</t>
  </si>
  <si>
    <t>Podlahy - ostatní práce penetrace podkladu</t>
  </si>
  <si>
    <t xml:space="preserve">Poznámka k souboru cen:
1. Množství měrných jednotek u ceny -1185 se stanoví podle počtu řezaných dlaždic, nezávisle na jejich velikosti. 2. Položkou -1185 lze ocenit provádění více řezů na jednom kusu dlažby. </t>
  </si>
  <si>
    <t>117</t>
  </si>
  <si>
    <t>771990111</t>
  </si>
  <si>
    <t>Vyrovnání podkladu samonivelační stěrkou tl 4 mm pevnosti 15 Mpa</t>
  </si>
  <si>
    <t>-286938488</t>
  </si>
  <si>
    <t>Vyrovnání podkladní vrstvy samonivelační stěrkou tl. 4 mm, min. pevnosti 15 MPa</t>
  </si>
  <si>
    <t xml:space="preserve">Poznámka k souboru cen:
1. V cenách souboru cen 771 99-01 jsou započteny i náklady na dodání samonivelační stěrky. </t>
  </si>
  <si>
    <t>118</t>
  </si>
  <si>
    <t>998771101</t>
  </si>
  <si>
    <t>Přesun hmot tonážní pro podlahy z dlaždic v objektech v do 6 m</t>
  </si>
  <si>
    <t>145560869</t>
  </si>
  <si>
    <t>Přesun hmot pro podlahy z dlaždic stanovený z hmotnosti přesunovaného materiálu vodorovná dopravní vzdálenost do 50 m v objektech výšky do 6 m</t>
  </si>
  <si>
    <t>783</t>
  </si>
  <si>
    <t>Dokončovací práce - nátěry</t>
  </si>
  <si>
    <t>119</t>
  </si>
  <si>
    <t>783314101</t>
  </si>
  <si>
    <t>Základní jednonásobný syntetický nátěr zámečnických konstrukcí</t>
  </si>
  <si>
    <t>-1150793481</t>
  </si>
  <si>
    <t>Základní nátěr zámečnických konstrukcí jednonásobný syntetický</t>
  </si>
  <si>
    <t xml:space="preserve">ocel. kce. budou opatřeny 1 x základním a vrchním nástřikem práškovou barvou v odstínu RAL 7021 </t>
  </si>
  <si>
    <t>plocha nátěru odhad</t>
  </si>
  <si>
    <t>1236,33/30</t>
  </si>
  <si>
    <t>120</t>
  </si>
  <si>
    <t>783315101</t>
  </si>
  <si>
    <t>Mezinátěr jednonásobný syntetický standardní zámečnických konstrukcí</t>
  </si>
  <si>
    <t>816323453</t>
  </si>
  <si>
    <t>Mezinátěr zámečnických konstrukcí jednonásobný syntetický standardní</t>
  </si>
  <si>
    <t>121</t>
  </si>
  <si>
    <t>783317101</t>
  </si>
  <si>
    <t>Krycí jednonásobný syntetický standardní nátěr zámečnických konstrukcí</t>
  </si>
  <si>
    <t>-161345171</t>
  </si>
  <si>
    <t>Krycí nátěr (email) zámečnických konstrukcí jednonásobný syntetický standardní</t>
  </si>
  <si>
    <t>784</t>
  </si>
  <si>
    <t>Dokončovací práce - malby a tapety</t>
  </si>
  <si>
    <t>122</t>
  </si>
  <si>
    <t>78418112R</t>
  </si>
  <si>
    <t>Jednonásobná penetrace podkladu v místnostech výšky do 3,80 m</t>
  </si>
  <si>
    <t>116866334</t>
  </si>
  <si>
    <t>Penetrace podkladu jednonásobná hloubková v místnostech výšky do 3,80 m</t>
  </si>
  <si>
    <t xml:space="preserve">nové omítky </t>
  </si>
  <si>
    <t>123</t>
  </si>
  <si>
    <t>784221101</t>
  </si>
  <si>
    <t>Dvojnásobné bílé malby  ze směsí za sucha dobře otěruvzdorných v místnostech do 3,80 m</t>
  </si>
  <si>
    <t>-1441885672</t>
  </si>
  <si>
    <t>Malby z malířských směsí otěruvzdorných za sucha dvojnásobné, bílé za sucha otěruvzdorné dobře v místnostech výšky do 3,80 m</t>
  </si>
  <si>
    <t xml:space="preserve">výmalba jídelny </t>
  </si>
  <si>
    <t>2,73*47,08+82</t>
  </si>
  <si>
    <t>124</t>
  </si>
  <si>
    <t>784221141</t>
  </si>
  <si>
    <t>Příplatek k cenám 2x maleb za sucha otěruvzdorných za barevnou malbu tónovanou tónovacími přípravky</t>
  </si>
  <si>
    <t>-995378550</t>
  </si>
  <si>
    <t>Malby z malířských směsí otěruvzdorných za sucha Příplatek k cenám dvojnásobných maleb za provádění barevné malby tónované tónovacími přípravky</t>
  </si>
  <si>
    <t>D.1.4.a - Zdravotní instalace</t>
  </si>
  <si>
    <t>721 - Vnitřní kanalizace</t>
  </si>
  <si>
    <t>721</t>
  </si>
  <si>
    <t>Vnitřní kanalizace</t>
  </si>
  <si>
    <t>721100911</t>
  </si>
  <si>
    <t>Oprava - zazátkování hrdla kanalizačního potrubí</t>
  </si>
  <si>
    <t>Opravy potrubí hrdlového zazátkování hrdla kanalizačního potrubí</t>
  </si>
  <si>
    <t>721111103</t>
  </si>
  <si>
    <t>Potrubí kanalizační kameninové hrdlové svodné s integrovaným spojem a pryžovým těsněním DN 150</t>
  </si>
  <si>
    <t>Potrubí z kameninových trub hrdlových s integrovaným spojem svodné pryžové těsnění spojovací systém F DN 150</t>
  </si>
  <si>
    <t xml:space="preserve">Poznámka k souboru cen:
1. Cenami nelze oceňovat: a) kanalizační svody mezi objekty; tyto svody lze oceňovat cenami katalogu 827-1 Vedení trubní, dálková a přípojná - vodovody a kanalizace. </t>
  </si>
  <si>
    <t>721110953</t>
  </si>
  <si>
    <t>Potrubí kameninové vsazení odbočky DN 150</t>
  </si>
  <si>
    <t>Opravy odpadního potrubí kameninového vsazení odbočky do potrubí DN 150</t>
  </si>
  <si>
    <t>721171907</t>
  </si>
  <si>
    <t>Potrubí z PP vsazení odbočky do hrdla DN 160</t>
  </si>
  <si>
    <t>Opravy odpadního potrubí plastového vsazení odbočky do potrubí DN 160</t>
  </si>
  <si>
    <t>721171809</t>
  </si>
  <si>
    <t>Demontáž potrubí z PVC do DN 160</t>
  </si>
  <si>
    <t>Demontáž potrubí z novodurových trub odpadních nebo připojovacích přes 114 do D 160</t>
  </si>
  <si>
    <t xml:space="preserve">Poznámka k souboru cen:
1. Demontáž plstěných pásů se oceňuje cenami souboru cen 722 18-18 Demontáž plstěných pásů z trub, části B 02. </t>
  </si>
  <si>
    <t>721173401</t>
  </si>
  <si>
    <t>Potrubí kanalizační plastové svodné systém KG DN 110</t>
  </si>
  <si>
    <t>Potrubí z plastových trub PVC SN4 svodné (ležaté)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</si>
  <si>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</si>
  <si>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721173402</t>
  </si>
  <si>
    <t>Potrubí kanalizační plastové svodné systém KG DN 125</t>
  </si>
  <si>
    <t>Potrubí z plastových trub PVC SN4 svodné (ležaté) DN 125</t>
  </si>
  <si>
    <t>721173403</t>
  </si>
  <si>
    <t>Potrubí kanalizační plastové svodné systém KG DN 160</t>
  </si>
  <si>
    <t>Potrubí z plastových trub PVC SN4 svodné (ležaté) DN 160</t>
  </si>
  <si>
    <t>721242115</t>
  </si>
  <si>
    <t>Lapač střešních splavenin z PP se zápachovou klapkou a lapacím košem DN 110</t>
  </si>
  <si>
    <t xml:space="preserve">Lapače střešních splavenin z polypropylenu (PP) DN 110 </t>
  </si>
  <si>
    <t>721242116</t>
  </si>
  <si>
    <t>Lapač střešních splavenin z PP se zápachovou klapkou a lapacím košem DN 125</t>
  </si>
  <si>
    <t xml:space="preserve">Lapače střešních splavenin z polypropylenu (PP) DN 125 </t>
  </si>
  <si>
    <t>721242803</t>
  </si>
  <si>
    <t>Demontáž lapače střešních splavenin DN 100</t>
  </si>
  <si>
    <t>Demontáž lapačů střešních splavenin DN 110</t>
  </si>
  <si>
    <t>721290111</t>
  </si>
  <si>
    <t>Zkouška těsnosti kanalizace vodou DN 125</t>
  </si>
  <si>
    <t>Zkouška těsnosti kanalizace v objektech vodou do DN 125</t>
  </si>
  <si>
    <t xml:space="preserve">Poznámka k souboru cen:
1. V ceně -0123 není započteno dodání média; jeho dodávka se oceňuje ve specifikaci. </t>
  </si>
  <si>
    <t>721290112</t>
  </si>
  <si>
    <t>Zkouška těsnosti kanalizace vodou DN 200</t>
  </si>
  <si>
    <t>Zkouška těsnosti kanalizace v objektech vodou DN 150 nebo DN 200</t>
  </si>
  <si>
    <t>721300922</t>
  </si>
  <si>
    <t>Pročištění ležatých svodů do DN 300</t>
  </si>
  <si>
    <t>721999R1</t>
  </si>
  <si>
    <t>Zednické výpomoci</t>
  </si>
  <si>
    <t>hod</t>
  </si>
  <si>
    <t>721999R2</t>
  </si>
  <si>
    <t>Zemní práce na vnitřní kanalizaci</t>
  </si>
  <si>
    <t>721999R3</t>
  </si>
  <si>
    <t>Pískový podsyp a obsyp potrubí</t>
  </si>
  <si>
    <t>998721101</t>
  </si>
  <si>
    <t>Přesun hmot pro vnitřní kanalizaci, výšky do 6 m</t>
  </si>
  <si>
    <t>Přesun hmot pro vnitřní kanalizace stanovený z hmotnosti přesunovaného materiálu vodorovná dopravní vzdálenost do 50 m v objektech výšky do 6 m</t>
  </si>
  <si>
    <t xml:space="preserve">D.1.4.c - Vytápění </t>
  </si>
  <si>
    <t>D1 - Potrubí</t>
  </si>
  <si>
    <t>D2 - Armatury</t>
  </si>
  <si>
    <t>D3 - Otopná tělesa</t>
  </si>
  <si>
    <t>D4 - Tepelné izolace</t>
  </si>
  <si>
    <t>D5 - Montážní práce</t>
  </si>
  <si>
    <t>D1</t>
  </si>
  <si>
    <t>Potrubí</t>
  </si>
  <si>
    <t>Pol1</t>
  </si>
  <si>
    <t>Potrubí z Cu trubek včetně fitinek a uchycení 15x1</t>
  </si>
  <si>
    <t>Pol2</t>
  </si>
  <si>
    <t>Potrubí z Cu trubek včetně fitinek a uchycení 18x1</t>
  </si>
  <si>
    <t>Pol3</t>
  </si>
  <si>
    <t>Potrubí z Cu trubek včetně fitinek a uchycení 22x1</t>
  </si>
  <si>
    <t>D2</t>
  </si>
  <si>
    <t>Armatury</t>
  </si>
  <si>
    <t>Pol4</t>
  </si>
  <si>
    <t>Ventil dvojregulační pro 6 poloh přednastavení regulace, přímý DN 15</t>
  </si>
  <si>
    <t>ks</t>
  </si>
  <si>
    <t>Pol5</t>
  </si>
  <si>
    <t>Termostatická hlavice s kapalinovou náplní s vestavěným čidlem</t>
  </si>
  <si>
    <t>Pol6</t>
  </si>
  <si>
    <t>Ruční hlavice</t>
  </si>
  <si>
    <t>Pol7</t>
  </si>
  <si>
    <t>Šroubení regulační s přednastavením a vypouštěním pro spodní připojení těles, rohové DN 15</t>
  </si>
  <si>
    <t>Pol8</t>
  </si>
  <si>
    <t>Šroubení regulační přímé DN 15</t>
  </si>
  <si>
    <t>Pol9</t>
  </si>
  <si>
    <t>Kohouty plnící a vypoustěcí 1/2"</t>
  </si>
  <si>
    <t>D3</t>
  </si>
  <si>
    <t>Otopná tělesa</t>
  </si>
  <si>
    <t>Pol10</t>
  </si>
  <si>
    <t xml:space="preserve">Panelová tělesa z ocelového plechu válcovaného za studena s nízkým obsahem uhlíku dle EN, v základním barevném odstínu dle RAL 9010; včetně uchycení a odvzdušnění; se spodním připojením; 33 - třídeskové se dvěma přídavnými přestupními plochami; označení: </t>
  </si>
  <si>
    <t>Panelová tělesa z ocelového plechu válcovaného za studena s nízkým obsahem uhlíku dle EN, v základním barevném odstínu dle RAL 9010; včetně uchycení a odvzdušnění; se spodním připojením; 33 - třídeskové se dvěma přídavnými přestupními plochami; označení: typ/výška-délka; 33/900-700</t>
  </si>
  <si>
    <t>Pol11</t>
  </si>
  <si>
    <t xml:space="preserve">Panelová tělesa z ocelového plechu válcovaného za studena s nízkým obsahem uhlíku dle EN, v základním barevném odstínu dle RAL 9010; včetně uchycení a odvzdušnění; VKL se spodním připojením zleva; 33 - třídeskové se dvěma přídavnými přestupními plochami; </t>
  </si>
  <si>
    <t>Panelová tělesa z ocelového plechu válcovaného za studena s nízkým obsahem uhlíku dle EN, v základním barevném odstínu dle RAL 9010; včetně uchycení a odvzdušnění; VKL se spodním připojením zleva; 33 - třídeskové se dvěma přídavnými přestupními plochami; označení: typ/výška-délka; 33/900-700</t>
  </si>
  <si>
    <t>Pol12</t>
  </si>
  <si>
    <t>Podlahové konvektory bez ventilátoru s drátěným výměníkem Cu-Cu, šířky 320 mm, hloubky 115 mm, délky 2400 mm - dodávka včetně uchycení a odvzdušnění, včetně mřížky ( dle výběru investora) a včetně pružného připojení</t>
  </si>
  <si>
    <t>Pol13</t>
  </si>
  <si>
    <t>Podlahové konvektory s ventilátorem s drátěným výměníkem Cu-Cu, šířky 320 mm, hloubky 115 mm, délky 2400 mm - dodávka včetně uchycení a odvzdušnění, včetně mřížky ( dle výběru investora) a včetně pružného připojení</t>
  </si>
  <si>
    <t>Pol14</t>
  </si>
  <si>
    <t>Podlahové konvektory s ventilátorem s drátěným výměníkem Cu-Cu, šířky 320 mm, hloubky 115 mm, atypický délky 1000 mm - dodávka včetně uchycení a odvzdušnění, včetně mřížky ( dle výběru investora) a včetně pružného připojení</t>
  </si>
  <si>
    <t>Pol15</t>
  </si>
  <si>
    <t>Regulace pro podlahové konvektory s ventilátorem - regulátor umístěný v jednom s konvektorů; prostorový termostat; napájecí zdroj umístěný v rozvaděči (viz. elektro); propojovací kabely - viz. elektro</t>
  </si>
  <si>
    <t>D4</t>
  </si>
  <si>
    <t>Tepelné izolace</t>
  </si>
  <si>
    <t>Pol16</t>
  </si>
  <si>
    <t>Izol. potrubí samolep. tep. izolací z pružné polyeth. pěny tl. 15 mm, 15x1</t>
  </si>
  <si>
    <t>Pol17</t>
  </si>
  <si>
    <t>Izol. potrubí samolep. tep. izolací z pružné polyeth. pěny tl. 15 mm, 18x1</t>
  </si>
  <si>
    <t>Pol18</t>
  </si>
  <si>
    <t>Izol. potrubí samolep. tep. izolací z pružné polyeth. pěny tl. 20 mm, 22x1</t>
  </si>
  <si>
    <t>D5</t>
  </si>
  <si>
    <t>Montážní práce</t>
  </si>
  <si>
    <t>Pol19</t>
  </si>
  <si>
    <t>Vypuštění a napuštění rozvodů</t>
  </si>
  <si>
    <t>Pol20</t>
  </si>
  <si>
    <t>Demontáže ocelových panelových těles a jejich opětovná montáž</t>
  </si>
  <si>
    <t>Pol21</t>
  </si>
  <si>
    <t>Revize, zkoušky dle ČSN  EN a vyregulování soustavy</t>
  </si>
  <si>
    <t>Revize, zkoušky dle ČSN EN a vyregulování soustavy</t>
  </si>
  <si>
    <t>Pol22</t>
  </si>
  <si>
    <t>Rezerva pro případné vícepráce</t>
  </si>
  <si>
    <t>D.1.4.d - Silnoproudá elektroinstalace</t>
  </si>
  <si>
    <t>D1 - Dodávky zařízení</t>
  </si>
  <si>
    <t>D2 - Materiál elektromontážní</t>
  </si>
  <si>
    <t>D3 - Elektromontáže</t>
  </si>
  <si>
    <t>D4 - Ostatní náklady</t>
  </si>
  <si>
    <t>Dodávky zařízení</t>
  </si>
  <si>
    <t>900522</t>
  </si>
  <si>
    <t>rozvaděč pod omít. plast dveře 2/28TE IP30</t>
  </si>
  <si>
    <t>Materiál elektromontážní</t>
  </si>
  <si>
    <t>415182</t>
  </si>
  <si>
    <t>VYPÍNAČ 3P 40A 400V</t>
  </si>
  <si>
    <t>Ks</t>
  </si>
  <si>
    <t>434004</t>
  </si>
  <si>
    <t>jistič  1pól/ch.B/ 6</t>
  </si>
  <si>
    <t>jistič 1pól/ch.B/ 6</t>
  </si>
  <si>
    <t>434004.1</t>
  </si>
  <si>
    <t>jistič 1pól/ch.B/ 10A</t>
  </si>
  <si>
    <t>434004.2</t>
  </si>
  <si>
    <t>jistič 1pól/ch.B/ 13A</t>
  </si>
  <si>
    <t>435114</t>
  </si>
  <si>
    <t>jistič 3pól/ch.C/ 20A</t>
  </si>
  <si>
    <t>435115</t>
  </si>
  <si>
    <t>jistič 3pól/ch.C/ 25A</t>
  </si>
  <si>
    <t>438164</t>
  </si>
  <si>
    <t>proud chránič+jistič 1P+N C/16A AC/30mA</t>
  </si>
  <si>
    <t>441314</t>
  </si>
  <si>
    <t>stykač 2pól 2/0 20A/230Vstř</t>
  </si>
  <si>
    <t>784433</t>
  </si>
  <si>
    <t>svorkovnice na lištu modrá</t>
  </si>
  <si>
    <t>900397</t>
  </si>
  <si>
    <t>krycí deska záslepka 5TE</t>
  </si>
  <si>
    <t>517236</t>
  </si>
  <si>
    <t>zářivkové svítidlo závěsné 1x35/49/80 W a dvou spotů</t>
  </si>
  <si>
    <t>Poznámka k položce:
LED 3W/3000K,dvoukruhové včetně dvou lanek a dvou ; hranolů pro napájecí kabely, l=1890mm včetně světelných; zdrojů, krytí IP 20, elektronický předřadník</t>
  </si>
  <si>
    <t>592165</t>
  </si>
  <si>
    <t>zářivka lineární T5 HO pr16mm/L1449mm/G5 80W</t>
  </si>
  <si>
    <t>517241</t>
  </si>
  <si>
    <t>Poznámka k položce:
LED 3W/3000K,dvoukruhové včetně dvou lanek a dvou ; hranolů pro napájecí kabely, l=3580m včetně světelných; zdrojů, krytí IP 20, elektronický předřadník</t>
  </si>
  <si>
    <t>592151</t>
  </si>
  <si>
    <t>zářivka lineární T5 HE pr16mm/L549mm/G5 14W</t>
  </si>
  <si>
    <t>411305</t>
  </si>
  <si>
    <t>přepínač bílý 10A/250Vstř řaz.6+6</t>
  </si>
  <si>
    <t>421391</t>
  </si>
  <si>
    <t>rámeček krycí bílý 1 přístroj</t>
  </si>
  <si>
    <t>410225</t>
  </si>
  <si>
    <t>spínač žaluziový 1-pól řaz.1+1</t>
  </si>
  <si>
    <t>421301</t>
  </si>
  <si>
    <t>zásuvka bílá 16A/250Vstř</t>
  </si>
  <si>
    <t>420005</t>
  </si>
  <si>
    <t>zásuvka bílá 16A/250Vstř chráněná</t>
  </si>
  <si>
    <t>420092</t>
  </si>
  <si>
    <t>rámeček pro 2 přístroje bílý</t>
  </si>
  <si>
    <t>421314</t>
  </si>
  <si>
    <t>zásuvka bílá TV-RD 1,5dB individuální</t>
  </si>
  <si>
    <t>321162</t>
  </si>
  <si>
    <t>trubka ohebná LPE2/2313</t>
  </si>
  <si>
    <t>321154</t>
  </si>
  <si>
    <t>trubka ohebná LPE1/2323</t>
  </si>
  <si>
    <t>900505</t>
  </si>
  <si>
    <t>pásek svazkovací, délka 100 mm</t>
  </si>
  <si>
    <t>311215</t>
  </si>
  <si>
    <t>krabice přístrojová KP67/1</t>
  </si>
  <si>
    <t>311316</t>
  </si>
  <si>
    <t>krabicová rozvodka KR97/5 vč.KO97V +SP96</t>
  </si>
  <si>
    <t>311117</t>
  </si>
  <si>
    <t>krabice univerz/rozvodka KU68-1903 vč.KO68 +S66</t>
  </si>
  <si>
    <t>101308</t>
  </si>
  <si>
    <t>kabel CYKY 5Jx6</t>
  </si>
  <si>
    <t>101307</t>
  </si>
  <si>
    <t>kabel CYKY 5Jx4</t>
  </si>
  <si>
    <t>101205</t>
  </si>
  <si>
    <t>kabel CYKY 4Ox1,5</t>
  </si>
  <si>
    <t>101106</t>
  </si>
  <si>
    <t>kabel CYKY 3Jx2,5</t>
  </si>
  <si>
    <t>101105</t>
  </si>
  <si>
    <t>kabel CYKY 3Jx1,5</t>
  </si>
  <si>
    <t>101005</t>
  </si>
  <si>
    <t>kabel CYKY 2Ax1,5</t>
  </si>
  <si>
    <t>101405</t>
  </si>
  <si>
    <t>kabel CYKY 7Ox1,5</t>
  </si>
  <si>
    <t>168103</t>
  </si>
  <si>
    <t>šňůra CYLY 3x0,75 termostat</t>
  </si>
  <si>
    <t>168103.1</t>
  </si>
  <si>
    <t>šňůra CYLY 3x0,75 svítidla</t>
  </si>
  <si>
    <t>209351</t>
  </si>
  <si>
    <t>VF koaxiální kabel VCEJY 75-3</t>
  </si>
  <si>
    <t>900241</t>
  </si>
  <si>
    <t>drobný  upevňovací a spojovací materiál</t>
  </si>
  <si>
    <t>drobný upevňovací a spojovací materiál</t>
  </si>
  <si>
    <t>Elektromontáže</t>
  </si>
  <si>
    <t>210990380</t>
  </si>
  <si>
    <t>rozvodnice do hmotnosti 50kg</t>
  </si>
  <si>
    <t>210120807</t>
  </si>
  <si>
    <t>přístroj modulový na lištu DIN vč.zapoj.do63A/3pól</t>
  </si>
  <si>
    <t>210120401</t>
  </si>
  <si>
    <t>jistič vč.zapojení 1pól/25A</t>
  </si>
  <si>
    <t>210120451</t>
  </si>
  <si>
    <t>jistič vč.zapojení 3pól/25A</t>
  </si>
  <si>
    <t>210120481</t>
  </si>
  <si>
    <t>proudový chránič vč.zapojení 2pól/25A</t>
  </si>
  <si>
    <t>210120802</t>
  </si>
  <si>
    <t>přístroj modulový na lištu DIN vč.zapoj.do25A/2pól</t>
  </si>
  <si>
    <t>210201062</t>
  </si>
  <si>
    <t>svítidlo zářivkové řadové závěsné/2 zdroje</t>
  </si>
  <si>
    <t>210201061</t>
  </si>
  <si>
    <t>svítidlo zářivkové řadové závěsné/1 zdroj</t>
  </si>
  <si>
    <t>210110044</t>
  </si>
  <si>
    <t>přepínač zapuštěný vč.zapojení 2-střídavý</t>
  </si>
  <si>
    <t>210110091</t>
  </si>
  <si>
    <t>spínač zapuštěný vč.zapojení s plynulou regulací</t>
  </si>
  <si>
    <t>210111012</t>
  </si>
  <si>
    <t>zásuvka domovní zapuštěná vč.zapojení průběžně</t>
  </si>
  <si>
    <t>210111011</t>
  </si>
  <si>
    <t>zásuvka domovní zapuštěná vč.zapojení</t>
  </si>
  <si>
    <t>210111311</t>
  </si>
  <si>
    <t>zásuvka domovní sdělovací 1násobná vč.zapojení</t>
  </si>
  <si>
    <t>210010001</t>
  </si>
  <si>
    <t>trubka plast ohebná,pod omítkou,typ 2313/pr.13</t>
  </si>
  <si>
    <t>210010003</t>
  </si>
  <si>
    <t>trubka plast ohebná,pod omítkou,typ 2323/pr.23</t>
  </si>
  <si>
    <t>210010301</t>
  </si>
  <si>
    <t>krabice přístrojová bez zapojení</t>
  </si>
  <si>
    <t>210010322</t>
  </si>
  <si>
    <t>krabicová rozvodka vč.svorkovn.a zapojení(-KR97)</t>
  </si>
  <si>
    <t>210010321</t>
  </si>
  <si>
    <t>krabicová rozvodka vč.svorkovn.a zapojení(-KR68)</t>
  </si>
  <si>
    <t>210800112</t>
  </si>
  <si>
    <t>kabel Cu(-CYKY) pod omítkou do 5x6</t>
  </si>
  <si>
    <t>210800103</t>
  </si>
  <si>
    <t>kabel Cu(-CYKY) pod omítkou do 2x4/3x2,5/5x1,5</t>
  </si>
  <si>
    <t>210810048</t>
  </si>
  <si>
    <t>kabel(-CYKY) pevně uložený do 3x6/4x4/7x2,5</t>
  </si>
  <si>
    <t>210802274</t>
  </si>
  <si>
    <t>šňůra lehká pevně ulož. do 5x2,5/7x1,5/12x1/19x0,5</t>
  </si>
  <si>
    <t>210803511</t>
  </si>
  <si>
    <t>kabel koaxiální pevně uložený</t>
  </si>
  <si>
    <t>210990222</t>
  </si>
  <si>
    <t>práce mimo ceník</t>
  </si>
  <si>
    <t>Ostatní náklady</t>
  </si>
  <si>
    <t>218009001</t>
  </si>
  <si>
    <t>poplatek za recyklaci svítidla</t>
  </si>
  <si>
    <t>218009011</t>
  </si>
  <si>
    <t>poplatek za recyklaci světelného zdroje</t>
  </si>
  <si>
    <t>219002213</t>
  </si>
  <si>
    <t>vysekání kapsy/zeď cihla/ do 100x100x100mm</t>
  </si>
  <si>
    <t>219002263</t>
  </si>
  <si>
    <t>vysekání kapsy/zeď cihla/ do 0,25m2/hl.do 0,45m</t>
  </si>
  <si>
    <t>219990256</t>
  </si>
  <si>
    <t>zednická přípomoc</t>
  </si>
  <si>
    <t>hzs</t>
  </si>
  <si>
    <t>Soupis:</t>
  </si>
  <si>
    <t xml:space="preserve">1 - Vyhřívání okapového žlabu </t>
  </si>
  <si>
    <t>D1 - Materiál elektromontážní</t>
  </si>
  <si>
    <t>D2 - Elektromontáže</t>
  </si>
  <si>
    <t>900541</t>
  </si>
  <si>
    <t>topný kabel 1kW, délka 40 m</t>
  </si>
  <si>
    <t>900542</t>
  </si>
  <si>
    <t>okapový úchyt-pro přichycení top. kabelu</t>
  </si>
  <si>
    <t>Poznámka k položce:
v okapovém žlabu</t>
  </si>
  <si>
    <t>900543</t>
  </si>
  <si>
    <t>distanční úchyt do odtokové roury</t>
  </si>
  <si>
    <t>900544</t>
  </si>
  <si>
    <t>vlhk.čidlo  pro okapy, krytí IP 68,délka</t>
  </si>
  <si>
    <t>vlhk.čidlo pro okapy, krytí IP 68,délka</t>
  </si>
  <si>
    <t>Poznámka k položce:
přívod.kabelu 10 m</t>
  </si>
  <si>
    <t>900546</t>
  </si>
  <si>
    <t>teplotní čidlo pro montáž na stěnu, krytí IP 67, d</t>
  </si>
  <si>
    <t>900547</t>
  </si>
  <si>
    <t>termostat do 3kW,IP 20,6TE pro mont.na lištu</t>
  </si>
  <si>
    <t>Poznámka k položce:
DIN do rozv.RJ 1</t>
  </si>
  <si>
    <t>315122</t>
  </si>
  <si>
    <t>krab.rozboč.IP44,prům.80mm,hl=40 mm vč.svorkovnice</t>
  </si>
  <si>
    <t>kabel CYKY 2x1,5</t>
  </si>
  <si>
    <t>900239</t>
  </si>
  <si>
    <t>drobný elektroinstal. materiál</t>
  </si>
  <si>
    <t>210990399</t>
  </si>
  <si>
    <t>210990400</t>
  </si>
  <si>
    <t>okapový úchyt</t>
  </si>
  <si>
    <t>210990401</t>
  </si>
  <si>
    <t>210990402</t>
  </si>
  <si>
    <t>vlhkostní čidlo  pro okapy, krytí IP 68</t>
  </si>
  <si>
    <t>vlhkostní čidlo pro okapy, krytí IP 68</t>
  </si>
  <si>
    <t>210990403</t>
  </si>
  <si>
    <t>teplotní čidlo pro montáž na stěnu</t>
  </si>
  <si>
    <t>210990404</t>
  </si>
  <si>
    <t>termostat do 3 kW, montáž na lištu DIN do rozv.</t>
  </si>
  <si>
    <t>210010453</t>
  </si>
  <si>
    <t>krabice plast pro P rozvod vč.zapojení 8111</t>
  </si>
  <si>
    <t>210990207</t>
  </si>
  <si>
    <t>práce v rozvaděči</t>
  </si>
  <si>
    <t xml:space="preserve">D.1.4.e - Slaboproudá elektroinstalace </t>
  </si>
  <si>
    <t xml:space="preserve">    742 - Elektroinstalace - slaboproud</t>
  </si>
  <si>
    <t>742</t>
  </si>
  <si>
    <t>Elektroinstalace - slaboproud</t>
  </si>
  <si>
    <t>742999R1</t>
  </si>
  <si>
    <t>Repase EPS hlásičů (dle stávajícího systému EPS)</t>
  </si>
  <si>
    <t>-1133891180</t>
  </si>
  <si>
    <t>742999R2</t>
  </si>
  <si>
    <t>Montáž hlásičů a napojení na stávající systém</t>
  </si>
  <si>
    <t>705503019</t>
  </si>
  <si>
    <t>742999R3</t>
  </si>
  <si>
    <t>Kabelové rozvody</t>
  </si>
  <si>
    <t>2019035731</t>
  </si>
  <si>
    <t>742999R4</t>
  </si>
  <si>
    <t>Odzkoušení a revize systému EPS</t>
  </si>
  <si>
    <t>1532469503</t>
  </si>
  <si>
    <t>VRN - Vedlejší rozpočtové náklady</t>
  </si>
  <si>
    <t xml:space="preserve">    0 - Vedlejší rozpočtové náklady</t>
  </si>
  <si>
    <t>032503000</t>
  </si>
  <si>
    <t>Skládky na staveništi</t>
  </si>
  <si>
    <t>Kč</t>
  </si>
  <si>
    <t>1024</t>
  </si>
  <si>
    <t>-1036121040</t>
  </si>
  <si>
    <t>030001000</t>
  </si>
  <si>
    <t>Zařízení staveniště</t>
  </si>
  <si>
    <t>1266049800</t>
  </si>
  <si>
    <t>Základní rozdělení průvodních činností a nákladů zařízení staveniště</t>
  </si>
  <si>
    <t>042603000</t>
  </si>
  <si>
    <t>Náklady na zpracování a komletaci dokladů pro předání dokončené stavby</t>
  </si>
  <si>
    <t>-242259627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</si>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</sst>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9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3"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5" xfId="0" applyNumberFormat="1" applyFont="1" applyBorder="1" applyAlignment="1" applyProtection="1">
      <alignment/>
      <protection/>
    </xf>
    <xf numFmtId="166" fontId="37" fillId="0" borderId="16"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41"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Protection="1">
      <protection/>
    </xf>
    <xf numFmtId="0" fontId="0" fillId="0" borderId="4" xfId="0" applyBorder="1"/>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20</v>
      </c>
    </row>
    <row r="7" spans="2:71" ht="14.4" customHeight="1">
      <c r="B7" s="29"/>
      <c r="C7" s="30"/>
      <c r="D7" s="41"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22</v>
      </c>
      <c r="AO7" s="30"/>
      <c r="AP7" s="30"/>
      <c r="AQ7" s="32"/>
      <c r="BE7" s="40"/>
      <c r="BS7" s="25" t="s">
        <v>24</v>
      </c>
    </row>
    <row r="8" spans="2:71" ht="14.4" customHeight="1">
      <c r="B8" s="29"/>
      <c r="C8" s="30"/>
      <c r="D8" s="41"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27</v>
      </c>
      <c r="AL8" s="30"/>
      <c r="AM8" s="30"/>
      <c r="AN8" s="42" t="s">
        <v>28</v>
      </c>
      <c r="AO8" s="30"/>
      <c r="AP8" s="30"/>
      <c r="AQ8" s="32"/>
      <c r="BE8" s="40"/>
      <c r="BS8" s="25" t="s">
        <v>29</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30</v>
      </c>
    </row>
    <row r="10" spans="2:71" ht="14.4" customHeight="1">
      <c r="B10" s="29"/>
      <c r="C10" s="30"/>
      <c r="D10" s="41"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32</v>
      </c>
      <c r="AL10" s="30"/>
      <c r="AM10" s="30"/>
      <c r="AN10" s="36" t="s">
        <v>22</v>
      </c>
      <c r="AO10" s="30"/>
      <c r="AP10" s="30"/>
      <c r="AQ10" s="32"/>
      <c r="BE10" s="40"/>
      <c r="BS10" s="25" t="s">
        <v>20</v>
      </c>
    </row>
    <row r="11" spans="2:71" ht="18.45" customHeight="1">
      <c r="B11" s="29"/>
      <c r="C11" s="30"/>
      <c r="D11" s="30"/>
      <c r="E11" s="36" t="s">
        <v>33</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34</v>
      </c>
      <c r="AL11" s="30"/>
      <c r="AM11" s="30"/>
      <c r="AN11" s="36" t="s">
        <v>22</v>
      </c>
      <c r="AO11" s="30"/>
      <c r="AP11" s="30"/>
      <c r="AQ11" s="32"/>
      <c r="BE11" s="40"/>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20</v>
      </c>
    </row>
    <row r="13" spans="2:71" ht="14.4" customHeight="1">
      <c r="B13" s="29"/>
      <c r="C13" s="30"/>
      <c r="D13" s="41" t="s">
        <v>35</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32</v>
      </c>
      <c r="AL13" s="30"/>
      <c r="AM13" s="30"/>
      <c r="AN13" s="43" t="s">
        <v>36</v>
      </c>
      <c r="AO13" s="30"/>
      <c r="AP13" s="30"/>
      <c r="AQ13" s="32"/>
      <c r="BE13" s="40"/>
      <c r="BS13" s="25" t="s">
        <v>20</v>
      </c>
    </row>
    <row r="14" spans="2:71" ht="13.5">
      <c r="B14" s="29"/>
      <c r="C14" s="30"/>
      <c r="D14" s="30"/>
      <c r="E14" s="43" t="s">
        <v>36</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34</v>
      </c>
      <c r="AL14" s="30"/>
      <c r="AM14" s="30"/>
      <c r="AN14" s="43" t="s">
        <v>36</v>
      </c>
      <c r="AO14" s="30"/>
      <c r="AP14" s="30"/>
      <c r="AQ14" s="32"/>
      <c r="BE14" s="40"/>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37</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32</v>
      </c>
      <c r="AL16" s="30"/>
      <c r="AM16" s="30"/>
      <c r="AN16" s="36" t="s">
        <v>38</v>
      </c>
      <c r="AO16" s="30"/>
      <c r="AP16" s="30"/>
      <c r="AQ16" s="32"/>
      <c r="BE16" s="40"/>
      <c r="BS16" s="25" t="s">
        <v>6</v>
      </c>
    </row>
    <row r="17" spans="2:71" ht="18.45" customHeight="1">
      <c r="B17" s="29"/>
      <c r="C17" s="30"/>
      <c r="D17" s="30"/>
      <c r="E17" s="36" t="s">
        <v>39</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34</v>
      </c>
      <c r="AL17" s="30"/>
      <c r="AM17" s="30"/>
      <c r="AN17" s="36" t="s">
        <v>22</v>
      </c>
      <c r="AO17" s="30"/>
      <c r="AP17" s="30"/>
      <c r="AQ17" s="32"/>
      <c r="BE17" s="40"/>
      <c r="BS17" s="25" t="s">
        <v>40</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41</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20</v>
      </c>
    </row>
    <row r="20" spans="2:71" ht="114" customHeight="1">
      <c r="B20" s="29"/>
      <c r="C20" s="30"/>
      <c r="D20" s="30"/>
      <c r="E20" s="45" t="s">
        <v>42</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43</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ROUNDUP(AG51,2)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44</v>
      </c>
      <c r="M25" s="53"/>
      <c r="N25" s="53"/>
      <c r="O25" s="53"/>
      <c r="P25" s="48"/>
      <c r="Q25" s="48"/>
      <c r="R25" s="48"/>
      <c r="S25" s="48"/>
      <c r="T25" s="48"/>
      <c r="U25" s="48"/>
      <c r="V25" s="48"/>
      <c r="W25" s="53" t="s">
        <v>45</v>
      </c>
      <c r="X25" s="53"/>
      <c r="Y25" s="53"/>
      <c r="Z25" s="53"/>
      <c r="AA25" s="53"/>
      <c r="AB25" s="53"/>
      <c r="AC25" s="53"/>
      <c r="AD25" s="53"/>
      <c r="AE25" s="53"/>
      <c r="AF25" s="48"/>
      <c r="AG25" s="48"/>
      <c r="AH25" s="48"/>
      <c r="AI25" s="48"/>
      <c r="AJ25" s="48"/>
      <c r="AK25" s="53" t="s">
        <v>46</v>
      </c>
      <c r="AL25" s="53"/>
      <c r="AM25" s="53"/>
      <c r="AN25" s="53"/>
      <c r="AO25" s="53"/>
      <c r="AP25" s="48"/>
      <c r="AQ25" s="52"/>
      <c r="BE25" s="40"/>
    </row>
    <row r="26" spans="2:57" s="2" customFormat="1" ht="14.4" customHeight="1">
      <c r="B26" s="54"/>
      <c r="C26" s="55"/>
      <c r="D26" s="56" t="s">
        <v>47</v>
      </c>
      <c r="E26" s="55"/>
      <c r="F26" s="56" t="s">
        <v>48</v>
      </c>
      <c r="G26" s="55"/>
      <c r="H26" s="55"/>
      <c r="I26" s="55"/>
      <c r="J26" s="55"/>
      <c r="K26" s="55"/>
      <c r="L26" s="57">
        <v>0.21</v>
      </c>
      <c r="M26" s="55"/>
      <c r="N26" s="55"/>
      <c r="O26" s="55"/>
      <c r="P26" s="55"/>
      <c r="Q26" s="55"/>
      <c r="R26" s="55"/>
      <c r="S26" s="55"/>
      <c r="T26" s="55"/>
      <c r="U26" s="55"/>
      <c r="V26" s="55"/>
      <c r="W26" s="58">
        <f>ROUNDUP(AZ51,2)</f>
        <v>0</v>
      </c>
      <c r="X26" s="55"/>
      <c r="Y26" s="55"/>
      <c r="Z26" s="55"/>
      <c r="AA26" s="55"/>
      <c r="AB26" s="55"/>
      <c r="AC26" s="55"/>
      <c r="AD26" s="55"/>
      <c r="AE26" s="55"/>
      <c r="AF26" s="55"/>
      <c r="AG26" s="55"/>
      <c r="AH26" s="55"/>
      <c r="AI26" s="55"/>
      <c r="AJ26" s="55"/>
      <c r="AK26" s="58">
        <f>ROUNDUP(AV51,1)</f>
        <v>0</v>
      </c>
      <c r="AL26" s="55"/>
      <c r="AM26" s="55"/>
      <c r="AN26" s="55"/>
      <c r="AO26" s="55"/>
      <c r="AP26" s="55"/>
      <c r="AQ26" s="59"/>
      <c r="BE26" s="40"/>
    </row>
    <row r="27" spans="2:57" s="2" customFormat="1" ht="14.4" customHeight="1">
      <c r="B27" s="54"/>
      <c r="C27" s="55"/>
      <c r="D27" s="55"/>
      <c r="E27" s="55"/>
      <c r="F27" s="56" t="s">
        <v>49</v>
      </c>
      <c r="G27" s="55"/>
      <c r="H27" s="55"/>
      <c r="I27" s="55"/>
      <c r="J27" s="55"/>
      <c r="K27" s="55"/>
      <c r="L27" s="57">
        <v>0.15</v>
      </c>
      <c r="M27" s="55"/>
      <c r="N27" s="55"/>
      <c r="O27" s="55"/>
      <c r="P27" s="55"/>
      <c r="Q27" s="55"/>
      <c r="R27" s="55"/>
      <c r="S27" s="55"/>
      <c r="T27" s="55"/>
      <c r="U27" s="55"/>
      <c r="V27" s="55"/>
      <c r="W27" s="58">
        <f>ROUNDUP(BA51,2)</f>
        <v>0</v>
      </c>
      <c r="X27" s="55"/>
      <c r="Y27" s="55"/>
      <c r="Z27" s="55"/>
      <c r="AA27" s="55"/>
      <c r="AB27" s="55"/>
      <c r="AC27" s="55"/>
      <c r="AD27" s="55"/>
      <c r="AE27" s="55"/>
      <c r="AF27" s="55"/>
      <c r="AG27" s="55"/>
      <c r="AH27" s="55"/>
      <c r="AI27" s="55"/>
      <c r="AJ27" s="55"/>
      <c r="AK27" s="58">
        <f>ROUNDUP(AW51,1)</f>
        <v>0</v>
      </c>
      <c r="AL27" s="55"/>
      <c r="AM27" s="55"/>
      <c r="AN27" s="55"/>
      <c r="AO27" s="55"/>
      <c r="AP27" s="55"/>
      <c r="AQ27" s="59"/>
      <c r="BE27" s="40"/>
    </row>
    <row r="28" spans="2:57" s="2" customFormat="1" ht="14.4" customHeight="1" hidden="1">
      <c r="B28" s="54"/>
      <c r="C28" s="55"/>
      <c r="D28" s="55"/>
      <c r="E28" s="55"/>
      <c r="F28" s="56" t="s">
        <v>50</v>
      </c>
      <c r="G28" s="55"/>
      <c r="H28" s="55"/>
      <c r="I28" s="55"/>
      <c r="J28" s="55"/>
      <c r="K28" s="55"/>
      <c r="L28" s="57">
        <v>0.21</v>
      </c>
      <c r="M28" s="55"/>
      <c r="N28" s="55"/>
      <c r="O28" s="55"/>
      <c r="P28" s="55"/>
      <c r="Q28" s="55"/>
      <c r="R28" s="55"/>
      <c r="S28" s="55"/>
      <c r="T28" s="55"/>
      <c r="U28" s="55"/>
      <c r="V28" s="55"/>
      <c r="W28" s="58">
        <f>ROUNDUP(BB51,2)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51</v>
      </c>
      <c r="G29" s="55"/>
      <c r="H29" s="55"/>
      <c r="I29" s="55"/>
      <c r="J29" s="55"/>
      <c r="K29" s="55"/>
      <c r="L29" s="57">
        <v>0.15</v>
      </c>
      <c r="M29" s="55"/>
      <c r="N29" s="55"/>
      <c r="O29" s="55"/>
      <c r="P29" s="55"/>
      <c r="Q29" s="55"/>
      <c r="R29" s="55"/>
      <c r="S29" s="55"/>
      <c r="T29" s="55"/>
      <c r="U29" s="55"/>
      <c r="V29" s="55"/>
      <c r="W29" s="58">
        <f>ROUNDUP(BC51,2)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52</v>
      </c>
      <c r="G30" s="55"/>
      <c r="H30" s="55"/>
      <c r="I30" s="55"/>
      <c r="J30" s="55"/>
      <c r="K30" s="55"/>
      <c r="L30" s="57">
        <v>0</v>
      </c>
      <c r="M30" s="55"/>
      <c r="N30" s="55"/>
      <c r="O30" s="55"/>
      <c r="P30" s="55"/>
      <c r="Q30" s="55"/>
      <c r="R30" s="55"/>
      <c r="S30" s="55"/>
      <c r="T30" s="55"/>
      <c r="U30" s="55"/>
      <c r="V30" s="55"/>
      <c r="W30" s="58">
        <f>ROUNDUP(BD51,2)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53</v>
      </c>
      <c r="E32" s="62"/>
      <c r="F32" s="62"/>
      <c r="G32" s="62"/>
      <c r="H32" s="62"/>
      <c r="I32" s="62"/>
      <c r="J32" s="62"/>
      <c r="K32" s="62"/>
      <c r="L32" s="62"/>
      <c r="M32" s="62"/>
      <c r="N32" s="62"/>
      <c r="O32" s="62"/>
      <c r="P32" s="62"/>
      <c r="Q32" s="62"/>
      <c r="R32" s="62"/>
      <c r="S32" s="62"/>
      <c r="T32" s="63" t="s">
        <v>54</v>
      </c>
      <c r="U32" s="62"/>
      <c r="V32" s="62"/>
      <c r="W32" s="62"/>
      <c r="X32" s="64" t="s">
        <v>55</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56</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201808</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DOMOV ČERNOVICE PŘÍSTAVBA ZIMNÍ ZAHRADY</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25</v>
      </c>
      <c r="D44" s="75"/>
      <c r="E44" s="75"/>
      <c r="F44" s="75"/>
      <c r="G44" s="75"/>
      <c r="H44" s="75"/>
      <c r="I44" s="75"/>
      <c r="J44" s="75"/>
      <c r="K44" s="75"/>
      <c r="L44" s="85" t="str">
        <f>IF(K8="","",K8)</f>
        <v>Černovice 25, Holýšov</v>
      </c>
      <c r="M44" s="75"/>
      <c r="N44" s="75"/>
      <c r="O44" s="75"/>
      <c r="P44" s="75"/>
      <c r="Q44" s="75"/>
      <c r="R44" s="75"/>
      <c r="S44" s="75"/>
      <c r="T44" s="75"/>
      <c r="U44" s="75"/>
      <c r="V44" s="75"/>
      <c r="W44" s="75"/>
      <c r="X44" s="75"/>
      <c r="Y44" s="75"/>
      <c r="Z44" s="75"/>
      <c r="AA44" s="75"/>
      <c r="AB44" s="75"/>
      <c r="AC44" s="75"/>
      <c r="AD44" s="75"/>
      <c r="AE44" s="75"/>
      <c r="AF44" s="75"/>
      <c r="AG44" s="75"/>
      <c r="AH44" s="75"/>
      <c r="AI44" s="77" t="s">
        <v>27</v>
      </c>
      <c r="AJ44" s="75"/>
      <c r="AK44" s="75"/>
      <c r="AL44" s="75"/>
      <c r="AM44" s="86" t="str">
        <f>IF(AN8="","",AN8)</f>
        <v>16. 1. 2018</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31</v>
      </c>
      <c r="D46" s="75"/>
      <c r="E46" s="75"/>
      <c r="F46" s="75"/>
      <c r="G46" s="75"/>
      <c r="H46" s="75"/>
      <c r="I46" s="75"/>
      <c r="J46" s="75"/>
      <c r="K46" s="75"/>
      <c r="L46" s="78" t="str">
        <f>IF(E11="","",E11)</f>
        <v xml:space="preserve"> </v>
      </c>
      <c r="M46" s="75"/>
      <c r="N46" s="75"/>
      <c r="O46" s="75"/>
      <c r="P46" s="75"/>
      <c r="Q46" s="75"/>
      <c r="R46" s="75"/>
      <c r="S46" s="75"/>
      <c r="T46" s="75"/>
      <c r="U46" s="75"/>
      <c r="V46" s="75"/>
      <c r="W46" s="75"/>
      <c r="X46" s="75"/>
      <c r="Y46" s="75"/>
      <c r="Z46" s="75"/>
      <c r="AA46" s="75"/>
      <c r="AB46" s="75"/>
      <c r="AC46" s="75"/>
      <c r="AD46" s="75"/>
      <c r="AE46" s="75"/>
      <c r="AF46" s="75"/>
      <c r="AG46" s="75"/>
      <c r="AH46" s="75"/>
      <c r="AI46" s="77" t="s">
        <v>37</v>
      </c>
      <c r="AJ46" s="75"/>
      <c r="AK46" s="75"/>
      <c r="AL46" s="75"/>
      <c r="AM46" s="78" t="str">
        <f>IF(E17="","",E17)</f>
        <v>Atelier K11 s.r.o.</v>
      </c>
      <c r="AN46" s="78"/>
      <c r="AO46" s="78"/>
      <c r="AP46" s="78"/>
      <c r="AQ46" s="75"/>
      <c r="AR46" s="73"/>
      <c r="AS46" s="87" t="s">
        <v>57</v>
      </c>
      <c r="AT46" s="88"/>
      <c r="AU46" s="89"/>
      <c r="AV46" s="89"/>
      <c r="AW46" s="89"/>
      <c r="AX46" s="89"/>
      <c r="AY46" s="89"/>
      <c r="AZ46" s="89"/>
      <c r="BA46" s="89"/>
      <c r="BB46" s="89"/>
      <c r="BC46" s="89"/>
      <c r="BD46" s="90"/>
    </row>
    <row r="47" spans="2:56" s="1" customFormat="1" ht="13.5">
      <c r="B47" s="47"/>
      <c r="C47" s="77" t="s">
        <v>35</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58</v>
      </c>
      <c r="D49" s="98"/>
      <c r="E49" s="98"/>
      <c r="F49" s="98"/>
      <c r="G49" s="98"/>
      <c r="H49" s="99"/>
      <c r="I49" s="100" t="s">
        <v>59</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60</v>
      </c>
      <c r="AH49" s="98"/>
      <c r="AI49" s="98"/>
      <c r="AJ49" s="98"/>
      <c r="AK49" s="98"/>
      <c r="AL49" s="98"/>
      <c r="AM49" s="98"/>
      <c r="AN49" s="100" t="s">
        <v>61</v>
      </c>
      <c r="AO49" s="98"/>
      <c r="AP49" s="98"/>
      <c r="AQ49" s="102" t="s">
        <v>62</v>
      </c>
      <c r="AR49" s="73"/>
      <c r="AS49" s="103" t="s">
        <v>63</v>
      </c>
      <c r="AT49" s="104" t="s">
        <v>64</v>
      </c>
      <c r="AU49" s="104" t="s">
        <v>65</v>
      </c>
      <c r="AV49" s="104" t="s">
        <v>66</v>
      </c>
      <c r="AW49" s="104" t="s">
        <v>67</v>
      </c>
      <c r="AX49" s="104" t="s">
        <v>68</v>
      </c>
      <c r="AY49" s="104" t="s">
        <v>69</v>
      </c>
      <c r="AZ49" s="104" t="s">
        <v>70</v>
      </c>
      <c r="BA49" s="104" t="s">
        <v>71</v>
      </c>
      <c r="BB49" s="104" t="s">
        <v>72</v>
      </c>
      <c r="BC49" s="104" t="s">
        <v>73</v>
      </c>
      <c r="BD49" s="105" t="s">
        <v>74</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75</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ROUNDUP(AG52+SUM(AG53:AG55)+AG58+AG59,2)</f>
        <v>0</v>
      </c>
      <c r="AH51" s="111"/>
      <c r="AI51" s="111"/>
      <c r="AJ51" s="111"/>
      <c r="AK51" s="111"/>
      <c r="AL51" s="111"/>
      <c r="AM51" s="111"/>
      <c r="AN51" s="112">
        <f>SUM(AG51,AT51)</f>
        <v>0</v>
      </c>
      <c r="AO51" s="112"/>
      <c r="AP51" s="112"/>
      <c r="AQ51" s="113" t="s">
        <v>22</v>
      </c>
      <c r="AR51" s="84"/>
      <c r="AS51" s="114">
        <f>ROUNDUP(AS52+SUM(AS53:AS55)+AS58+AS59,2)</f>
        <v>0</v>
      </c>
      <c r="AT51" s="115">
        <f>ROUNDUP(SUM(AV51:AW51),1)</f>
        <v>0</v>
      </c>
      <c r="AU51" s="116">
        <f>ROUNDUP(AU52+SUM(AU53:AU55)+AU58+AU59,5)</f>
        <v>0</v>
      </c>
      <c r="AV51" s="115">
        <f>ROUNDUP(AZ51*L26,1)</f>
        <v>0</v>
      </c>
      <c r="AW51" s="115">
        <f>ROUNDUP(BA51*L27,1)</f>
        <v>0</v>
      </c>
      <c r="AX51" s="115">
        <f>ROUNDUP(BB51*L26,1)</f>
        <v>0</v>
      </c>
      <c r="AY51" s="115">
        <f>ROUNDUP(BC51*L27,1)</f>
        <v>0</v>
      </c>
      <c r="AZ51" s="115">
        <f>ROUNDUP(AZ52+SUM(AZ53:AZ55)+AZ58+AZ59,2)</f>
        <v>0</v>
      </c>
      <c r="BA51" s="115">
        <f>ROUNDUP(BA52+SUM(BA53:BA55)+BA58+BA59,2)</f>
        <v>0</v>
      </c>
      <c r="BB51" s="115">
        <f>ROUNDUP(BB52+SUM(BB53:BB55)+BB58+BB59,2)</f>
        <v>0</v>
      </c>
      <c r="BC51" s="115">
        <f>ROUNDUP(BC52+SUM(BC53:BC55)+BC58+BC59,2)</f>
        <v>0</v>
      </c>
      <c r="BD51" s="117">
        <f>ROUNDUP(BD52+SUM(BD53:BD55)+BD58+BD59,2)</f>
        <v>0</v>
      </c>
      <c r="BS51" s="118" t="s">
        <v>76</v>
      </c>
      <c r="BT51" s="118" t="s">
        <v>77</v>
      </c>
      <c r="BU51" s="119" t="s">
        <v>78</v>
      </c>
      <c r="BV51" s="118" t="s">
        <v>79</v>
      </c>
      <c r="BW51" s="118" t="s">
        <v>7</v>
      </c>
      <c r="BX51" s="118" t="s">
        <v>80</v>
      </c>
      <c r="CL51" s="118" t="s">
        <v>22</v>
      </c>
    </row>
    <row r="52" spans="1:91" s="5" customFormat="1" ht="31.5" customHeight="1">
      <c r="A52" s="120" t="s">
        <v>81</v>
      </c>
      <c r="B52" s="121"/>
      <c r="C52" s="122"/>
      <c r="D52" s="123" t="s">
        <v>82</v>
      </c>
      <c r="E52" s="123"/>
      <c r="F52" s="123"/>
      <c r="G52" s="123"/>
      <c r="H52" s="123"/>
      <c r="I52" s="124"/>
      <c r="J52" s="123" t="s">
        <v>83</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'D.1.1 - Architektonicko -...'!J27</f>
        <v>0</v>
      </c>
      <c r="AH52" s="124"/>
      <c r="AI52" s="124"/>
      <c r="AJ52" s="124"/>
      <c r="AK52" s="124"/>
      <c r="AL52" s="124"/>
      <c r="AM52" s="124"/>
      <c r="AN52" s="125">
        <f>SUM(AG52,AT52)</f>
        <v>0</v>
      </c>
      <c r="AO52" s="124"/>
      <c r="AP52" s="124"/>
      <c r="AQ52" s="126" t="s">
        <v>84</v>
      </c>
      <c r="AR52" s="127"/>
      <c r="AS52" s="128">
        <v>0</v>
      </c>
      <c r="AT52" s="129">
        <f>ROUNDUP(SUM(AV52:AW52),1)</f>
        <v>0</v>
      </c>
      <c r="AU52" s="130">
        <f>'D.1.1 - Architektonicko -...'!P104</f>
        <v>0</v>
      </c>
      <c r="AV52" s="129">
        <f>'D.1.1 - Architektonicko -...'!J30</f>
        <v>0</v>
      </c>
      <c r="AW52" s="129">
        <f>'D.1.1 - Architektonicko -...'!J31</f>
        <v>0</v>
      </c>
      <c r="AX52" s="129">
        <f>'D.1.1 - Architektonicko -...'!J32</f>
        <v>0</v>
      </c>
      <c r="AY52" s="129">
        <f>'D.1.1 - Architektonicko -...'!J33</f>
        <v>0</v>
      </c>
      <c r="AZ52" s="129">
        <f>'D.1.1 - Architektonicko -...'!F30</f>
        <v>0</v>
      </c>
      <c r="BA52" s="129">
        <f>'D.1.1 - Architektonicko -...'!F31</f>
        <v>0</v>
      </c>
      <c r="BB52" s="129">
        <f>'D.1.1 - Architektonicko -...'!F32</f>
        <v>0</v>
      </c>
      <c r="BC52" s="129">
        <f>'D.1.1 - Architektonicko -...'!F33</f>
        <v>0</v>
      </c>
      <c r="BD52" s="131">
        <f>'D.1.1 - Architektonicko -...'!F34</f>
        <v>0</v>
      </c>
      <c r="BT52" s="132" t="s">
        <v>24</v>
      </c>
      <c r="BV52" s="132" t="s">
        <v>79</v>
      </c>
      <c r="BW52" s="132" t="s">
        <v>85</v>
      </c>
      <c r="BX52" s="132" t="s">
        <v>7</v>
      </c>
      <c r="CL52" s="132" t="s">
        <v>22</v>
      </c>
      <c r="CM52" s="132" t="s">
        <v>86</v>
      </c>
    </row>
    <row r="53" spans="1:91" s="5" customFormat="1" ht="16.5" customHeight="1">
      <c r="A53" s="120" t="s">
        <v>81</v>
      </c>
      <c r="B53" s="121"/>
      <c r="C53" s="122"/>
      <c r="D53" s="123" t="s">
        <v>87</v>
      </c>
      <c r="E53" s="123"/>
      <c r="F53" s="123"/>
      <c r="G53" s="123"/>
      <c r="H53" s="123"/>
      <c r="I53" s="124"/>
      <c r="J53" s="123" t="s">
        <v>88</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'D.1.4.a - Zdravotní insta...'!J27</f>
        <v>0</v>
      </c>
      <c r="AH53" s="124"/>
      <c r="AI53" s="124"/>
      <c r="AJ53" s="124"/>
      <c r="AK53" s="124"/>
      <c r="AL53" s="124"/>
      <c r="AM53" s="124"/>
      <c r="AN53" s="125">
        <f>SUM(AG53,AT53)</f>
        <v>0</v>
      </c>
      <c r="AO53" s="124"/>
      <c r="AP53" s="124"/>
      <c r="AQ53" s="126" t="s">
        <v>84</v>
      </c>
      <c r="AR53" s="127"/>
      <c r="AS53" s="128">
        <v>0</v>
      </c>
      <c r="AT53" s="129">
        <f>ROUNDUP(SUM(AV53:AW53),1)</f>
        <v>0</v>
      </c>
      <c r="AU53" s="130">
        <f>'D.1.4.a - Zdravotní insta...'!P77</f>
        <v>0</v>
      </c>
      <c r="AV53" s="129">
        <f>'D.1.4.a - Zdravotní insta...'!J30</f>
        <v>0</v>
      </c>
      <c r="AW53" s="129">
        <f>'D.1.4.a - Zdravotní insta...'!J31</f>
        <v>0</v>
      </c>
      <c r="AX53" s="129">
        <f>'D.1.4.a - Zdravotní insta...'!J32</f>
        <v>0</v>
      </c>
      <c r="AY53" s="129">
        <f>'D.1.4.a - Zdravotní insta...'!J33</f>
        <v>0</v>
      </c>
      <c r="AZ53" s="129">
        <f>'D.1.4.a - Zdravotní insta...'!F30</f>
        <v>0</v>
      </c>
      <c r="BA53" s="129">
        <f>'D.1.4.a - Zdravotní insta...'!F31</f>
        <v>0</v>
      </c>
      <c r="BB53" s="129">
        <f>'D.1.4.a - Zdravotní insta...'!F32</f>
        <v>0</v>
      </c>
      <c r="BC53" s="129">
        <f>'D.1.4.a - Zdravotní insta...'!F33</f>
        <v>0</v>
      </c>
      <c r="BD53" s="131">
        <f>'D.1.4.a - Zdravotní insta...'!F34</f>
        <v>0</v>
      </c>
      <c r="BT53" s="132" t="s">
        <v>24</v>
      </c>
      <c r="BV53" s="132" t="s">
        <v>79</v>
      </c>
      <c r="BW53" s="132" t="s">
        <v>89</v>
      </c>
      <c r="BX53" s="132" t="s">
        <v>7</v>
      </c>
      <c r="CL53" s="132" t="s">
        <v>22</v>
      </c>
      <c r="CM53" s="132" t="s">
        <v>86</v>
      </c>
    </row>
    <row r="54" spans="1:91" s="5" customFormat="1" ht="16.5" customHeight="1">
      <c r="A54" s="120" t="s">
        <v>81</v>
      </c>
      <c r="B54" s="121"/>
      <c r="C54" s="122"/>
      <c r="D54" s="123" t="s">
        <v>90</v>
      </c>
      <c r="E54" s="123"/>
      <c r="F54" s="123"/>
      <c r="G54" s="123"/>
      <c r="H54" s="123"/>
      <c r="I54" s="124"/>
      <c r="J54" s="123" t="s">
        <v>91</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'D.1.4.c - Vytápění '!J27</f>
        <v>0</v>
      </c>
      <c r="AH54" s="124"/>
      <c r="AI54" s="124"/>
      <c r="AJ54" s="124"/>
      <c r="AK54" s="124"/>
      <c r="AL54" s="124"/>
      <c r="AM54" s="124"/>
      <c r="AN54" s="125">
        <f>SUM(AG54,AT54)</f>
        <v>0</v>
      </c>
      <c r="AO54" s="124"/>
      <c r="AP54" s="124"/>
      <c r="AQ54" s="126" t="s">
        <v>84</v>
      </c>
      <c r="AR54" s="127"/>
      <c r="AS54" s="128">
        <v>0</v>
      </c>
      <c r="AT54" s="129">
        <f>ROUNDUP(SUM(AV54:AW54),1)</f>
        <v>0</v>
      </c>
      <c r="AU54" s="130">
        <f>'D.1.4.c - Vytápění '!P81</f>
        <v>0</v>
      </c>
      <c r="AV54" s="129">
        <f>'D.1.4.c - Vytápění '!J30</f>
        <v>0</v>
      </c>
      <c r="AW54" s="129">
        <f>'D.1.4.c - Vytápění '!J31</f>
        <v>0</v>
      </c>
      <c r="AX54" s="129">
        <f>'D.1.4.c - Vytápění '!J32</f>
        <v>0</v>
      </c>
      <c r="AY54" s="129">
        <f>'D.1.4.c - Vytápění '!J33</f>
        <v>0</v>
      </c>
      <c r="AZ54" s="129">
        <f>'D.1.4.c - Vytápění '!F30</f>
        <v>0</v>
      </c>
      <c r="BA54" s="129">
        <f>'D.1.4.c - Vytápění '!F31</f>
        <v>0</v>
      </c>
      <c r="BB54" s="129">
        <f>'D.1.4.c - Vytápění '!F32</f>
        <v>0</v>
      </c>
      <c r="BC54" s="129">
        <f>'D.1.4.c - Vytápění '!F33</f>
        <v>0</v>
      </c>
      <c r="BD54" s="131">
        <f>'D.1.4.c - Vytápění '!F34</f>
        <v>0</v>
      </c>
      <c r="BT54" s="132" t="s">
        <v>24</v>
      </c>
      <c r="BV54" s="132" t="s">
        <v>79</v>
      </c>
      <c r="BW54" s="132" t="s">
        <v>92</v>
      </c>
      <c r="BX54" s="132" t="s">
        <v>7</v>
      </c>
      <c r="CL54" s="132" t="s">
        <v>22</v>
      </c>
      <c r="CM54" s="132" t="s">
        <v>86</v>
      </c>
    </row>
    <row r="55" spans="2:91" s="5" customFormat="1" ht="16.5" customHeight="1">
      <c r="B55" s="121"/>
      <c r="C55" s="122"/>
      <c r="D55" s="123" t="s">
        <v>93</v>
      </c>
      <c r="E55" s="123"/>
      <c r="F55" s="123"/>
      <c r="G55" s="123"/>
      <c r="H55" s="123"/>
      <c r="I55" s="124"/>
      <c r="J55" s="123" t="s">
        <v>94</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33">
        <f>ROUNDUP(SUM(AG56:AG57),2)</f>
        <v>0</v>
      </c>
      <c r="AH55" s="124"/>
      <c r="AI55" s="124"/>
      <c r="AJ55" s="124"/>
      <c r="AK55" s="124"/>
      <c r="AL55" s="124"/>
      <c r="AM55" s="124"/>
      <c r="AN55" s="125">
        <f>SUM(AG55,AT55)</f>
        <v>0</v>
      </c>
      <c r="AO55" s="124"/>
      <c r="AP55" s="124"/>
      <c r="AQ55" s="126" t="s">
        <v>84</v>
      </c>
      <c r="AR55" s="127"/>
      <c r="AS55" s="128">
        <f>ROUNDUP(SUM(AS56:AS57),2)</f>
        <v>0</v>
      </c>
      <c r="AT55" s="129">
        <f>ROUNDUP(SUM(AV55:AW55),1)</f>
        <v>0</v>
      </c>
      <c r="AU55" s="130">
        <f>ROUNDUP(SUM(AU56:AU57),5)</f>
        <v>0</v>
      </c>
      <c r="AV55" s="129">
        <f>ROUNDUP(AZ55*L26,1)</f>
        <v>0</v>
      </c>
      <c r="AW55" s="129">
        <f>ROUNDUP(BA55*L27,1)</f>
        <v>0</v>
      </c>
      <c r="AX55" s="129">
        <f>ROUNDUP(BB55*L26,1)</f>
        <v>0</v>
      </c>
      <c r="AY55" s="129">
        <f>ROUNDUP(BC55*L27,1)</f>
        <v>0</v>
      </c>
      <c r="AZ55" s="129">
        <f>ROUNDUP(SUM(AZ56:AZ57),2)</f>
        <v>0</v>
      </c>
      <c r="BA55" s="129">
        <f>ROUNDUP(SUM(BA56:BA57),2)</f>
        <v>0</v>
      </c>
      <c r="BB55" s="129">
        <f>ROUNDUP(SUM(BB56:BB57),2)</f>
        <v>0</v>
      </c>
      <c r="BC55" s="129">
        <f>ROUNDUP(SUM(BC56:BC57),2)</f>
        <v>0</v>
      </c>
      <c r="BD55" s="131">
        <f>ROUNDUP(SUM(BD56:BD57),2)</f>
        <v>0</v>
      </c>
      <c r="BS55" s="132" t="s">
        <v>76</v>
      </c>
      <c r="BT55" s="132" t="s">
        <v>24</v>
      </c>
      <c r="BV55" s="132" t="s">
        <v>79</v>
      </c>
      <c r="BW55" s="132" t="s">
        <v>95</v>
      </c>
      <c r="BX55" s="132" t="s">
        <v>7</v>
      </c>
      <c r="CL55" s="132" t="s">
        <v>22</v>
      </c>
      <c r="CM55" s="132" t="s">
        <v>86</v>
      </c>
    </row>
    <row r="56" spans="1:91" s="6" customFormat="1" ht="16.5" customHeight="1">
      <c r="A56" s="120" t="s">
        <v>81</v>
      </c>
      <c r="B56" s="134"/>
      <c r="C56" s="135"/>
      <c r="D56" s="135"/>
      <c r="E56" s="136" t="s">
        <v>93</v>
      </c>
      <c r="F56" s="136"/>
      <c r="G56" s="136"/>
      <c r="H56" s="136"/>
      <c r="I56" s="136"/>
      <c r="J56" s="135"/>
      <c r="K56" s="136" t="s">
        <v>94</v>
      </c>
      <c r="L56" s="136"/>
      <c r="M56" s="136"/>
      <c r="N56" s="136"/>
      <c r="O56" s="136"/>
      <c r="P56" s="136"/>
      <c r="Q56" s="136"/>
      <c r="R56" s="136"/>
      <c r="S56" s="136"/>
      <c r="T56" s="136"/>
      <c r="U56" s="136"/>
      <c r="V56" s="136"/>
      <c r="W56" s="136"/>
      <c r="X56" s="136"/>
      <c r="Y56" s="136"/>
      <c r="Z56" s="136"/>
      <c r="AA56" s="136"/>
      <c r="AB56" s="136"/>
      <c r="AC56" s="136"/>
      <c r="AD56" s="136"/>
      <c r="AE56" s="136"/>
      <c r="AF56" s="136"/>
      <c r="AG56" s="137">
        <f>'D.1.4.d - Silnoproudá ele...'!J27</f>
        <v>0</v>
      </c>
      <c r="AH56" s="135"/>
      <c r="AI56" s="135"/>
      <c r="AJ56" s="135"/>
      <c r="AK56" s="135"/>
      <c r="AL56" s="135"/>
      <c r="AM56" s="135"/>
      <c r="AN56" s="137">
        <f>SUM(AG56,AT56)</f>
        <v>0</v>
      </c>
      <c r="AO56" s="135"/>
      <c r="AP56" s="135"/>
      <c r="AQ56" s="138" t="s">
        <v>96</v>
      </c>
      <c r="AR56" s="139"/>
      <c r="AS56" s="140">
        <v>0</v>
      </c>
      <c r="AT56" s="141">
        <f>ROUNDUP(SUM(AV56:AW56),1)</f>
        <v>0</v>
      </c>
      <c r="AU56" s="142">
        <f>'D.1.4.d - Silnoproudá ele...'!P80</f>
        <v>0</v>
      </c>
      <c r="AV56" s="141">
        <f>'D.1.4.d - Silnoproudá ele...'!J30</f>
        <v>0</v>
      </c>
      <c r="AW56" s="141">
        <f>'D.1.4.d - Silnoproudá ele...'!J31</f>
        <v>0</v>
      </c>
      <c r="AX56" s="141">
        <f>'D.1.4.d - Silnoproudá ele...'!J32</f>
        <v>0</v>
      </c>
      <c r="AY56" s="141">
        <f>'D.1.4.d - Silnoproudá ele...'!J33</f>
        <v>0</v>
      </c>
      <c r="AZ56" s="141">
        <f>'D.1.4.d - Silnoproudá ele...'!F30</f>
        <v>0</v>
      </c>
      <c r="BA56" s="141">
        <f>'D.1.4.d - Silnoproudá ele...'!F31</f>
        <v>0</v>
      </c>
      <c r="BB56" s="141">
        <f>'D.1.4.d - Silnoproudá ele...'!F32</f>
        <v>0</v>
      </c>
      <c r="BC56" s="141">
        <f>'D.1.4.d - Silnoproudá ele...'!F33</f>
        <v>0</v>
      </c>
      <c r="BD56" s="143">
        <f>'D.1.4.d - Silnoproudá ele...'!F34</f>
        <v>0</v>
      </c>
      <c r="BT56" s="144" t="s">
        <v>86</v>
      </c>
      <c r="BU56" s="144" t="s">
        <v>97</v>
      </c>
      <c r="BV56" s="144" t="s">
        <v>79</v>
      </c>
      <c r="BW56" s="144" t="s">
        <v>95</v>
      </c>
      <c r="BX56" s="144" t="s">
        <v>7</v>
      </c>
      <c r="CL56" s="144" t="s">
        <v>22</v>
      </c>
      <c r="CM56" s="144" t="s">
        <v>86</v>
      </c>
    </row>
    <row r="57" spans="1:90" s="6" customFormat="1" ht="16.5" customHeight="1">
      <c r="A57" s="120" t="s">
        <v>81</v>
      </c>
      <c r="B57" s="134"/>
      <c r="C57" s="135"/>
      <c r="D57" s="135"/>
      <c r="E57" s="136" t="s">
        <v>24</v>
      </c>
      <c r="F57" s="136"/>
      <c r="G57" s="136"/>
      <c r="H57" s="136"/>
      <c r="I57" s="136"/>
      <c r="J57" s="135"/>
      <c r="K57" s="136" t="s">
        <v>98</v>
      </c>
      <c r="L57" s="136"/>
      <c r="M57" s="136"/>
      <c r="N57" s="136"/>
      <c r="O57" s="136"/>
      <c r="P57" s="136"/>
      <c r="Q57" s="136"/>
      <c r="R57" s="136"/>
      <c r="S57" s="136"/>
      <c r="T57" s="136"/>
      <c r="U57" s="136"/>
      <c r="V57" s="136"/>
      <c r="W57" s="136"/>
      <c r="X57" s="136"/>
      <c r="Y57" s="136"/>
      <c r="Z57" s="136"/>
      <c r="AA57" s="136"/>
      <c r="AB57" s="136"/>
      <c r="AC57" s="136"/>
      <c r="AD57" s="136"/>
      <c r="AE57" s="136"/>
      <c r="AF57" s="136"/>
      <c r="AG57" s="137">
        <f>'1 - Vyhřívání okapového ž...'!J29</f>
        <v>0</v>
      </c>
      <c r="AH57" s="135"/>
      <c r="AI57" s="135"/>
      <c r="AJ57" s="135"/>
      <c r="AK57" s="135"/>
      <c r="AL57" s="135"/>
      <c r="AM57" s="135"/>
      <c r="AN57" s="137">
        <f>SUM(AG57,AT57)</f>
        <v>0</v>
      </c>
      <c r="AO57" s="135"/>
      <c r="AP57" s="135"/>
      <c r="AQ57" s="138" t="s">
        <v>96</v>
      </c>
      <c r="AR57" s="139"/>
      <c r="AS57" s="140">
        <v>0</v>
      </c>
      <c r="AT57" s="141">
        <f>ROUNDUP(SUM(AV57:AW57),1)</f>
        <v>0</v>
      </c>
      <c r="AU57" s="142">
        <f>'1 - Vyhřívání okapového ž...'!P84</f>
        <v>0</v>
      </c>
      <c r="AV57" s="141">
        <f>'1 - Vyhřívání okapového ž...'!J32</f>
        <v>0</v>
      </c>
      <c r="AW57" s="141">
        <f>'1 - Vyhřívání okapového ž...'!J33</f>
        <v>0</v>
      </c>
      <c r="AX57" s="141">
        <f>'1 - Vyhřívání okapového ž...'!J34</f>
        <v>0</v>
      </c>
      <c r="AY57" s="141">
        <f>'1 - Vyhřívání okapového ž...'!J35</f>
        <v>0</v>
      </c>
      <c r="AZ57" s="141">
        <f>'1 - Vyhřívání okapového ž...'!F32</f>
        <v>0</v>
      </c>
      <c r="BA57" s="141">
        <f>'1 - Vyhřívání okapového ž...'!F33</f>
        <v>0</v>
      </c>
      <c r="BB57" s="141">
        <f>'1 - Vyhřívání okapového ž...'!F34</f>
        <v>0</v>
      </c>
      <c r="BC57" s="141">
        <f>'1 - Vyhřívání okapového ž...'!F35</f>
        <v>0</v>
      </c>
      <c r="BD57" s="143">
        <f>'1 - Vyhřívání okapového ž...'!F36</f>
        <v>0</v>
      </c>
      <c r="BT57" s="144" t="s">
        <v>86</v>
      </c>
      <c r="BV57" s="144" t="s">
        <v>79</v>
      </c>
      <c r="BW57" s="144" t="s">
        <v>99</v>
      </c>
      <c r="BX57" s="144" t="s">
        <v>95</v>
      </c>
      <c r="CL57" s="144" t="s">
        <v>22</v>
      </c>
    </row>
    <row r="58" spans="1:91" s="5" customFormat="1" ht="16.5" customHeight="1">
      <c r="A58" s="120" t="s">
        <v>81</v>
      </c>
      <c r="B58" s="121"/>
      <c r="C58" s="122"/>
      <c r="D58" s="123" t="s">
        <v>100</v>
      </c>
      <c r="E58" s="123"/>
      <c r="F58" s="123"/>
      <c r="G58" s="123"/>
      <c r="H58" s="123"/>
      <c r="I58" s="124"/>
      <c r="J58" s="123" t="s">
        <v>101</v>
      </c>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5">
        <f>'D.1.4.e - Slaboproudá ele...'!J27</f>
        <v>0</v>
      </c>
      <c r="AH58" s="124"/>
      <c r="AI58" s="124"/>
      <c r="AJ58" s="124"/>
      <c r="AK58" s="124"/>
      <c r="AL58" s="124"/>
      <c r="AM58" s="124"/>
      <c r="AN58" s="125">
        <f>SUM(AG58,AT58)</f>
        <v>0</v>
      </c>
      <c r="AO58" s="124"/>
      <c r="AP58" s="124"/>
      <c r="AQ58" s="126" t="s">
        <v>84</v>
      </c>
      <c r="AR58" s="127"/>
      <c r="AS58" s="128">
        <v>0</v>
      </c>
      <c r="AT58" s="129">
        <f>ROUNDUP(SUM(AV58:AW58),1)</f>
        <v>0</v>
      </c>
      <c r="AU58" s="130">
        <f>'D.1.4.e - Slaboproudá ele...'!P78</f>
        <v>0</v>
      </c>
      <c r="AV58" s="129">
        <f>'D.1.4.e - Slaboproudá ele...'!J30</f>
        <v>0</v>
      </c>
      <c r="AW58" s="129">
        <f>'D.1.4.e - Slaboproudá ele...'!J31</f>
        <v>0</v>
      </c>
      <c r="AX58" s="129">
        <f>'D.1.4.e - Slaboproudá ele...'!J32</f>
        <v>0</v>
      </c>
      <c r="AY58" s="129">
        <f>'D.1.4.e - Slaboproudá ele...'!J33</f>
        <v>0</v>
      </c>
      <c r="AZ58" s="129">
        <f>'D.1.4.e - Slaboproudá ele...'!F30</f>
        <v>0</v>
      </c>
      <c r="BA58" s="129">
        <f>'D.1.4.e - Slaboproudá ele...'!F31</f>
        <v>0</v>
      </c>
      <c r="BB58" s="129">
        <f>'D.1.4.e - Slaboproudá ele...'!F32</f>
        <v>0</v>
      </c>
      <c r="BC58" s="129">
        <f>'D.1.4.e - Slaboproudá ele...'!F33</f>
        <v>0</v>
      </c>
      <c r="BD58" s="131">
        <f>'D.1.4.e - Slaboproudá ele...'!F34</f>
        <v>0</v>
      </c>
      <c r="BT58" s="132" t="s">
        <v>24</v>
      </c>
      <c r="BV58" s="132" t="s">
        <v>79</v>
      </c>
      <c r="BW58" s="132" t="s">
        <v>102</v>
      </c>
      <c r="BX58" s="132" t="s">
        <v>7</v>
      </c>
      <c r="CL58" s="132" t="s">
        <v>22</v>
      </c>
      <c r="CM58" s="132" t="s">
        <v>86</v>
      </c>
    </row>
    <row r="59" spans="1:91" s="5" customFormat="1" ht="16.5" customHeight="1">
      <c r="A59" s="120" t="s">
        <v>81</v>
      </c>
      <c r="B59" s="121"/>
      <c r="C59" s="122"/>
      <c r="D59" s="123" t="s">
        <v>103</v>
      </c>
      <c r="E59" s="123"/>
      <c r="F59" s="123"/>
      <c r="G59" s="123"/>
      <c r="H59" s="123"/>
      <c r="I59" s="124"/>
      <c r="J59" s="123" t="s">
        <v>104</v>
      </c>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5">
        <f>'VRN - Vedlejší rozpočtové...'!J27</f>
        <v>0</v>
      </c>
      <c r="AH59" s="124"/>
      <c r="AI59" s="124"/>
      <c r="AJ59" s="124"/>
      <c r="AK59" s="124"/>
      <c r="AL59" s="124"/>
      <c r="AM59" s="124"/>
      <c r="AN59" s="125">
        <f>SUM(AG59,AT59)</f>
        <v>0</v>
      </c>
      <c r="AO59" s="124"/>
      <c r="AP59" s="124"/>
      <c r="AQ59" s="126" t="s">
        <v>105</v>
      </c>
      <c r="AR59" s="127"/>
      <c r="AS59" s="145">
        <v>0</v>
      </c>
      <c r="AT59" s="146">
        <f>ROUNDUP(SUM(AV59:AW59),1)</f>
        <v>0</v>
      </c>
      <c r="AU59" s="147">
        <f>'VRN - Vedlejší rozpočtové...'!P78</f>
        <v>0</v>
      </c>
      <c r="AV59" s="146">
        <f>'VRN - Vedlejší rozpočtové...'!J30</f>
        <v>0</v>
      </c>
      <c r="AW59" s="146">
        <f>'VRN - Vedlejší rozpočtové...'!J31</f>
        <v>0</v>
      </c>
      <c r="AX59" s="146">
        <f>'VRN - Vedlejší rozpočtové...'!J32</f>
        <v>0</v>
      </c>
      <c r="AY59" s="146">
        <f>'VRN - Vedlejší rozpočtové...'!J33</f>
        <v>0</v>
      </c>
      <c r="AZ59" s="146">
        <f>'VRN - Vedlejší rozpočtové...'!F30</f>
        <v>0</v>
      </c>
      <c r="BA59" s="146">
        <f>'VRN - Vedlejší rozpočtové...'!F31</f>
        <v>0</v>
      </c>
      <c r="BB59" s="146">
        <f>'VRN - Vedlejší rozpočtové...'!F32</f>
        <v>0</v>
      </c>
      <c r="BC59" s="146">
        <f>'VRN - Vedlejší rozpočtové...'!F33</f>
        <v>0</v>
      </c>
      <c r="BD59" s="148">
        <f>'VRN - Vedlejší rozpočtové...'!F34</f>
        <v>0</v>
      </c>
      <c r="BT59" s="132" t="s">
        <v>24</v>
      </c>
      <c r="BV59" s="132" t="s">
        <v>79</v>
      </c>
      <c r="BW59" s="132" t="s">
        <v>106</v>
      </c>
      <c r="BX59" s="132" t="s">
        <v>7</v>
      </c>
      <c r="CL59" s="132" t="s">
        <v>22</v>
      </c>
      <c r="CM59" s="132" t="s">
        <v>86</v>
      </c>
    </row>
    <row r="60" spans="2:44" s="1" customFormat="1" ht="30" customHeight="1">
      <c r="B60" s="47"/>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3"/>
    </row>
    <row r="61" spans="2:44" s="1" customFormat="1" ht="6.95" customHeight="1">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73"/>
    </row>
  </sheetData>
  <sheetProtection password="CC35" sheet="1" objects="1" scenarios="1" formatColumns="0" formatRows="0"/>
  <mergeCells count="6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E56:I56"/>
    <mergeCell ref="K56:AF56"/>
    <mergeCell ref="AN57:AP57"/>
    <mergeCell ref="AG57:AM57"/>
    <mergeCell ref="E57:I57"/>
    <mergeCell ref="K57:AF57"/>
    <mergeCell ref="AN58:AP58"/>
    <mergeCell ref="AG58:AM58"/>
    <mergeCell ref="D58:H58"/>
    <mergeCell ref="J58:AF58"/>
    <mergeCell ref="AN59:AP59"/>
    <mergeCell ref="AG59:AM59"/>
    <mergeCell ref="D59:H59"/>
    <mergeCell ref="J59:AF59"/>
    <mergeCell ref="AG51:AM51"/>
    <mergeCell ref="AN51:AP51"/>
    <mergeCell ref="AR2:BE2"/>
  </mergeCells>
  <hyperlinks>
    <hyperlink ref="K1:S1" location="C2" display="1) Rekapitulace stavby"/>
    <hyperlink ref="W1:AI1" location="C51" display="2) Rekapitulace objektů stavby a soupisů prací"/>
    <hyperlink ref="A52" location="'D.1.1 - Architektonicko -...'!C2" display="/"/>
    <hyperlink ref="A53" location="'D.1.4.a - Zdravotní insta...'!C2" display="/"/>
    <hyperlink ref="A54" location="'D.1.4.c - Vytápění '!C2" display="/"/>
    <hyperlink ref="A56" location="'D.1.4.d - Silnoproudá ele...'!C2" display="/"/>
    <hyperlink ref="A57" location="'1 - Vyhřívání okapového ž...'!C2" display="/"/>
    <hyperlink ref="A58" location="'D.1.4.e - Slaboproudá ele...'!C2" display="/"/>
    <hyperlink ref="A59"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71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107</v>
      </c>
      <c r="G1" s="152" t="s">
        <v>108</v>
      </c>
      <c r="H1" s="152"/>
      <c r="I1" s="153"/>
      <c r="J1" s="152" t="s">
        <v>109</v>
      </c>
      <c r="K1" s="151" t="s">
        <v>110</v>
      </c>
      <c r="L1" s="152" t="s">
        <v>111</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85</v>
      </c>
      <c r="AZ2" s="154" t="s">
        <v>112</v>
      </c>
      <c r="BA2" s="154" t="s">
        <v>22</v>
      </c>
      <c r="BB2" s="154" t="s">
        <v>113</v>
      </c>
      <c r="BC2" s="154" t="s">
        <v>114</v>
      </c>
      <c r="BD2" s="154" t="s">
        <v>86</v>
      </c>
    </row>
    <row r="3" spans="2:56" ht="6.95" customHeight="1">
      <c r="B3" s="26"/>
      <c r="C3" s="27"/>
      <c r="D3" s="27"/>
      <c r="E3" s="27"/>
      <c r="F3" s="27"/>
      <c r="G3" s="27"/>
      <c r="H3" s="27"/>
      <c r="I3" s="155"/>
      <c r="J3" s="27"/>
      <c r="K3" s="28"/>
      <c r="AT3" s="25" t="s">
        <v>86</v>
      </c>
      <c r="AZ3" s="154" t="s">
        <v>115</v>
      </c>
      <c r="BA3" s="154" t="s">
        <v>22</v>
      </c>
      <c r="BB3" s="154" t="s">
        <v>116</v>
      </c>
      <c r="BC3" s="154" t="s">
        <v>117</v>
      </c>
      <c r="BD3" s="154" t="s">
        <v>86</v>
      </c>
    </row>
    <row r="4" spans="2:56" ht="36.95" customHeight="1">
      <c r="B4" s="29"/>
      <c r="C4" s="30"/>
      <c r="D4" s="31" t="s">
        <v>118</v>
      </c>
      <c r="E4" s="30"/>
      <c r="F4" s="30"/>
      <c r="G4" s="30"/>
      <c r="H4" s="30"/>
      <c r="I4" s="156"/>
      <c r="J4" s="30"/>
      <c r="K4" s="32"/>
      <c r="M4" s="33" t="s">
        <v>12</v>
      </c>
      <c r="AT4" s="25" t="s">
        <v>6</v>
      </c>
      <c r="AZ4" s="154" t="s">
        <v>119</v>
      </c>
      <c r="BA4" s="154" t="s">
        <v>22</v>
      </c>
      <c r="BB4" s="154" t="s">
        <v>116</v>
      </c>
      <c r="BC4" s="154" t="s">
        <v>120</v>
      </c>
      <c r="BD4" s="154" t="s">
        <v>86</v>
      </c>
    </row>
    <row r="5" spans="2:56" ht="6.95" customHeight="1">
      <c r="B5" s="29"/>
      <c r="C5" s="30"/>
      <c r="D5" s="30"/>
      <c r="E5" s="30"/>
      <c r="F5" s="30"/>
      <c r="G5" s="30"/>
      <c r="H5" s="30"/>
      <c r="I5" s="156"/>
      <c r="J5" s="30"/>
      <c r="K5" s="32"/>
      <c r="AZ5" s="154" t="s">
        <v>121</v>
      </c>
      <c r="BA5" s="154" t="s">
        <v>22</v>
      </c>
      <c r="BB5" s="154" t="s">
        <v>116</v>
      </c>
      <c r="BC5" s="154" t="s">
        <v>122</v>
      </c>
      <c r="BD5" s="154" t="s">
        <v>86</v>
      </c>
    </row>
    <row r="6" spans="2:56" ht="13.5">
      <c r="B6" s="29"/>
      <c r="C6" s="30"/>
      <c r="D6" s="41" t="s">
        <v>18</v>
      </c>
      <c r="E6" s="30"/>
      <c r="F6" s="30"/>
      <c r="G6" s="30"/>
      <c r="H6" s="30"/>
      <c r="I6" s="156"/>
      <c r="J6" s="30"/>
      <c r="K6" s="32"/>
      <c r="AZ6" s="154" t="s">
        <v>123</v>
      </c>
      <c r="BA6" s="154" t="s">
        <v>22</v>
      </c>
      <c r="BB6" s="154" t="s">
        <v>113</v>
      </c>
      <c r="BC6" s="154" t="s">
        <v>124</v>
      </c>
      <c r="BD6" s="154" t="s">
        <v>86</v>
      </c>
    </row>
    <row r="7" spans="2:56" ht="16.5" customHeight="1">
      <c r="B7" s="29"/>
      <c r="C7" s="30"/>
      <c r="D7" s="30"/>
      <c r="E7" s="157" t="str">
        <f>'Rekapitulace stavby'!K6</f>
        <v>DOMOV ČERNOVICE PŘÍSTAVBA ZIMNÍ ZAHRADY</v>
      </c>
      <c r="F7" s="41"/>
      <c r="G7" s="41"/>
      <c r="H7" s="41"/>
      <c r="I7" s="156"/>
      <c r="J7" s="30"/>
      <c r="K7" s="32"/>
      <c r="AZ7" s="154" t="s">
        <v>125</v>
      </c>
      <c r="BA7" s="154" t="s">
        <v>22</v>
      </c>
      <c r="BB7" s="154" t="s">
        <v>113</v>
      </c>
      <c r="BC7" s="154" t="s">
        <v>126</v>
      </c>
      <c r="BD7" s="154" t="s">
        <v>86</v>
      </c>
    </row>
    <row r="8" spans="2:11" s="1" customFormat="1" ht="13.5">
      <c r="B8" s="47"/>
      <c r="C8" s="48"/>
      <c r="D8" s="41" t="s">
        <v>127</v>
      </c>
      <c r="E8" s="48"/>
      <c r="F8" s="48"/>
      <c r="G8" s="48"/>
      <c r="H8" s="48"/>
      <c r="I8" s="158"/>
      <c r="J8" s="48"/>
      <c r="K8" s="52"/>
    </row>
    <row r="9" spans="2:11" s="1" customFormat="1" ht="36.95" customHeight="1">
      <c r="B9" s="47"/>
      <c r="C9" s="48"/>
      <c r="D9" s="48"/>
      <c r="E9" s="159" t="s">
        <v>128</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16. 1. 2018</v>
      </c>
      <c r="K12" s="52"/>
    </row>
    <row r="13" spans="2:11" s="1" customFormat="1" ht="10.8" customHeight="1">
      <c r="B13" s="47"/>
      <c r="C13" s="48"/>
      <c r="D13" s="48"/>
      <c r="E13" s="48"/>
      <c r="F13" s="48"/>
      <c r="G13" s="48"/>
      <c r="H13" s="48"/>
      <c r="I13" s="158"/>
      <c r="J13" s="48"/>
      <c r="K13" s="52"/>
    </row>
    <row r="14" spans="2:11" s="1" customFormat="1" ht="14.4" customHeight="1">
      <c r="B14" s="47"/>
      <c r="C14" s="48"/>
      <c r="D14" s="41" t="s">
        <v>31</v>
      </c>
      <c r="E14" s="48"/>
      <c r="F14" s="48"/>
      <c r="G14" s="48"/>
      <c r="H14" s="48"/>
      <c r="I14" s="160" t="s">
        <v>32</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34</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35</v>
      </c>
      <c r="E17" s="48"/>
      <c r="F17" s="48"/>
      <c r="G17" s="48"/>
      <c r="H17" s="48"/>
      <c r="I17" s="160" t="s">
        <v>32</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34</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37</v>
      </c>
      <c r="E20" s="48"/>
      <c r="F20" s="48"/>
      <c r="G20" s="48"/>
      <c r="H20" s="48"/>
      <c r="I20" s="160" t="s">
        <v>32</v>
      </c>
      <c r="J20" s="36" t="s">
        <v>38</v>
      </c>
      <c r="K20" s="52"/>
    </row>
    <row r="21" spans="2:11" s="1" customFormat="1" ht="18" customHeight="1">
      <c r="B21" s="47"/>
      <c r="C21" s="48"/>
      <c r="D21" s="48"/>
      <c r="E21" s="36" t="s">
        <v>39</v>
      </c>
      <c r="F21" s="48"/>
      <c r="G21" s="48"/>
      <c r="H21" s="48"/>
      <c r="I21" s="160" t="s">
        <v>34</v>
      </c>
      <c r="J21" s="36" t="s">
        <v>22</v>
      </c>
      <c r="K21" s="52"/>
    </row>
    <row r="22" spans="2:11" s="1" customFormat="1" ht="6.95" customHeight="1">
      <c r="B22" s="47"/>
      <c r="C22" s="48"/>
      <c r="D22" s="48"/>
      <c r="E22" s="48"/>
      <c r="F22" s="48"/>
      <c r="G22" s="48"/>
      <c r="H22" s="48"/>
      <c r="I22" s="158"/>
      <c r="J22" s="48"/>
      <c r="K22" s="52"/>
    </row>
    <row r="23" spans="2:11" s="1" customFormat="1" ht="14.4" customHeight="1">
      <c r="B23" s="47"/>
      <c r="C23" s="48"/>
      <c r="D23" s="41" t="s">
        <v>41</v>
      </c>
      <c r="E23" s="48"/>
      <c r="F23" s="48"/>
      <c r="G23" s="48"/>
      <c r="H23" s="48"/>
      <c r="I23" s="158"/>
      <c r="J23" s="48"/>
      <c r="K23" s="52"/>
    </row>
    <row r="24" spans="2:11" s="7" customFormat="1" ht="71.25" customHeight="1">
      <c r="B24" s="162"/>
      <c r="C24" s="163"/>
      <c r="D24" s="163"/>
      <c r="E24" s="45" t="s">
        <v>129</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6"/>
      <c r="J26" s="107"/>
      <c r="K26" s="167"/>
    </row>
    <row r="27" spans="2:11" s="1" customFormat="1" ht="25.4" customHeight="1">
      <c r="B27" s="47"/>
      <c r="C27" s="48"/>
      <c r="D27" s="168" t="s">
        <v>43</v>
      </c>
      <c r="E27" s="48"/>
      <c r="F27" s="48"/>
      <c r="G27" s="48"/>
      <c r="H27" s="48"/>
      <c r="I27" s="158"/>
      <c r="J27" s="169">
        <f>ROUNDUP(J104,2)</f>
        <v>0</v>
      </c>
      <c r="K27" s="52"/>
    </row>
    <row r="28" spans="2:11" s="1" customFormat="1" ht="6.95" customHeight="1">
      <c r="B28" s="47"/>
      <c r="C28" s="48"/>
      <c r="D28" s="107"/>
      <c r="E28" s="107"/>
      <c r="F28" s="107"/>
      <c r="G28" s="107"/>
      <c r="H28" s="107"/>
      <c r="I28" s="166"/>
      <c r="J28" s="107"/>
      <c r="K28" s="167"/>
    </row>
    <row r="29" spans="2:11" s="1" customFormat="1" ht="14.4" customHeight="1">
      <c r="B29" s="47"/>
      <c r="C29" s="48"/>
      <c r="D29" s="48"/>
      <c r="E29" s="48"/>
      <c r="F29" s="53" t="s">
        <v>45</v>
      </c>
      <c r="G29" s="48"/>
      <c r="H29" s="48"/>
      <c r="I29" s="170" t="s">
        <v>44</v>
      </c>
      <c r="J29" s="53" t="s">
        <v>46</v>
      </c>
      <c r="K29" s="52"/>
    </row>
    <row r="30" spans="2:11" s="1" customFormat="1" ht="14.4" customHeight="1">
      <c r="B30" s="47"/>
      <c r="C30" s="48"/>
      <c r="D30" s="56" t="s">
        <v>47</v>
      </c>
      <c r="E30" s="56" t="s">
        <v>48</v>
      </c>
      <c r="F30" s="171">
        <f>ROUNDUP(SUM(BE104:BE711),2)</f>
        <v>0</v>
      </c>
      <c r="G30" s="48"/>
      <c r="H30" s="48"/>
      <c r="I30" s="172">
        <v>0.21</v>
      </c>
      <c r="J30" s="171">
        <f>ROUNDUP(ROUNDUP((SUM(BE104:BE711)),2)*I30,1)</f>
        <v>0</v>
      </c>
      <c r="K30" s="52"/>
    </row>
    <row r="31" spans="2:11" s="1" customFormat="1" ht="14.4" customHeight="1">
      <c r="B31" s="47"/>
      <c r="C31" s="48"/>
      <c r="D31" s="48"/>
      <c r="E31" s="56" t="s">
        <v>49</v>
      </c>
      <c r="F31" s="171">
        <f>ROUNDUP(SUM(BF104:BF711),2)</f>
        <v>0</v>
      </c>
      <c r="G31" s="48"/>
      <c r="H31" s="48"/>
      <c r="I31" s="172">
        <v>0.15</v>
      </c>
      <c r="J31" s="171">
        <f>ROUNDUP(ROUNDUP((SUM(BF104:BF711)),2)*I31,1)</f>
        <v>0</v>
      </c>
      <c r="K31" s="52"/>
    </row>
    <row r="32" spans="2:11" s="1" customFormat="1" ht="14.4" customHeight="1" hidden="1">
      <c r="B32" s="47"/>
      <c r="C32" s="48"/>
      <c r="D32" s="48"/>
      <c r="E32" s="56" t="s">
        <v>50</v>
      </c>
      <c r="F32" s="171">
        <f>ROUNDUP(SUM(BG104:BG711),2)</f>
        <v>0</v>
      </c>
      <c r="G32" s="48"/>
      <c r="H32" s="48"/>
      <c r="I32" s="172">
        <v>0.21</v>
      </c>
      <c r="J32" s="171">
        <v>0</v>
      </c>
      <c r="K32" s="52"/>
    </row>
    <row r="33" spans="2:11" s="1" customFormat="1" ht="14.4" customHeight="1" hidden="1">
      <c r="B33" s="47"/>
      <c r="C33" s="48"/>
      <c r="D33" s="48"/>
      <c r="E33" s="56" t="s">
        <v>51</v>
      </c>
      <c r="F33" s="171">
        <f>ROUNDUP(SUM(BH104:BH711),2)</f>
        <v>0</v>
      </c>
      <c r="G33" s="48"/>
      <c r="H33" s="48"/>
      <c r="I33" s="172">
        <v>0.15</v>
      </c>
      <c r="J33" s="171">
        <v>0</v>
      </c>
      <c r="K33" s="52"/>
    </row>
    <row r="34" spans="2:11" s="1" customFormat="1" ht="14.4" customHeight="1" hidden="1">
      <c r="B34" s="47"/>
      <c r="C34" s="48"/>
      <c r="D34" s="48"/>
      <c r="E34" s="56" t="s">
        <v>52</v>
      </c>
      <c r="F34" s="171">
        <f>ROUNDUP(SUM(BI104:BI711),2)</f>
        <v>0</v>
      </c>
      <c r="G34" s="48"/>
      <c r="H34" s="48"/>
      <c r="I34" s="172">
        <v>0</v>
      </c>
      <c r="J34" s="171">
        <v>0</v>
      </c>
      <c r="K34" s="52"/>
    </row>
    <row r="35" spans="2:11" s="1" customFormat="1" ht="6.95" customHeight="1">
      <c r="B35" s="47"/>
      <c r="C35" s="48"/>
      <c r="D35" s="48"/>
      <c r="E35" s="48"/>
      <c r="F35" s="48"/>
      <c r="G35" s="48"/>
      <c r="H35" s="48"/>
      <c r="I35" s="158"/>
      <c r="J35" s="48"/>
      <c r="K35" s="52"/>
    </row>
    <row r="36" spans="2:11" s="1" customFormat="1" ht="25.4" customHeight="1">
      <c r="B36" s="47"/>
      <c r="C36" s="173"/>
      <c r="D36" s="174" t="s">
        <v>53</v>
      </c>
      <c r="E36" s="99"/>
      <c r="F36" s="99"/>
      <c r="G36" s="175" t="s">
        <v>54</v>
      </c>
      <c r="H36" s="176" t="s">
        <v>55</v>
      </c>
      <c r="I36" s="177"/>
      <c r="J36" s="178">
        <f>SUM(J27:J34)</f>
        <v>0</v>
      </c>
      <c r="K36" s="179"/>
    </row>
    <row r="37" spans="2:11" s="1" customFormat="1" ht="14.4" customHeight="1">
      <c r="B37" s="68"/>
      <c r="C37" s="69"/>
      <c r="D37" s="69"/>
      <c r="E37" s="69"/>
      <c r="F37" s="69"/>
      <c r="G37" s="69"/>
      <c r="H37" s="69"/>
      <c r="I37" s="180"/>
      <c r="J37" s="69"/>
      <c r="K37" s="70"/>
    </row>
    <row r="41" spans="2:11" s="1" customFormat="1" ht="6.95" customHeight="1">
      <c r="B41" s="181"/>
      <c r="C41" s="182"/>
      <c r="D41" s="182"/>
      <c r="E41" s="182"/>
      <c r="F41" s="182"/>
      <c r="G41" s="182"/>
      <c r="H41" s="182"/>
      <c r="I41" s="183"/>
      <c r="J41" s="182"/>
      <c r="K41" s="184"/>
    </row>
    <row r="42" spans="2:11" s="1" customFormat="1" ht="36.95" customHeight="1">
      <c r="B42" s="47"/>
      <c r="C42" s="31" t="s">
        <v>130</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6.5" customHeight="1">
      <c r="B45" s="47"/>
      <c r="C45" s="48"/>
      <c r="D45" s="48"/>
      <c r="E45" s="157" t="str">
        <f>E7</f>
        <v>DOMOV ČERNOVICE PŘÍSTAVBA ZIMNÍ ZAHRADY</v>
      </c>
      <c r="F45" s="41"/>
      <c r="G45" s="41"/>
      <c r="H45" s="41"/>
      <c r="I45" s="158"/>
      <c r="J45" s="48"/>
      <c r="K45" s="52"/>
    </row>
    <row r="46" spans="2:11" s="1" customFormat="1" ht="14.4" customHeight="1">
      <c r="B46" s="47"/>
      <c r="C46" s="41" t="s">
        <v>127</v>
      </c>
      <c r="D46" s="48"/>
      <c r="E46" s="48"/>
      <c r="F46" s="48"/>
      <c r="G46" s="48"/>
      <c r="H46" s="48"/>
      <c r="I46" s="158"/>
      <c r="J46" s="48"/>
      <c r="K46" s="52"/>
    </row>
    <row r="47" spans="2:11" s="1" customFormat="1" ht="17.25" customHeight="1">
      <c r="B47" s="47"/>
      <c r="C47" s="48"/>
      <c r="D47" s="48"/>
      <c r="E47" s="159" t="str">
        <f>E9</f>
        <v>D.1.1 - Architektonicko - stavební a konstrukční řešení</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Černovice 25, Holýšov</v>
      </c>
      <c r="G49" s="48"/>
      <c r="H49" s="48"/>
      <c r="I49" s="160" t="s">
        <v>27</v>
      </c>
      <c r="J49" s="161" t="str">
        <f>IF(J12="","",J12)</f>
        <v>16. 1. 2018</v>
      </c>
      <c r="K49" s="52"/>
    </row>
    <row r="50" spans="2:11" s="1" customFormat="1" ht="6.95" customHeight="1">
      <c r="B50" s="47"/>
      <c r="C50" s="48"/>
      <c r="D50" s="48"/>
      <c r="E50" s="48"/>
      <c r="F50" s="48"/>
      <c r="G50" s="48"/>
      <c r="H50" s="48"/>
      <c r="I50" s="158"/>
      <c r="J50" s="48"/>
      <c r="K50" s="52"/>
    </row>
    <row r="51" spans="2:11" s="1" customFormat="1" ht="13.5">
      <c r="B51" s="47"/>
      <c r="C51" s="41" t="s">
        <v>31</v>
      </c>
      <c r="D51" s="48"/>
      <c r="E51" s="48"/>
      <c r="F51" s="36" t="str">
        <f>E15</f>
        <v xml:space="preserve"> </v>
      </c>
      <c r="G51" s="48"/>
      <c r="H51" s="48"/>
      <c r="I51" s="160" t="s">
        <v>37</v>
      </c>
      <c r="J51" s="45" t="str">
        <f>E21</f>
        <v>Atelier K11 s.r.o.</v>
      </c>
      <c r="K51" s="52"/>
    </row>
    <row r="52" spans="2:11" s="1" customFormat="1" ht="14.4" customHeight="1">
      <c r="B52" s="47"/>
      <c r="C52" s="41" t="s">
        <v>35</v>
      </c>
      <c r="D52" s="48"/>
      <c r="E52" s="48"/>
      <c r="F52" s="36" t="str">
        <f>IF(E18="","",E18)</f>
        <v/>
      </c>
      <c r="G52" s="48"/>
      <c r="H52" s="48"/>
      <c r="I52" s="158"/>
      <c r="J52" s="185"/>
      <c r="K52" s="52"/>
    </row>
    <row r="53" spans="2:11" s="1" customFormat="1" ht="10.3" customHeight="1">
      <c r="B53" s="47"/>
      <c r="C53" s="48"/>
      <c r="D53" s="48"/>
      <c r="E53" s="48"/>
      <c r="F53" s="48"/>
      <c r="G53" s="48"/>
      <c r="H53" s="48"/>
      <c r="I53" s="158"/>
      <c r="J53" s="48"/>
      <c r="K53" s="52"/>
    </row>
    <row r="54" spans="2:11" s="1" customFormat="1" ht="29.25" customHeight="1">
      <c r="B54" s="47"/>
      <c r="C54" s="186" t="s">
        <v>131</v>
      </c>
      <c r="D54" s="173"/>
      <c r="E54" s="173"/>
      <c r="F54" s="173"/>
      <c r="G54" s="173"/>
      <c r="H54" s="173"/>
      <c r="I54" s="187"/>
      <c r="J54" s="188" t="s">
        <v>132</v>
      </c>
      <c r="K54" s="189"/>
    </row>
    <row r="55" spans="2:11" s="1" customFormat="1" ht="10.3" customHeight="1">
      <c r="B55" s="47"/>
      <c r="C55" s="48"/>
      <c r="D55" s="48"/>
      <c r="E55" s="48"/>
      <c r="F55" s="48"/>
      <c r="G55" s="48"/>
      <c r="H55" s="48"/>
      <c r="I55" s="158"/>
      <c r="J55" s="48"/>
      <c r="K55" s="52"/>
    </row>
    <row r="56" spans="2:47" s="1" customFormat="1" ht="29.25" customHeight="1">
      <c r="B56" s="47"/>
      <c r="C56" s="190" t="s">
        <v>133</v>
      </c>
      <c r="D56" s="48"/>
      <c r="E56" s="48"/>
      <c r="F56" s="48"/>
      <c r="G56" s="48"/>
      <c r="H56" s="48"/>
      <c r="I56" s="158"/>
      <c r="J56" s="169">
        <f>J104</f>
        <v>0</v>
      </c>
      <c r="K56" s="52"/>
      <c r="AU56" s="25" t="s">
        <v>134</v>
      </c>
    </row>
    <row r="57" spans="2:11" s="8" customFormat="1" ht="24.95" customHeight="1">
      <c r="B57" s="191"/>
      <c r="C57" s="192"/>
      <c r="D57" s="193" t="s">
        <v>135</v>
      </c>
      <c r="E57" s="194"/>
      <c r="F57" s="194"/>
      <c r="G57" s="194"/>
      <c r="H57" s="194"/>
      <c r="I57" s="195"/>
      <c r="J57" s="196">
        <f>J105</f>
        <v>0</v>
      </c>
      <c r="K57" s="197"/>
    </row>
    <row r="58" spans="2:11" s="9" customFormat="1" ht="19.9" customHeight="1">
      <c r="B58" s="198"/>
      <c r="C58" s="199"/>
      <c r="D58" s="200" t="s">
        <v>136</v>
      </c>
      <c r="E58" s="201"/>
      <c r="F58" s="201"/>
      <c r="G58" s="201"/>
      <c r="H58" s="201"/>
      <c r="I58" s="202"/>
      <c r="J58" s="203">
        <f>J106</f>
        <v>0</v>
      </c>
      <c r="K58" s="204"/>
    </row>
    <row r="59" spans="2:11" s="9" customFormat="1" ht="19.9" customHeight="1">
      <c r="B59" s="198"/>
      <c r="C59" s="199"/>
      <c r="D59" s="200" t="s">
        <v>137</v>
      </c>
      <c r="E59" s="201"/>
      <c r="F59" s="201"/>
      <c r="G59" s="201"/>
      <c r="H59" s="201"/>
      <c r="I59" s="202"/>
      <c r="J59" s="203">
        <f>J158</f>
        <v>0</v>
      </c>
      <c r="K59" s="204"/>
    </row>
    <row r="60" spans="2:11" s="9" customFormat="1" ht="19.9" customHeight="1">
      <c r="B60" s="198"/>
      <c r="C60" s="199"/>
      <c r="D60" s="200" t="s">
        <v>138</v>
      </c>
      <c r="E60" s="201"/>
      <c r="F60" s="201"/>
      <c r="G60" s="201"/>
      <c r="H60" s="201"/>
      <c r="I60" s="202"/>
      <c r="J60" s="203">
        <f>J187</f>
        <v>0</v>
      </c>
      <c r="K60" s="204"/>
    </row>
    <row r="61" spans="2:11" s="9" customFormat="1" ht="19.9" customHeight="1">
      <c r="B61" s="198"/>
      <c r="C61" s="199"/>
      <c r="D61" s="200" t="s">
        <v>139</v>
      </c>
      <c r="E61" s="201"/>
      <c r="F61" s="201"/>
      <c r="G61" s="201"/>
      <c r="H61" s="201"/>
      <c r="I61" s="202"/>
      <c r="J61" s="203">
        <f>J217</f>
        <v>0</v>
      </c>
      <c r="K61" s="204"/>
    </row>
    <row r="62" spans="2:11" s="9" customFormat="1" ht="19.9" customHeight="1">
      <c r="B62" s="198"/>
      <c r="C62" s="199"/>
      <c r="D62" s="200" t="s">
        <v>140</v>
      </c>
      <c r="E62" s="201"/>
      <c r="F62" s="201"/>
      <c r="G62" s="201"/>
      <c r="H62" s="201"/>
      <c r="I62" s="202"/>
      <c r="J62" s="203">
        <f>J228</f>
        <v>0</v>
      </c>
      <c r="K62" s="204"/>
    </row>
    <row r="63" spans="2:11" s="9" customFormat="1" ht="19.9" customHeight="1">
      <c r="B63" s="198"/>
      <c r="C63" s="199"/>
      <c r="D63" s="200" t="s">
        <v>141</v>
      </c>
      <c r="E63" s="201"/>
      <c r="F63" s="201"/>
      <c r="G63" s="201"/>
      <c r="H63" s="201"/>
      <c r="I63" s="202"/>
      <c r="J63" s="203">
        <f>J250</f>
        <v>0</v>
      </c>
      <c r="K63" s="204"/>
    </row>
    <row r="64" spans="2:11" s="9" customFormat="1" ht="14.85" customHeight="1">
      <c r="B64" s="198"/>
      <c r="C64" s="199"/>
      <c r="D64" s="200" t="s">
        <v>142</v>
      </c>
      <c r="E64" s="201"/>
      <c r="F64" s="201"/>
      <c r="G64" s="201"/>
      <c r="H64" s="201"/>
      <c r="I64" s="202"/>
      <c r="J64" s="203">
        <f>J251</f>
        <v>0</v>
      </c>
      <c r="K64" s="204"/>
    </row>
    <row r="65" spans="2:11" s="9" customFormat="1" ht="14.85" customHeight="1">
      <c r="B65" s="198"/>
      <c r="C65" s="199"/>
      <c r="D65" s="200" t="s">
        <v>143</v>
      </c>
      <c r="E65" s="201"/>
      <c r="F65" s="201"/>
      <c r="G65" s="201"/>
      <c r="H65" s="201"/>
      <c r="I65" s="202"/>
      <c r="J65" s="203">
        <f>J294</f>
        <v>0</v>
      </c>
      <c r="K65" s="204"/>
    </row>
    <row r="66" spans="2:11" s="9" customFormat="1" ht="14.85" customHeight="1">
      <c r="B66" s="198"/>
      <c r="C66" s="199"/>
      <c r="D66" s="200" t="s">
        <v>144</v>
      </c>
      <c r="E66" s="201"/>
      <c r="F66" s="201"/>
      <c r="G66" s="201"/>
      <c r="H66" s="201"/>
      <c r="I66" s="202"/>
      <c r="J66" s="203">
        <f>J344</f>
        <v>0</v>
      </c>
      <c r="K66" s="204"/>
    </row>
    <row r="67" spans="2:11" s="9" customFormat="1" ht="19.9" customHeight="1">
      <c r="B67" s="198"/>
      <c r="C67" s="199"/>
      <c r="D67" s="200" t="s">
        <v>145</v>
      </c>
      <c r="E67" s="201"/>
      <c r="F67" s="201"/>
      <c r="G67" s="201"/>
      <c r="H67" s="201"/>
      <c r="I67" s="202"/>
      <c r="J67" s="203">
        <f>J366</f>
        <v>0</v>
      </c>
      <c r="K67" s="204"/>
    </row>
    <row r="68" spans="2:11" s="9" customFormat="1" ht="14.85" customHeight="1">
      <c r="B68" s="198"/>
      <c r="C68" s="199"/>
      <c r="D68" s="200" t="s">
        <v>146</v>
      </c>
      <c r="E68" s="201"/>
      <c r="F68" s="201"/>
      <c r="G68" s="201"/>
      <c r="H68" s="201"/>
      <c r="I68" s="202"/>
      <c r="J68" s="203">
        <f>J367</f>
        <v>0</v>
      </c>
      <c r="K68" s="204"/>
    </row>
    <row r="69" spans="2:11" s="9" customFormat="1" ht="14.85" customHeight="1">
      <c r="B69" s="198"/>
      <c r="C69" s="199"/>
      <c r="D69" s="200" t="s">
        <v>147</v>
      </c>
      <c r="E69" s="201"/>
      <c r="F69" s="201"/>
      <c r="G69" s="201"/>
      <c r="H69" s="201"/>
      <c r="I69" s="202"/>
      <c r="J69" s="203">
        <f>J376</f>
        <v>0</v>
      </c>
      <c r="K69" s="204"/>
    </row>
    <row r="70" spans="2:11" s="9" customFormat="1" ht="14.85" customHeight="1">
      <c r="B70" s="198"/>
      <c r="C70" s="199"/>
      <c r="D70" s="200" t="s">
        <v>148</v>
      </c>
      <c r="E70" s="201"/>
      <c r="F70" s="201"/>
      <c r="G70" s="201"/>
      <c r="H70" s="201"/>
      <c r="I70" s="202"/>
      <c r="J70" s="203">
        <f>J386</f>
        <v>0</v>
      </c>
      <c r="K70" s="204"/>
    </row>
    <row r="71" spans="2:11" s="9" customFormat="1" ht="14.85" customHeight="1">
      <c r="B71" s="198"/>
      <c r="C71" s="199"/>
      <c r="D71" s="200" t="s">
        <v>149</v>
      </c>
      <c r="E71" s="201"/>
      <c r="F71" s="201"/>
      <c r="G71" s="201"/>
      <c r="H71" s="201"/>
      <c r="I71" s="202"/>
      <c r="J71" s="203">
        <f>J424</f>
        <v>0</v>
      </c>
      <c r="K71" s="204"/>
    </row>
    <row r="72" spans="2:11" s="9" customFormat="1" ht="14.85" customHeight="1">
      <c r="B72" s="198"/>
      <c r="C72" s="199"/>
      <c r="D72" s="200" t="s">
        <v>150</v>
      </c>
      <c r="E72" s="201"/>
      <c r="F72" s="201"/>
      <c r="G72" s="201"/>
      <c r="H72" s="201"/>
      <c r="I72" s="202"/>
      <c r="J72" s="203">
        <f>J429</f>
        <v>0</v>
      </c>
      <c r="K72" s="204"/>
    </row>
    <row r="73" spans="2:11" s="9" customFormat="1" ht="14.85" customHeight="1">
      <c r="B73" s="198"/>
      <c r="C73" s="199"/>
      <c r="D73" s="200" t="s">
        <v>151</v>
      </c>
      <c r="E73" s="201"/>
      <c r="F73" s="201"/>
      <c r="G73" s="201"/>
      <c r="H73" s="201"/>
      <c r="I73" s="202"/>
      <c r="J73" s="203">
        <f>J455</f>
        <v>0</v>
      </c>
      <c r="K73" s="204"/>
    </row>
    <row r="74" spans="2:11" s="9" customFormat="1" ht="14.85" customHeight="1">
      <c r="B74" s="198"/>
      <c r="C74" s="199"/>
      <c r="D74" s="200" t="s">
        <v>152</v>
      </c>
      <c r="E74" s="201"/>
      <c r="F74" s="201"/>
      <c r="G74" s="201"/>
      <c r="H74" s="201"/>
      <c r="I74" s="202"/>
      <c r="J74" s="203">
        <f>J479</f>
        <v>0</v>
      </c>
      <c r="K74" s="204"/>
    </row>
    <row r="75" spans="2:11" s="8" customFormat="1" ht="24.95" customHeight="1">
      <c r="B75" s="191"/>
      <c r="C75" s="192"/>
      <c r="D75" s="193" t="s">
        <v>153</v>
      </c>
      <c r="E75" s="194"/>
      <c r="F75" s="194"/>
      <c r="G75" s="194"/>
      <c r="H75" s="194"/>
      <c r="I75" s="195"/>
      <c r="J75" s="196">
        <f>J501</f>
        <v>0</v>
      </c>
      <c r="K75" s="197"/>
    </row>
    <row r="76" spans="2:11" s="9" customFormat="1" ht="19.9" customHeight="1">
      <c r="B76" s="198"/>
      <c r="C76" s="199"/>
      <c r="D76" s="200" t="s">
        <v>154</v>
      </c>
      <c r="E76" s="201"/>
      <c r="F76" s="201"/>
      <c r="G76" s="201"/>
      <c r="H76" s="201"/>
      <c r="I76" s="202"/>
      <c r="J76" s="203">
        <f>J502</f>
        <v>0</v>
      </c>
      <c r="K76" s="204"/>
    </row>
    <row r="77" spans="2:11" s="9" customFormat="1" ht="19.9" customHeight="1">
      <c r="B77" s="198"/>
      <c r="C77" s="199"/>
      <c r="D77" s="200" t="s">
        <v>155</v>
      </c>
      <c r="E77" s="201"/>
      <c r="F77" s="201"/>
      <c r="G77" s="201"/>
      <c r="H77" s="201"/>
      <c r="I77" s="202"/>
      <c r="J77" s="203">
        <f>J524</f>
        <v>0</v>
      </c>
      <c r="K77" s="204"/>
    </row>
    <row r="78" spans="2:11" s="9" customFormat="1" ht="19.9" customHeight="1">
      <c r="B78" s="198"/>
      <c r="C78" s="199"/>
      <c r="D78" s="200" t="s">
        <v>156</v>
      </c>
      <c r="E78" s="201"/>
      <c r="F78" s="201"/>
      <c r="G78" s="201"/>
      <c r="H78" s="201"/>
      <c r="I78" s="202"/>
      <c r="J78" s="203">
        <f>J544</f>
        <v>0</v>
      </c>
      <c r="K78" s="204"/>
    </row>
    <row r="79" spans="2:11" s="9" customFormat="1" ht="19.9" customHeight="1">
      <c r="B79" s="198"/>
      <c r="C79" s="199"/>
      <c r="D79" s="200" t="s">
        <v>157</v>
      </c>
      <c r="E79" s="201"/>
      <c r="F79" s="201"/>
      <c r="G79" s="201"/>
      <c r="H79" s="201"/>
      <c r="I79" s="202"/>
      <c r="J79" s="203">
        <f>J549</f>
        <v>0</v>
      </c>
      <c r="K79" s="204"/>
    </row>
    <row r="80" spans="2:11" s="9" customFormat="1" ht="19.9" customHeight="1">
      <c r="B80" s="198"/>
      <c r="C80" s="199"/>
      <c r="D80" s="200" t="s">
        <v>158</v>
      </c>
      <c r="E80" s="201"/>
      <c r="F80" s="201"/>
      <c r="G80" s="201"/>
      <c r="H80" s="201"/>
      <c r="I80" s="202"/>
      <c r="J80" s="203">
        <f>J555</f>
        <v>0</v>
      </c>
      <c r="K80" s="204"/>
    </row>
    <row r="81" spans="2:11" s="9" customFormat="1" ht="19.9" customHeight="1">
      <c r="B81" s="198"/>
      <c r="C81" s="199"/>
      <c r="D81" s="200" t="s">
        <v>159</v>
      </c>
      <c r="E81" s="201"/>
      <c r="F81" s="201"/>
      <c r="G81" s="201"/>
      <c r="H81" s="201"/>
      <c r="I81" s="202"/>
      <c r="J81" s="203">
        <f>J607</f>
        <v>0</v>
      </c>
      <c r="K81" s="204"/>
    </row>
    <row r="82" spans="2:11" s="9" customFormat="1" ht="19.9" customHeight="1">
      <c r="B82" s="198"/>
      <c r="C82" s="199"/>
      <c r="D82" s="200" t="s">
        <v>160</v>
      </c>
      <c r="E82" s="201"/>
      <c r="F82" s="201"/>
      <c r="G82" s="201"/>
      <c r="H82" s="201"/>
      <c r="I82" s="202"/>
      <c r="J82" s="203">
        <f>J638</f>
        <v>0</v>
      </c>
      <c r="K82" s="204"/>
    </row>
    <row r="83" spans="2:11" s="9" customFormat="1" ht="19.9" customHeight="1">
      <c r="B83" s="198"/>
      <c r="C83" s="199"/>
      <c r="D83" s="200" t="s">
        <v>161</v>
      </c>
      <c r="E83" s="201"/>
      <c r="F83" s="201"/>
      <c r="G83" s="201"/>
      <c r="H83" s="201"/>
      <c r="I83" s="202"/>
      <c r="J83" s="203">
        <f>J668</f>
        <v>0</v>
      </c>
      <c r="K83" s="204"/>
    </row>
    <row r="84" spans="2:11" s="9" customFormat="1" ht="19.9" customHeight="1">
      <c r="B84" s="198"/>
      <c r="C84" s="199"/>
      <c r="D84" s="200" t="s">
        <v>162</v>
      </c>
      <c r="E84" s="201"/>
      <c r="F84" s="201"/>
      <c r="G84" s="201"/>
      <c r="H84" s="201"/>
      <c r="I84" s="202"/>
      <c r="J84" s="203">
        <f>J681</f>
        <v>0</v>
      </c>
      <c r="K84" s="204"/>
    </row>
    <row r="85" spans="2:11" s="1" customFormat="1" ht="21.8" customHeight="1">
      <c r="B85" s="47"/>
      <c r="C85" s="48"/>
      <c r="D85" s="48"/>
      <c r="E85" s="48"/>
      <c r="F85" s="48"/>
      <c r="G85" s="48"/>
      <c r="H85" s="48"/>
      <c r="I85" s="158"/>
      <c r="J85" s="48"/>
      <c r="K85" s="52"/>
    </row>
    <row r="86" spans="2:11" s="1" customFormat="1" ht="6.95" customHeight="1">
      <c r="B86" s="68"/>
      <c r="C86" s="69"/>
      <c r="D86" s="69"/>
      <c r="E86" s="69"/>
      <c r="F86" s="69"/>
      <c r="G86" s="69"/>
      <c r="H86" s="69"/>
      <c r="I86" s="180"/>
      <c r="J86" s="69"/>
      <c r="K86" s="70"/>
    </row>
    <row r="90" spans="2:12" s="1" customFormat="1" ht="6.95" customHeight="1">
      <c r="B90" s="71"/>
      <c r="C90" s="72"/>
      <c r="D90" s="72"/>
      <c r="E90" s="72"/>
      <c r="F90" s="72"/>
      <c r="G90" s="72"/>
      <c r="H90" s="72"/>
      <c r="I90" s="183"/>
      <c r="J90" s="72"/>
      <c r="K90" s="72"/>
      <c r="L90" s="73"/>
    </row>
    <row r="91" spans="2:12" s="1" customFormat="1" ht="36.95" customHeight="1">
      <c r="B91" s="47"/>
      <c r="C91" s="74" t="s">
        <v>163</v>
      </c>
      <c r="D91" s="75"/>
      <c r="E91" s="75"/>
      <c r="F91" s="75"/>
      <c r="G91" s="75"/>
      <c r="H91" s="75"/>
      <c r="I91" s="205"/>
      <c r="J91" s="75"/>
      <c r="K91" s="75"/>
      <c r="L91" s="73"/>
    </row>
    <row r="92" spans="2:12" s="1" customFormat="1" ht="6.95" customHeight="1">
      <c r="B92" s="47"/>
      <c r="C92" s="75"/>
      <c r="D92" s="75"/>
      <c r="E92" s="75"/>
      <c r="F92" s="75"/>
      <c r="G92" s="75"/>
      <c r="H92" s="75"/>
      <c r="I92" s="205"/>
      <c r="J92" s="75"/>
      <c r="K92" s="75"/>
      <c r="L92" s="73"/>
    </row>
    <row r="93" spans="2:12" s="1" customFormat="1" ht="14.4" customHeight="1">
      <c r="B93" s="47"/>
      <c r="C93" s="77" t="s">
        <v>18</v>
      </c>
      <c r="D93" s="75"/>
      <c r="E93" s="75"/>
      <c r="F93" s="75"/>
      <c r="G93" s="75"/>
      <c r="H93" s="75"/>
      <c r="I93" s="205"/>
      <c r="J93" s="75"/>
      <c r="K93" s="75"/>
      <c r="L93" s="73"/>
    </row>
    <row r="94" spans="2:12" s="1" customFormat="1" ht="16.5" customHeight="1">
      <c r="B94" s="47"/>
      <c r="C94" s="75"/>
      <c r="D94" s="75"/>
      <c r="E94" s="206" t="str">
        <f>E7</f>
        <v>DOMOV ČERNOVICE PŘÍSTAVBA ZIMNÍ ZAHRADY</v>
      </c>
      <c r="F94" s="77"/>
      <c r="G94" s="77"/>
      <c r="H94" s="77"/>
      <c r="I94" s="205"/>
      <c r="J94" s="75"/>
      <c r="K94" s="75"/>
      <c r="L94" s="73"/>
    </row>
    <row r="95" spans="2:12" s="1" customFormat="1" ht="14.4" customHeight="1">
      <c r="B95" s="47"/>
      <c r="C95" s="77" t="s">
        <v>127</v>
      </c>
      <c r="D95" s="75"/>
      <c r="E95" s="75"/>
      <c r="F95" s="75"/>
      <c r="G95" s="75"/>
      <c r="H95" s="75"/>
      <c r="I95" s="205"/>
      <c r="J95" s="75"/>
      <c r="K95" s="75"/>
      <c r="L95" s="73"/>
    </row>
    <row r="96" spans="2:12" s="1" customFormat="1" ht="17.25" customHeight="1">
      <c r="B96" s="47"/>
      <c r="C96" s="75"/>
      <c r="D96" s="75"/>
      <c r="E96" s="83" t="str">
        <f>E9</f>
        <v>D.1.1 - Architektonicko - stavební a konstrukční řešení</v>
      </c>
      <c r="F96" s="75"/>
      <c r="G96" s="75"/>
      <c r="H96" s="75"/>
      <c r="I96" s="205"/>
      <c r="J96" s="75"/>
      <c r="K96" s="75"/>
      <c r="L96" s="73"/>
    </row>
    <row r="97" spans="2:12" s="1" customFormat="1" ht="6.95" customHeight="1">
      <c r="B97" s="47"/>
      <c r="C97" s="75"/>
      <c r="D97" s="75"/>
      <c r="E97" s="75"/>
      <c r="F97" s="75"/>
      <c r="G97" s="75"/>
      <c r="H97" s="75"/>
      <c r="I97" s="205"/>
      <c r="J97" s="75"/>
      <c r="K97" s="75"/>
      <c r="L97" s="73"/>
    </row>
    <row r="98" spans="2:12" s="1" customFormat="1" ht="18" customHeight="1">
      <c r="B98" s="47"/>
      <c r="C98" s="77" t="s">
        <v>25</v>
      </c>
      <c r="D98" s="75"/>
      <c r="E98" s="75"/>
      <c r="F98" s="207" t="str">
        <f>F12</f>
        <v>Černovice 25, Holýšov</v>
      </c>
      <c r="G98" s="75"/>
      <c r="H98" s="75"/>
      <c r="I98" s="208" t="s">
        <v>27</v>
      </c>
      <c r="J98" s="86" t="str">
        <f>IF(J12="","",J12)</f>
        <v>16. 1. 2018</v>
      </c>
      <c r="K98" s="75"/>
      <c r="L98" s="73"/>
    </row>
    <row r="99" spans="2:12" s="1" customFormat="1" ht="6.95" customHeight="1">
      <c r="B99" s="47"/>
      <c r="C99" s="75"/>
      <c r="D99" s="75"/>
      <c r="E99" s="75"/>
      <c r="F99" s="75"/>
      <c r="G99" s="75"/>
      <c r="H99" s="75"/>
      <c r="I99" s="205"/>
      <c r="J99" s="75"/>
      <c r="K99" s="75"/>
      <c r="L99" s="73"/>
    </row>
    <row r="100" spans="2:12" s="1" customFormat="1" ht="13.5">
      <c r="B100" s="47"/>
      <c r="C100" s="77" t="s">
        <v>31</v>
      </c>
      <c r="D100" s="75"/>
      <c r="E100" s="75"/>
      <c r="F100" s="207" t="str">
        <f>E15</f>
        <v xml:space="preserve"> </v>
      </c>
      <c r="G100" s="75"/>
      <c r="H100" s="75"/>
      <c r="I100" s="208" t="s">
        <v>37</v>
      </c>
      <c r="J100" s="207" t="str">
        <f>E21</f>
        <v>Atelier K11 s.r.o.</v>
      </c>
      <c r="K100" s="75"/>
      <c r="L100" s="73"/>
    </row>
    <row r="101" spans="2:12" s="1" customFormat="1" ht="14.4" customHeight="1">
      <c r="B101" s="47"/>
      <c r="C101" s="77" t="s">
        <v>35</v>
      </c>
      <c r="D101" s="75"/>
      <c r="E101" s="75"/>
      <c r="F101" s="207" t="str">
        <f>IF(E18="","",E18)</f>
        <v/>
      </c>
      <c r="G101" s="75"/>
      <c r="H101" s="75"/>
      <c r="I101" s="205"/>
      <c r="J101" s="75"/>
      <c r="K101" s="75"/>
      <c r="L101" s="73"/>
    </row>
    <row r="102" spans="2:12" s="1" customFormat="1" ht="10.3" customHeight="1">
      <c r="B102" s="47"/>
      <c r="C102" s="75"/>
      <c r="D102" s="75"/>
      <c r="E102" s="75"/>
      <c r="F102" s="75"/>
      <c r="G102" s="75"/>
      <c r="H102" s="75"/>
      <c r="I102" s="205"/>
      <c r="J102" s="75"/>
      <c r="K102" s="75"/>
      <c r="L102" s="73"/>
    </row>
    <row r="103" spans="2:20" s="10" customFormat="1" ht="29.25" customHeight="1">
      <c r="B103" s="209"/>
      <c r="C103" s="210" t="s">
        <v>164</v>
      </c>
      <c r="D103" s="211" t="s">
        <v>62</v>
      </c>
      <c r="E103" s="211" t="s">
        <v>58</v>
      </c>
      <c r="F103" s="211" t="s">
        <v>165</v>
      </c>
      <c r="G103" s="211" t="s">
        <v>166</v>
      </c>
      <c r="H103" s="211" t="s">
        <v>167</v>
      </c>
      <c r="I103" s="212" t="s">
        <v>168</v>
      </c>
      <c r="J103" s="211" t="s">
        <v>132</v>
      </c>
      <c r="K103" s="213" t="s">
        <v>169</v>
      </c>
      <c r="L103" s="214"/>
      <c r="M103" s="103" t="s">
        <v>170</v>
      </c>
      <c r="N103" s="104" t="s">
        <v>47</v>
      </c>
      <c r="O103" s="104" t="s">
        <v>171</v>
      </c>
      <c r="P103" s="104" t="s">
        <v>172</v>
      </c>
      <c r="Q103" s="104" t="s">
        <v>173</v>
      </c>
      <c r="R103" s="104" t="s">
        <v>174</v>
      </c>
      <c r="S103" s="104" t="s">
        <v>175</v>
      </c>
      <c r="T103" s="105" t="s">
        <v>176</v>
      </c>
    </row>
    <row r="104" spans="2:63" s="1" customFormat="1" ht="29.25" customHeight="1">
      <c r="B104" s="47"/>
      <c r="C104" s="109" t="s">
        <v>133</v>
      </c>
      <c r="D104" s="75"/>
      <c r="E104" s="75"/>
      <c r="F104" s="75"/>
      <c r="G104" s="75"/>
      <c r="H104" s="75"/>
      <c r="I104" s="205"/>
      <c r="J104" s="215">
        <f>BK104</f>
        <v>0</v>
      </c>
      <c r="K104" s="75"/>
      <c r="L104" s="73"/>
      <c r="M104" s="106"/>
      <c r="N104" s="107"/>
      <c r="O104" s="107"/>
      <c r="P104" s="216">
        <f>P105+P501</f>
        <v>0</v>
      </c>
      <c r="Q104" s="107"/>
      <c r="R104" s="216">
        <f>R105+R501</f>
        <v>156.15723135185755</v>
      </c>
      <c r="S104" s="107"/>
      <c r="T104" s="217">
        <f>T105+T501</f>
        <v>9.85442175</v>
      </c>
      <c r="AT104" s="25" t="s">
        <v>76</v>
      </c>
      <c r="AU104" s="25" t="s">
        <v>134</v>
      </c>
      <c r="BK104" s="218">
        <f>BK105+BK501</f>
        <v>0</v>
      </c>
    </row>
    <row r="105" spans="2:63" s="11" customFormat="1" ht="37.4" customHeight="1">
      <c r="B105" s="219"/>
      <c r="C105" s="220"/>
      <c r="D105" s="221" t="s">
        <v>76</v>
      </c>
      <c r="E105" s="222" t="s">
        <v>177</v>
      </c>
      <c r="F105" s="222" t="s">
        <v>178</v>
      </c>
      <c r="G105" s="220"/>
      <c r="H105" s="220"/>
      <c r="I105" s="223"/>
      <c r="J105" s="224">
        <f>BK105</f>
        <v>0</v>
      </c>
      <c r="K105" s="220"/>
      <c r="L105" s="225"/>
      <c r="M105" s="226"/>
      <c r="N105" s="227"/>
      <c r="O105" s="227"/>
      <c r="P105" s="228">
        <f>P106+P158+P187+P217+P228+P250+P366</f>
        <v>0</v>
      </c>
      <c r="Q105" s="227"/>
      <c r="R105" s="228">
        <f>R106+R158+R187+R217+R228+R250+R366</f>
        <v>151.84101908775756</v>
      </c>
      <c r="S105" s="227"/>
      <c r="T105" s="229">
        <f>T106+T158+T187+T217+T228+T250+T366</f>
        <v>9.528084</v>
      </c>
      <c r="AR105" s="230" t="s">
        <v>24</v>
      </c>
      <c r="AT105" s="231" t="s">
        <v>76</v>
      </c>
      <c r="AU105" s="231" t="s">
        <v>77</v>
      </c>
      <c r="AY105" s="230" t="s">
        <v>179</v>
      </c>
      <c r="BK105" s="232">
        <f>BK106+BK158+BK187+BK217+BK228+BK250+BK366</f>
        <v>0</v>
      </c>
    </row>
    <row r="106" spans="2:63" s="11" customFormat="1" ht="19.9" customHeight="1">
      <c r="B106" s="219"/>
      <c r="C106" s="220"/>
      <c r="D106" s="221" t="s">
        <v>76</v>
      </c>
      <c r="E106" s="233" t="s">
        <v>24</v>
      </c>
      <c r="F106" s="233" t="s">
        <v>180</v>
      </c>
      <c r="G106" s="220"/>
      <c r="H106" s="220"/>
      <c r="I106" s="223"/>
      <c r="J106" s="234">
        <f>BK106</f>
        <v>0</v>
      </c>
      <c r="K106" s="220"/>
      <c r="L106" s="225"/>
      <c r="M106" s="226"/>
      <c r="N106" s="227"/>
      <c r="O106" s="227"/>
      <c r="P106" s="228">
        <f>SUM(P107:P157)</f>
        <v>0</v>
      </c>
      <c r="Q106" s="227"/>
      <c r="R106" s="228">
        <f>SUM(R107:R157)</f>
        <v>0</v>
      </c>
      <c r="S106" s="227"/>
      <c r="T106" s="229">
        <f>SUM(T107:T157)</f>
        <v>0</v>
      </c>
      <c r="AR106" s="230" t="s">
        <v>24</v>
      </c>
      <c r="AT106" s="231" t="s">
        <v>76</v>
      </c>
      <c r="AU106" s="231" t="s">
        <v>24</v>
      </c>
      <c r="AY106" s="230" t="s">
        <v>179</v>
      </c>
      <c r="BK106" s="232">
        <f>SUM(BK107:BK157)</f>
        <v>0</v>
      </c>
    </row>
    <row r="107" spans="2:65" s="1" customFormat="1" ht="16.5" customHeight="1">
      <c r="B107" s="47"/>
      <c r="C107" s="235" t="s">
        <v>24</v>
      </c>
      <c r="D107" s="235" t="s">
        <v>181</v>
      </c>
      <c r="E107" s="236" t="s">
        <v>182</v>
      </c>
      <c r="F107" s="237" t="s">
        <v>183</v>
      </c>
      <c r="G107" s="238" t="s">
        <v>113</v>
      </c>
      <c r="H107" s="239">
        <v>31.06</v>
      </c>
      <c r="I107" s="240"/>
      <c r="J107" s="241">
        <f>ROUND(I107*H107,2)</f>
        <v>0</v>
      </c>
      <c r="K107" s="237" t="s">
        <v>184</v>
      </c>
      <c r="L107" s="73"/>
      <c r="M107" s="242" t="s">
        <v>22</v>
      </c>
      <c r="N107" s="243" t="s">
        <v>48</v>
      </c>
      <c r="O107" s="48"/>
      <c r="P107" s="244">
        <f>O107*H107</f>
        <v>0</v>
      </c>
      <c r="Q107" s="244">
        <v>0</v>
      </c>
      <c r="R107" s="244">
        <f>Q107*H107</f>
        <v>0</v>
      </c>
      <c r="S107" s="244">
        <v>0</v>
      </c>
      <c r="T107" s="245">
        <f>S107*H107</f>
        <v>0</v>
      </c>
      <c r="AR107" s="25" t="s">
        <v>185</v>
      </c>
      <c r="AT107" s="25" t="s">
        <v>181</v>
      </c>
      <c r="AU107" s="25" t="s">
        <v>86</v>
      </c>
      <c r="AY107" s="25" t="s">
        <v>179</v>
      </c>
      <c r="BE107" s="246">
        <f>IF(N107="základní",J107,0)</f>
        <v>0</v>
      </c>
      <c r="BF107" s="246">
        <f>IF(N107="snížená",J107,0)</f>
        <v>0</v>
      </c>
      <c r="BG107" s="246">
        <f>IF(N107="zákl. přenesená",J107,0)</f>
        <v>0</v>
      </c>
      <c r="BH107" s="246">
        <f>IF(N107="sníž. přenesená",J107,0)</f>
        <v>0</v>
      </c>
      <c r="BI107" s="246">
        <f>IF(N107="nulová",J107,0)</f>
        <v>0</v>
      </c>
      <c r="BJ107" s="25" t="s">
        <v>24</v>
      </c>
      <c r="BK107" s="246">
        <f>ROUND(I107*H107,2)</f>
        <v>0</v>
      </c>
      <c r="BL107" s="25" t="s">
        <v>185</v>
      </c>
      <c r="BM107" s="25" t="s">
        <v>186</v>
      </c>
    </row>
    <row r="108" spans="2:47" s="1" customFormat="1" ht="13.5">
      <c r="B108" s="47"/>
      <c r="C108" s="75"/>
      <c r="D108" s="247" t="s">
        <v>187</v>
      </c>
      <c r="E108" s="75"/>
      <c r="F108" s="248" t="s">
        <v>188</v>
      </c>
      <c r="G108" s="75"/>
      <c r="H108" s="75"/>
      <c r="I108" s="205"/>
      <c r="J108" s="75"/>
      <c r="K108" s="75"/>
      <c r="L108" s="73"/>
      <c r="M108" s="249"/>
      <c r="N108" s="48"/>
      <c r="O108" s="48"/>
      <c r="P108" s="48"/>
      <c r="Q108" s="48"/>
      <c r="R108" s="48"/>
      <c r="S108" s="48"/>
      <c r="T108" s="96"/>
      <c r="AT108" s="25" t="s">
        <v>187</v>
      </c>
      <c r="AU108" s="25" t="s">
        <v>86</v>
      </c>
    </row>
    <row r="109" spans="2:47" s="1" customFormat="1" ht="13.5">
      <c r="B109" s="47"/>
      <c r="C109" s="75"/>
      <c r="D109" s="247" t="s">
        <v>189</v>
      </c>
      <c r="E109" s="75"/>
      <c r="F109" s="250" t="s">
        <v>190</v>
      </c>
      <c r="G109" s="75"/>
      <c r="H109" s="75"/>
      <c r="I109" s="205"/>
      <c r="J109" s="75"/>
      <c r="K109" s="75"/>
      <c r="L109" s="73"/>
      <c r="M109" s="249"/>
      <c r="N109" s="48"/>
      <c r="O109" s="48"/>
      <c r="P109" s="48"/>
      <c r="Q109" s="48"/>
      <c r="R109" s="48"/>
      <c r="S109" s="48"/>
      <c r="T109" s="96"/>
      <c r="AT109" s="25" t="s">
        <v>189</v>
      </c>
      <c r="AU109" s="25" t="s">
        <v>86</v>
      </c>
    </row>
    <row r="110" spans="2:51" s="12" customFormat="1" ht="13.5">
      <c r="B110" s="251"/>
      <c r="C110" s="252"/>
      <c r="D110" s="247" t="s">
        <v>191</v>
      </c>
      <c r="E110" s="253" t="s">
        <v>22</v>
      </c>
      <c r="F110" s="254" t="s">
        <v>192</v>
      </c>
      <c r="G110" s="252"/>
      <c r="H110" s="253" t="s">
        <v>22</v>
      </c>
      <c r="I110" s="255"/>
      <c r="J110" s="252"/>
      <c r="K110" s="252"/>
      <c r="L110" s="256"/>
      <c r="M110" s="257"/>
      <c r="N110" s="258"/>
      <c r="O110" s="258"/>
      <c r="P110" s="258"/>
      <c r="Q110" s="258"/>
      <c r="R110" s="258"/>
      <c r="S110" s="258"/>
      <c r="T110" s="259"/>
      <c r="AT110" s="260" t="s">
        <v>191</v>
      </c>
      <c r="AU110" s="260" t="s">
        <v>86</v>
      </c>
      <c r="AV110" s="12" t="s">
        <v>24</v>
      </c>
      <c r="AW110" s="12" t="s">
        <v>40</v>
      </c>
      <c r="AX110" s="12" t="s">
        <v>77</v>
      </c>
      <c r="AY110" s="260" t="s">
        <v>179</v>
      </c>
    </row>
    <row r="111" spans="2:51" s="13" customFormat="1" ht="13.5">
      <c r="B111" s="261"/>
      <c r="C111" s="262"/>
      <c r="D111" s="247" t="s">
        <v>191</v>
      </c>
      <c r="E111" s="263" t="s">
        <v>22</v>
      </c>
      <c r="F111" s="264" t="s">
        <v>193</v>
      </c>
      <c r="G111" s="262"/>
      <c r="H111" s="265">
        <v>14.86</v>
      </c>
      <c r="I111" s="266"/>
      <c r="J111" s="262"/>
      <c r="K111" s="262"/>
      <c r="L111" s="267"/>
      <c r="M111" s="268"/>
      <c r="N111" s="269"/>
      <c r="O111" s="269"/>
      <c r="P111" s="269"/>
      <c r="Q111" s="269"/>
      <c r="R111" s="269"/>
      <c r="S111" s="269"/>
      <c r="T111" s="270"/>
      <c r="AT111" s="271" t="s">
        <v>191</v>
      </c>
      <c r="AU111" s="271" t="s">
        <v>86</v>
      </c>
      <c r="AV111" s="13" t="s">
        <v>86</v>
      </c>
      <c r="AW111" s="13" t="s">
        <v>40</v>
      </c>
      <c r="AX111" s="13" t="s">
        <v>77</v>
      </c>
      <c r="AY111" s="271" t="s">
        <v>179</v>
      </c>
    </row>
    <row r="112" spans="2:51" s="12" customFormat="1" ht="13.5">
      <c r="B112" s="251"/>
      <c r="C112" s="252"/>
      <c r="D112" s="247" t="s">
        <v>191</v>
      </c>
      <c r="E112" s="253" t="s">
        <v>22</v>
      </c>
      <c r="F112" s="254" t="s">
        <v>194</v>
      </c>
      <c r="G112" s="252"/>
      <c r="H112" s="253" t="s">
        <v>22</v>
      </c>
      <c r="I112" s="255"/>
      <c r="J112" s="252"/>
      <c r="K112" s="252"/>
      <c r="L112" s="256"/>
      <c r="M112" s="257"/>
      <c r="N112" s="258"/>
      <c r="O112" s="258"/>
      <c r="P112" s="258"/>
      <c r="Q112" s="258"/>
      <c r="R112" s="258"/>
      <c r="S112" s="258"/>
      <c r="T112" s="259"/>
      <c r="AT112" s="260" t="s">
        <v>191</v>
      </c>
      <c r="AU112" s="260" t="s">
        <v>86</v>
      </c>
      <c r="AV112" s="12" t="s">
        <v>24</v>
      </c>
      <c r="AW112" s="12" t="s">
        <v>40</v>
      </c>
      <c r="AX112" s="12" t="s">
        <v>77</v>
      </c>
      <c r="AY112" s="260" t="s">
        <v>179</v>
      </c>
    </row>
    <row r="113" spans="2:51" s="13" customFormat="1" ht="13.5">
      <c r="B113" s="261"/>
      <c r="C113" s="262"/>
      <c r="D113" s="247" t="s">
        <v>191</v>
      </c>
      <c r="E113" s="263" t="s">
        <v>22</v>
      </c>
      <c r="F113" s="264" t="s">
        <v>195</v>
      </c>
      <c r="G113" s="262"/>
      <c r="H113" s="265">
        <v>16.2</v>
      </c>
      <c r="I113" s="266"/>
      <c r="J113" s="262"/>
      <c r="K113" s="262"/>
      <c r="L113" s="267"/>
      <c r="M113" s="268"/>
      <c r="N113" s="269"/>
      <c r="O113" s="269"/>
      <c r="P113" s="269"/>
      <c r="Q113" s="269"/>
      <c r="R113" s="269"/>
      <c r="S113" s="269"/>
      <c r="T113" s="270"/>
      <c r="AT113" s="271" t="s">
        <v>191</v>
      </c>
      <c r="AU113" s="271" t="s">
        <v>86</v>
      </c>
      <c r="AV113" s="13" t="s">
        <v>86</v>
      </c>
      <c r="AW113" s="13" t="s">
        <v>40</v>
      </c>
      <c r="AX113" s="13" t="s">
        <v>77</v>
      </c>
      <c r="AY113" s="271" t="s">
        <v>179</v>
      </c>
    </row>
    <row r="114" spans="2:51" s="14" customFormat="1" ht="13.5">
      <c r="B114" s="272"/>
      <c r="C114" s="273"/>
      <c r="D114" s="247" t="s">
        <v>191</v>
      </c>
      <c r="E114" s="274" t="s">
        <v>22</v>
      </c>
      <c r="F114" s="275" t="s">
        <v>196</v>
      </c>
      <c r="G114" s="273"/>
      <c r="H114" s="276">
        <v>31.06</v>
      </c>
      <c r="I114" s="277"/>
      <c r="J114" s="273"/>
      <c r="K114" s="273"/>
      <c r="L114" s="278"/>
      <c r="M114" s="279"/>
      <c r="N114" s="280"/>
      <c r="O114" s="280"/>
      <c r="P114" s="280"/>
      <c r="Q114" s="280"/>
      <c r="R114" s="280"/>
      <c r="S114" s="280"/>
      <c r="T114" s="281"/>
      <c r="AT114" s="282" t="s">
        <v>191</v>
      </c>
      <c r="AU114" s="282" t="s">
        <v>86</v>
      </c>
      <c r="AV114" s="14" t="s">
        <v>185</v>
      </c>
      <c r="AW114" s="14" t="s">
        <v>40</v>
      </c>
      <c r="AX114" s="14" t="s">
        <v>24</v>
      </c>
      <c r="AY114" s="282" t="s">
        <v>179</v>
      </c>
    </row>
    <row r="115" spans="2:65" s="1" customFormat="1" ht="16.5" customHeight="1">
      <c r="B115" s="47"/>
      <c r="C115" s="235" t="s">
        <v>86</v>
      </c>
      <c r="D115" s="235" t="s">
        <v>181</v>
      </c>
      <c r="E115" s="236" t="s">
        <v>197</v>
      </c>
      <c r="F115" s="237" t="s">
        <v>198</v>
      </c>
      <c r="G115" s="238" t="s">
        <v>113</v>
      </c>
      <c r="H115" s="239">
        <v>5.613</v>
      </c>
      <c r="I115" s="240"/>
      <c r="J115" s="241">
        <f>ROUND(I115*H115,2)</f>
        <v>0</v>
      </c>
      <c r="K115" s="237" t="s">
        <v>184</v>
      </c>
      <c r="L115" s="73"/>
      <c r="M115" s="242" t="s">
        <v>22</v>
      </c>
      <c r="N115" s="243" t="s">
        <v>48</v>
      </c>
      <c r="O115" s="48"/>
      <c r="P115" s="244">
        <f>O115*H115</f>
        <v>0</v>
      </c>
      <c r="Q115" s="244">
        <v>0</v>
      </c>
      <c r="R115" s="244">
        <f>Q115*H115</f>
        <v>0</v>
      </c>
      <c r="S115" s="244">
        <v>0</v>
      </c>
      <c r="T115" s="245">
        <f>S115*H115</f>
        <v>0</v>
      </c>
      <c r="AR115" s="25" t="s">
        <v>185</v>
      </c>
      <c r="AT115" s="25" t="s">
        <v>181</v>
      </c>
      <c r="AU115" s="25" t="s">
        <v>86</v>
      </c>
      <c r="AY115" s="25" t="s">
        <v>179</v>
      </c>
      <c r="BE115" s="246">
        <f>IF(N115="základní",J115,0)</f>
        <v>0</v>
      </c>
      <c r="BF115" s="246">
        <f>IF(N115="snížená",J115,0)</f>
        <v>0</v>
      </c>
      <c r="BG115" s="246">
        <f>IF(N115="zákl. přenesená",J115,0)</f>
        <v>0</v>
      </c>
      <c r="BH115" s="246">
        <f>IF(N115="sníž. přenesená",J115,0)</f>
        <v>0</v>
      </c>
      <c r="BI115" s="246">
        <f>IF(N115="nulová",J115,0)</f>
        <v>0</v>
      </c>
      <c r="BJ115" s="25" t="s">
        <v>24</v>
      </c>
      <c r="BK115" s="246">
        <f>ROUND(I115*H115,2)</f>
        <v>0</v>
      </c>
      <c r="BL115" s="25" t="s">
        <v>185</v>
      </c>
      <c r="BM115" s="25" t="s">
        <v>199</v>
      </c>
    </row>
    <row r="116" spans="2:47" s="1" customFormat="1" ht="13.5">
      <c r="B116" s="47"/>
      <c r="C116" s="75"/>
      <c r="D116" s="247" t="s">
        <v>187</v>
      </c>
      <c r="E116" s="75"/>
      <c r="F116" s="248" t="s">
        <v>200</v>
      </c>
      <c r="G116" s="75"/>
      <c r="H116" s="75"/>
      <c r="I116" s="205"/>
      <c r="J116" s="75"/>
      <c r="K116" s="75"/>
      <c r="L116" s="73"/>
      <c r="M116" s="249"/>
      <c r="N116" s="48"/>
      <c r="O116" s="48"/>
      <c r="P116" s="48"/>
      <c r="Q116" s="48"/>
      <c r="R116" s="48"/>
      <c r="S116" s="48"/>
      <c r="T116" s="96"/>
      <c r="AT116" s="25" t="s">
        <v>187</v>
      </c>
      <c r="AU116" s="25" t="s">
        <v>86</v>
      </c>
    </row>
    <row r="117" spans="2:47" s="1" customFormat="1" ht="13.5">
      <c r="B117" s="47"/>
      <c r="C117" s="75"/>
      <c r="D117" s="247" t="s">
        <v>189</v>
      </c>
      <c r="E117" s="75"/>
      <c r="F117" s="250" t="s">
        <v>201</v>
      </c>
      <c r="G117" s="75"/>
      <c r="H117" s="75"/>
      <c r="I117" s="205"/>
      <c r="J117" s="75"/>
      <c r="K117" s="75"/>
      <c r="L117" s="73"/>
      <c r="M117" s="249"/>
      <c r="N117" s="48"/>
      <c r="O117" s="48"/>
      <c r="P117" s="48"/>
      <c r="Q117" s="48"/>
      <c r="R117" s="48"/>
      <c r="S117" s="48"/>
      <c r="T117" s="96"/>
      <c r="AT117" s="25" t="s">
        <v>189</v>
      </c>
      <c r="AU117" s="25" t="s">
        <v>86</v>
      </c>
    </row>
    <row r="118" spans="2:51" s="12" customFormat="1" ht="13.5">
      <c r="B118" s="251"/>
      <c r="C118" s="252"/>
      <c r="D118" s="247" t="s">
        <v>191</v>
      </c>
      <c r="E118" s="253" t="s">
        <v>22</v>
      </c>
      <c r="F118" s="254" t="s">
        <v>202</v>
      </c>
      <c r="G118" s="252"/>
      <c r="H118" s="253" t="s">
        <v>22</v>
      </c>
      <c r="I118" s="255"/>
      <c r="J118" s="252"/>
      <c r="K118" s="252"/>
      <c r="L118" s="256"/>
      <c r="M118" s="257"/>
      <c r="N118" s="258"/>
      <c r="O118" s="258"/>
      <c r="P118" s="258"/>
      <c r="Q118" s="258"/>
      <c r="R118" s="258"/>
      <c r="S118" s="258"/>
      <c r="T118" s="259"/>
      <c r="AT118" s="260" t="s">
        <v>191</v>
      </c>
      <c r="AU118" s="260" t="s">
        <v>86</v>
      </c>
      <c r="AV118" s="12" t="s">
        <v>24</v>
      </c>
      <c r="AW118" s="12" t="s">
        <v>40</v>
      </c>
      <c r="AX118" s="12" t="s">
        <v>77</v>
      </c>
      <c r="AY118" s="260" t="s">
        <v>179</v>
      </c>
    </row>
    <row r="119" spans="2:51" s="13" customFormat="1" ht="13.5">
      <c r="B119" s="261"/>
      <c r="C119" s="262"/>
      <c r="D119" s="247" t="s">
        <v>191</v>
      </c>
      <c r="E119" s="263" t="s">
        <v>22</v>
      </c>
      <c r="F119" s="264" t="s">
        <v>203</v>
      </c>
      <c r="G119" s="262"/>
      <c r="H119" s="265">
        <v>5.613</v>
      </c>
      <c r="I119" s="266"/>
      <c r="J119" s="262"/>
      <c r="K119" s="262"/>
      <c r="L119" s="267"/>
      <c r="M119" s="268"/>
      <c r="N119" s="269"/>
      <c r="O119" s="269"/>
      <c r="P119" s="269"/>
      <c r="Q119" s="269"/>
      <c r="R119" s="269"/>
      <c r="S119" s="269"/>
      <c r="T119" s="270"/>
      <c r="AT119" s="271" t="s">
        <v>191</v>
      </c>
      <c r="AU119" s="271" t="s">
        <v>86</v>
      </c>
      <c r="AV119" s="13" t="s">
        <v>86</v>
      </c>
      <c r="AW119" s="13" t="s">
        <v>40</v>
      </c>
      <c r="AX119" s="13" t="s">
        <v>24</v>
      </c>
      <c r="AY119" s="271" t="s">
        <v>179</v>
      </c>
    </row>
    <row r="120" spans="2:65" s="1" customFormat="1" ht="16.5" customHeight="1">
      <c r="B120" s="47"/>
      <c r="C120" s="235" t="s">
        <v>204</v>
      </c>
      <c r="D120" s="235" t="s">
        <v>181</v>
      </c>
      <c r="E120" s="236" t="s">
        <v>205</v>
      </c>
      <c r="F120" s="237" t="s">
        <v>206</v>
      </c>
      <c r="G120" s="238" t="s">
        <v>113</v>
      </c>
      <c r="H120" s="239">
        <v>31.06</v>
      </c>
      <c r="I120" s="240"/>
      <c r="J120" s="241">
        <f>ROUND(I120*H120,2)</f>
        <v>0</v>
      </c>
      <c r="K120" s="237" t="s">
        <v>184</v>
      </c>
      <c r="L120" s="73"/>
      <c r="M120" s="242" t="s">
        <v>22</v>
      </c>
      <c r="N120" s="243" t="s">
        <v>48</v>
      </c>
      <c r="O120" s="48"/>
      <c r="P120" s="244">
        <f>O120*H120</f>
        <v>0</v>
      </c>
      <c r="Q120" s="244">
        <v>0</v>
      </c>
      <c r="R120" s="244">
        <f>Q120*H120</f>
        <v>0</v>
      </c>
      <c r="S120" s="244">
        <v>0</v>
      </c>
      <c r="T120" s="245">
        <f>S120*H120</f>
        <v>0</v>
      </c>
      <c r="AR120" s="25" t="s">
        <v>185</v>
      </c>
      <c r="AT120" s="25" t="s">
        <v>181</v>
      </c>
      <c r="AU120" s="25" t="s">
        <v>86</v>
      </c>
      <c r="AY120" s="25" t="s">
        <v>179</v>
      </c>
      <c r="BE120" s="246">
        <f>IF(N120="základní",J120,0)</f>
        <v>0</v>
      </c>
      <c r="BF120" s="246">
        <f>IF(N120="snížená",J120,0)</f>
        <v>0</v>
      </c>
      <c r="BG120" s="246">
        <f>IF(N120="zákl. přenesená",J120,0)</f>
        <v>0</v>
      </c>
      <c r="BH120" s="246">
        <f>IF(N120="sníž. přenesená",J120,0)</f>
        <v>0</v>
      </c>
      <c r="BI120" s="246">
        <f>IF(N120="nulová",J120,0)</f>
        <v>0</v>
      </c>
      <c r="BJ120" s="25" t="s">
        <v>24</v>
      </c>
      <c r="BK120" s="246">
        <f>ROUND(I120*H120,2)</f>
        <v>0</v>
      </c>
      <c r="BL120" s="25" t="s">
        <v>185</v>
      </c>
      <c r="BM120" s="25" t="s">
        <v>207</v>
      </c>
    </row>
    <row r="121" spans="2:47" s="1" customFormat="1" ht="13.5">
      <c r="B121" s="47"/>
      <c r="C121" s="75"/>
      <c r="D121" s="247" t="s">
        <v>187</v>
      </c>
      <c r="E121" s="75"/>
      <c r="F121" s="248" t="s">
        <v>208</v>
      </c>
      <c r="G121" s="75"/>
      <c r="H121" s="75"/>
      <c r="I121" s="205"/>
      <c r="J121" s="75"/>
      <c r="K121" s="75"/>
      <c r="L121" s="73"/>
      <c r="M121" s="249"/>
      <c r="N121" s="48"/>
      <c r="O121" s="48"/>
      <c r="P121" s="48"/>
      <c r="Q121" s="48"/>
      <c r="R121" s="48"/>
      <c r="S121" s="48"/>
      <c r="T121" s="96"/>
      <c r="AT121" s="25" t="s">
        <v>187</v>
      </c>
      <c r="AU121" s="25" t="s">
        <v>86</v>
      </c>
    </row>
    <row r="122" spans="2:47" s="1" customFormat="1" ht="13.5">
      <c r="B122" s="47"/>
      <c r="C122" s="75"/>
      <c r="D122" s="247" t="s">
        <v>189</v>
      </c>
      <c r="E122" s="75"/>
      <c r="F122" s="250" t="s">
        <v>209</v>
      </c>
      <c r="G122" s="75"/>
      <c r="H122" s="75"/>
      <c r="I122" s="205"/>
      <c r="J122" s="75"/>
      <c r="K122" s="75"/>
      <c r="L122" s="73"/>
      <c r="M122" s="249"/>
      <c r="N122" s="48"/>
      <c r="O122" s="48"/>
      <c r="P122" s="48"/>
      <c r="Q122" s="48"/>
      <c r="R122" s="48"/>
      <c r="S122" s="48"/>
      <c r="T122" s="96"/>
      <c r="AT122" s="25" t="s">
        <v>189</v>
      </c>
      <c r="AU122" s="25" t="s">
        <v>86</v>
      </c>
    </row>
    <row r="123" spans="2:51" s="12" customFormat="1" ht="13.5">
      <c r="B123" s="251"/>
      <c r="C123" s="252"/>
      <c r="D123" s="247" t="s">
        <v>191</v>
      </c>
      <c r="E123" s="253" t="s">
        <v>22</v>
      </c>
      <c r="F123" s="254" t="s">
        <v>210</v>
      </c>
      <c r="G123" s="252"/>
      <c r="H123" s="253" t="s">
        <v>22</v>
      </c>
      <c r="I123" s="255"/>
      <c r="J123" s="252"/>
      <c r="K123" s="252"/>
      <c r="L123" s="256"/>
      <c r="M123" s="257"/>
      <c r="N123" s="258"/>
      <c r="O123" s="258"/>
      <c r="P123" s="258"/>
      <c r="Q123" s="258"/>
      <c r="R123" s="258"/>
      <c r="S123" s="258"/>
      <c r="T123" s="259"/>
      <c r="AT123" s="260" t="s">
        <v>191</v>
      </c>
      <c r="AU123" s="260" t="s">
        <v>86</v>
      </c>
      <c r="AV123" s="12" t="s">
        <v>24</v>
      </c>
      <c r="AW123" s="12" t="s">
        <v>40</v>
      </c>
      <c r="AX123" s="12" t="s">
        <v>77</v>
      </c>
      <c r="AY123" s="260" t="s">
        <v>179</v>
      </c>
    </row>
    <row r="124" spans="2:51" s="13" customFormat="1" ht="13.5">
      <c r="B124" s="261"/>
      <c r="C124" s="262"/>
      <c r="D124" s="247" t="s">
        <v>191</v>
      </c>
      <c r="E124" s="263" t="s">
        <v>22</v>
      </c>
      <c r="F124" s="264" t="s">
        <v>193</v>
      </c>
      <c r="G124" s="262"/>
      <c r="H124" s="265">
        <v>14.86</v>
      </c>
      <c r="I124" s="266"/>
      <c r="J124" s="262"/>
      <c r="K124" s="262"/>
      <c r="L124" s="267"/>
      <c r="M124" s="268"/>
      <c r="N124" s="269"/>
      <c r="O124" s="269"/>
      <c r="P124" s="269"/>
      <c r="Q124" s="269"/>
      <c r="R124" s="269"/>
      <c r="S124" s="269"/>
      <c r="T124" s="270"/>
      <c r="AT124" s="271" t="s">
        <v>191</v>
      </c>
      <c r="AU124" s="271" t="s">
        <v>86</v>
      </c>
      <c r="AV124" s="13" t="s">
        <v>86</v>
      </c>
      <c r="AW124" s="13" t="s">
        <v>40</v>
      </c>
      <c r="AX124" s="13" t="s">
        <v>77</v>
      </c>
      <c r="AY124" s="271" t="s">
        <v>179</v>
      </c>
    </row>
    <row r="125" spans="2:51" s="12" customFormat="1" ht="13.5">
      <c r="B125" s="251"/>
      <c r="C125" s="252"/>
      <c r="D125" s="247" t="s">
        <v>191</v>
      </c>
      <c r="E125" s="253" t="s">
        <v>22</v>
      </c>
      <c r="F125" s="254" t="s">
        <v>194</v>
      </c>
      <c r="G125" s="252"/>
      <c r="H125" s="253" t="s">
        <v>22</v>
      </c>
      <c r="I125" s="255"/>
      <c r="J125" s="252"/>
      <c r="K125" s="252"/>
      <c r="L125" s="256"/>
      <c r="M125" s="257"/>
      <c r="N125" s="258"/>
      <c r="O125" s="258"/>
      <c r="P125" s="258"/>
      <c r="Q125" s="258"/>
      <c r="R125" s="258"/>
      <c r="S125" s="258"/>
      <c r="T125" s="259"/>
      <c r="AT125" s="260" t="s">
        <v>191</v>
      </c>
      <c r="AU125" s="260" t="s">
        <v>86</v>
      </c>
      <c r="AV125" s="12" t="s">
        <v>24</v>
      </c>
      <c r="AW125" s="12" t="s">
        <v>40</v>
      </c>
      <c r="AX125" s="12" t="s">
        <v>77</v>
      </c>
      <c r="AY125" s="260" t="s">
        <v>179</v>
      </c>
    </row>
    <row r="126" spans="2:51" s="13" customFormat="1" ht="13.5">
      <c r="B126" s="261"/>
      <c r="C126" s="262"/>
      <c r="D126" s="247" t="s">
        <v>191</v>
      </c>
      <c r="E126" s="263" t="s">
        <v>22</v>
      </c>
      <c r="F126" s="264" t="s">
        <v>211</v>
      </c>
      <c r="G126" s="262"/>
      <c r="H126" s="265">
        <v>16.2</v>
      </c>
      <c r="I126" s="266"/>
      <c r="J126" s="262"/>
      <c r="K126" s="262"/>
      <c r="L126" s="267"/>
      <c r="M126" s="268"/>
      <c r="N126" s="269"/>
      <c r="O126" s="269"/>
      <c r="P126" s="269"/>
      <c r="Q126" s="269"/>
      <c r="R126" s="269"/>
      <c r="S126" s="269"/>
      <c r="T126" s="270"/>
      <c r="AT126" s="271" t="s">
        <v>191</v>
      </c>
      <c r="AU126" s="271" t="s">
        <v>86</v>
      </c>
      <c r="AV126" s="13" t="s">
        <v>86</v>
      </c>
      <c r="AW126" s="13" t="s">
        <v>40</v>
      </c>
      <c r="AX126" s="13" t="s">
        <v>77</v>
      </c>
      <c r="AY126" s="271" t="s">
        <v>179</v>
      </c>
    </row>
    <row r="127" spans="2:51" s="14" customFormat="1" ht="13.5">
      <c r="B127" s="272"/>
      <c r="C127" s="273"/>
      <c r="D127" s="247" t="s">
        <v>191</v>
      </c>
      <c r="E127" s="274" t="s">
        <v>112</v>
      </c>
      <c r="F127" s="275" t="s">
        <v>196</v>
      </c>
      <c r="G127" s="273"/>
      <c r="H127" s="276">
        <v>31.06</v>
      </c>
      <c r="I127" s="277"/>
      <c r="J127" s="273"/>
      <c r="K127" s="273"/>
      <c r="L127" s="278"/>
      <c r="M127" s="279"/>
      <c r="N127" s="280"/>
      <c r="O127" s="280"/>
      <c r="P127" s="280"/>
      <c r="Q127" s="280"/>
      <c r="R127" s="280"/>
      <c r="S127" s="280"/>
      <c r="T127" s="281"/>
      <c r="AT127" s="282" t="s">
        <v>191</v>
      </c>
      <c r="AU127" s="282" t="s">
        <v>86</v>
      </c>
      <c r="AV127" s="14" t="s">
        <v>185</v>
      </c>
      <c r="AW127" s="14" t="s">
        <v>40</v>
      </c>
      <c r="AX127" s="14" t="s">
        <v>24</v>
      </c>
      <c r="AY127" s="282" t="s">
        <v>179</v>
      </c>
    </row>
    <row r="128" spans="2:65" s="1" customFormat="1" ht="16.5" customHeight="1">
      <c r="B128" s="47"/>
      <c r="C128" s="235" t="s">
        <v>185</v>
      </c>
      <c r="D128" s="235" t="s">
        <v>181</v>
      </c>
      <c r="E128" s="236" t="s">
        <v>212</v>
      </c>
      <c r="F128" s="237" t="s">
        <v>213</v>
      </c>
      <c r="G128" s="238" t="s">
        <v>113</v>
      </c>
      <c r="H128" s="239">
        <v>15.53</v>
      </c>
      <c r="I128" s="240"/>
      <c r="J128" s="241">
        <f>ROUND(I128*H128,2)</f>
        <v>0</v>
      </c>
      <c r="K128" s="237" t="s">
        <v>184</v>
      </c>
      <c r="L128" s="73"/>
      <c r="M128" s="242" t="s">
        <v>22</v>
      </c>
      <c r="N128" s="243" t="s">
        <v>48</v>
      </c>
      <c r="O128" s="48"/>
      <c r="P128" s="244">
        <f>O128*H128</f>
        <v>0</v>
      </c>
      <c r="Q128" s="244">
        <v>0</v>
      </c>
      <c r="R128" s="244">
        <f>Q128*H128</f>
        <v>0</v>
      </c>
      <c r="S128" s="244">
        <v>0</v>
      </c>
      <c r="T128" s="245">
        <f>S128*H128</f>
        <v>0</v>
      </c>
      <c r="AR128" s="25" t="s">
        <v>185</v>
      </c>
      <c r="AT128" s="25" t="s">
        <v>181</v>
      </c>
      <c r="AU128" s="25" t="s">
        <v>86</v>
      </c>
      <c r="AY128" s="25" t="s">
        <v>179</v>
      </c>
      <c r="BE128" s="246">
        <f>IF(N128="základní",J128,0)</f>
        <v>0</v>
      </c>
      <c r="BF128" s="246">
        <f>IF(N128="snížená",J128,0)</f>
        <v>0</v>
      </c>
      <c r="BG128" s="246">
        <f>IF(N128="zákl. přenesená",J128,0)</f>
        <v>0</v>
      </c>
      <c r="BH128" s="246">
        <f>IF(N128="sníž. přenesená",J128,0)</f>
        <v>0</v>
      </c>
      <c r="BI128" s="246">
        <f>IF(N128="nulová",J128,0)</f>
        <v>0</v>
      </c>
      <c r="BJ128" s="25" t="s">
        <v>24</v>
      </c>
      <c r="BK128" s="246">
        <f>ROUND(I128*H128,2)</f>
        <v>0</v>
      </c>
      <c r="BL128" s="25" t="s">
        <v>185</v>
      </c>
      <c r="BM128" s="25" t="s">
        <v>214</v>
      </c>
    </row>
    <row r="129" spans="2:47" s="1" customFormat="1" ht="13.5">
      <c r="B129" s="47"/>
      <c r="C129" s="75"/>
      <c r="D129" s="247" t="s">
        <v>187</v>
      </c>
      <c r="E129" s="75"/>
      <c r="F129" s="248" t="s">
        <v>215</v>
      </c>
      <c r="G129" s="75"/>
      <c r="H129" s="75"/>
      <c r="I129" s="205"/>
      <c r="J129" s="75"/>
      <c r="K129" s="75"/>
      <c r="L129" s="73"/>
      <c r="M129" s="249"/>
      <c r="N129" s="48"/>
      <c r="O129" s="48"/>
      <c r="P129" s="48"/>
      <c r="Q129" s="48"/>
      <c r="R129" s="48"/>
      <c r="S129" s="48"/>
      <c r="T129" s="96"/>
      <c r="AT129" s="25" t="s">
        <v>187</v>
      </c>
      <c r="AU129" s="25" t="s">
        <v>86</v>
      </c>
    </row>
    <row r="130" spans="2:47" s="1" customFormat="1" ht="13.5">
      <c r="B130" s="47"/>
      <c r="C130" s="75"/>
      <c r="D130" s="247" t="s">
        <v>189</v>
      </c>
      <c r="E130" s="75"/>
      <c r="F130" s="250" t="s">
        <v>209</v>
      </c>
      <c r="G130" s="75"/>
      <c r="H130" s="75"/>
      <c r="I130" s="205"/>
      <c r="J130" s="75"/>
      <c r="K130" s="75"/>
      <c r="L130" s="73"/>
      <c r="M130" s="249"/>
      <c r="N130" s="48"/>
      <c r="O130" s="48"/>
      <c r="P130" s="48"/>
      <c r="Q130" s="48"/>
      <c r="R130" s="48"/>
      <c r="S130" s="48"/>
      <c r="T130" s="96"/>
      <c r="AT130" s="25" t="s">
        <v>189</v>
      </c>
      <c r="AU130" s="25" t="s">
        <v>86</v>
      </c>
    </row>
    <row r="131" spans="2:51" s="13" customFormat="1" ht="13.5">
      <c r="B131" s="261"/>
      <c r="C131" s="262"/>
      <c r="D131" s="247" t="s">
        <v>191</v>
      </c>
      <c r="E131" s="263" t="s">
        <v>22</v>
      </c>
      <c r="F131" s="264" t="s">
        <v>216</v>
      </c>
      <c r="G131" s="262"/>
      <c r="H131" s="265">
        <v>15.53</v>
      </c>
      <c r="I131" s="266"/>
      <c r="J131" s="262"/>
      <c r="K131" s="262"/>
      <c r="L131" s="267"/>
      <c r="M131" s="268"/>
      <c r="N131" s="269"/>
      <c r="O131" s="269"/>
      <c r="P131" s="269"/>
      <c r="Q131" s="269"/>
      <c r="R131" s="269"/>
      <c r="S131" s="269"/>
      <c r="T131" s="270"/>
      <c r="AT131" s="271" t="s">
        <v>191</v>
      </c>
      <c r="AU131" s="271" t="s">
        <v>86</v>
      </c>
      <c r="AV131" s="13" t="s">
        <v>86</v>
      </c>
      <c r="AW131" s="13" t="s">
        <v>40</v>
      </c>
      <c r="AX131" s="13" t="s">
        <v>24</v>
      </c>
      <c r="AY131" s="271" t="s">
        <v>179</v>
      </c>
    </row>
    <row r="132" spans="2:65" s="1" customFormat="1" ht="16.5" customHeight="1">
      <c r="B132" s="47"/>
      <c r="C132" s="235" t="s">
        <v>217</v>
      </c>
      <c r="D132" s="235" t="s">
        <v>181</v>
      </c>
      <c r="E132" s="236" t="s">
        <v>218</v>
      </c>
      <c r="F132" s="237" t="s">
        <v>219</v>
      </c>
      <c r="G132" s="238" t="s">
        <v>113</v>
      </c>
      <c r="H132" s="239">
        <v>14.859</v>
      </c>
      <c r="I132" s="240"/>
      <c r="J132" s="241">
        <f>ROUND(I132*H132,2)</f>
        <v>0</v>
      </c>
      <c r="K132" s="237" t="s">
        <v>184</v>
      </c>
      <c r="L132" s="73"/>
      <c r="M132" s="242" t="s">
        <v>22</v>
      </c>
      <c r="N132" s="243" t="s">
        <v>48</v>
      </c>
      <c r="O132" s="48"/>
      <c r="P132" s="244">
        <f>O132*H132</f>
        <v>0</v>
      </c>
      <c r="Q132" s="244">
        <v>0</v>
      </c>
      <c r="R132" s="244">
        <f>Q132*H132</f>
        <v>0</v>
      </c>
      <c r="S132" s="244">
        <v>0</v>
      </c>
      <c r="T132" s="245">
        <f>S132*H132</f>
        <v>0</v>
      </c>
      <c r="AR132" s="25" t="s">
        <v>185</v>
      </c>
      <c r="AT132" s="25" t="s">
        <v>181</v>
      </c>
      <c r="AU132" s="25" t="s">
        <v>86</v>
      </c>
      <c r="AY132" s="25" t="s">
        <v>179</v>
      </c>
      <c r="BE132" s="246">
        <f>IF(N132="základní",J132,0)</f>
        <v>0</v>
      </c>
      <c r="BF132" s="246">
        <f>IF(N132="snížená",J132,0)</f>
        <v>0</v>
      </c>
      <c r="BG132" s="246">
        <f>IF(N132="zákl. přenesená",J132,0)</f>
        <v>0</v>
      </c>
      <c r="BH132" s="246">
        <f>IF(N132="sníž. přenesená",J132,0)</f>
        <v>0</v>
      </c>
      <c r="BI132" s="246">
        <f>IF(N132="nulová",J132,0)</f>
        <v>0</v>
      </c>
      <c r="BJ132" s="25" t="s">
        <v>24</v>
      </c>
      <c r="BK132" s="246">
        <f>ROUND(I132*H132,2)</f>
        <v>0</v>
      </c>
      <c r="BL132" s="25" t="s">
        <v>185</v>
      </c>
      <c r="BM132" s="25" t="s">
        <v>220</v>
      </c>
    </row>
    <row r="133" spans="2:47" s="1" customFormat="1" ht="13.5">
      <c r="B133" s="47"/>
      <c r="C133" s="75"/>
      <c r="D133" s="247" t="s">
        <v>187</v>
      </c>
      <c r="E133" s="75"/>
      <c r="F133" s="248" t="s">
        <v>221</v>
      </c>
      <c r="G133" s="75"/>
      <c r="H133" s="75"/>
      <c r="I133" s="205"/>
      <c r="J133" s="75"/>
      <c r="K133" s="75"/>
      <c r="L133" s="73"/>
      <c r="M133" s="249"/>
      <c r="N133" s="48"/>
      <c r="O133" s="48"/>
      <c r="P133" s="48"/>
      <c r="Q133" s="48"/>
      <c r="R133" s="48"/>
      <c r="S133" s="48"/>
      <c r="T133" s="96"/>
      <c r="AT133" s="25" t="s">
        <v>187</v>
      </c>
      <c r="AU133" s="25" t="s">
        <v>86</v>
      </c>
    </row>
    <row r="134" spans="2:47" s="1" customFormat="1" ht="13.5">
      <c r="B134" s="47"/>
      <c r="C134" s="75"/>
      <c r="D134" s="247" t="s">
        <v>189</v>
      </c>
      <c r="E134" s="75"/>
      <c r="F134" s="250" t="s">
        <v>222</v>
      </c>
      <c r="G134" s="75"/>
      <c r="H134" s="75"/>
      <c r="I134" s="205"/>
      <c r="J134" s="75"/>
      <c r="K134" s="75"/>
      <c r="L134" s="73"/>
      <c r="M134" s="249"/>
      <c r="N134" s="48"/>
      <c r="O134" s="48"/>
      <c r="P134" s="48"/>
      <c r="Q134" s="48"/>
      <c r="R134" s="48"/>
      <c r="S134" s="48"/>
      <c r="T134" s="96"/>
      <c r="AT134" s="25" t="s">
        <v>189</v>
      </c>
      <c r="AU134" s="25" t="s">
        <v>86</v>
      </c>
    </row>
    <row r="135" spans="2:51" s="13" customFormat="1" ht="13.5">
      <c r="B135" s="261"/>
      <c r="C135" s="262"/>
      <c r="D135" s="247" t="s">
        <v>191</v>
      </c>
      <c r="E135" s="263" t="s">
        <v>123</v>
      </c>
      <c r="F135" s="264" t="s">
        <v>223</v>
      </c>
      <c r="G135" s="262"/>
      <c r="H135" s="265">
        <v>14.859</v>
      </c>
      <c r="I135" s="266"/>
      <c r="J135" s="262"/>
      <c r="K135" s="262"/>
      <c r="L135" s="267"/>
      <c r="M135" s="268"/>
      <c r="N135" s="269"/>
      <c r="O135" s="269"/>
      <c r="P135" s="269"/>
      <c r="Q135" s="269"/>
      <c r="R135" s="269"/>
      <c r="S135" s="269"/>
      <c r="T135" s="270"/>
      <c r="AT135" s="271" t="s">
        <v>191</v>
      </c>
      <c r="AU135" s="271" t="s">
        <v>86</v>
      </c>
      <c r="AV135" s="13" t="s">
        <v>86</v>
      </c>
      <c r="AW135" s="13" t="s">
        <v>40</v>
      </c>
      <c r="AX135" s="13" t="s">
        <v>24</v>
      </c>
      <c r="AY135" s="271" t="s">
        <v>179</v>
      </c>
    </row>
    <row r="136" spans="2:65" s="1" customFormat="1" ht="16.5" customHeight="1">
      <c r="B136" s="47"/>
      <c r="C136" s="235" t="s">
        <v>224</v>
      </c>
      <c r="D136" s="235" t="s">
        <v>181</v>
      </c>
      <c r="E136" s="236" t="s">
        <v>225</v>
      </c>
      <c r="F136" s="237" t="s">
        <v>226</v>
      </c>
      <c r="G136" s="238" t="s">
        <v>113</v>
      </c>
      <c r="H136" s="239">
        <v>7.43</v>
      </c>
      <c r="I136" s="240"/>
      <c r="J136" s="241">
        <f>ROUND(I136*H136,2)</f>
        <v>0</v>
      </c>
      <c r="K136" s="237" t="s">
        <v>184</v>
      </c>
      <c r="L136" s="73"/>
      <c r="M136" s="242" t="s">
        <v>22</v>
      </c>
      <c r="N136" s="243" t="s">
        <v>48</v>
      </c>
      <c r="O136" s="48"/>
      <c r="P136" s="244">
        <f>O136*H136</f>
        <v>0</v>
      </c>
      <c r="Q136" s="244">
        <v>0</v>
      </c>
      <c r="R136" s="244">
        <f>Q136*H136</f>
        <v>0</v>
      </c>
      <c r="S136" s="244">
        <v>0</v>
      </c>
      <c r="T136" s="245">
        <f>S136*H136</f>
        <v>0</v>
      </c>
      <c r="AR136" s="25" t="s">
        <v>185</v>
      </c>
      <c r="AT136" s="25" t="s">
        <v>181</v>
      </c>
      <c r="AU136" s="25" t="s">
        <v>86</v>
      </c>
      <c r="AY136" s="25" t="s">
        <v>179</v>
      </c>
      <c r="BE136" s="246">
        <f>IF(N136="základní",J136,0)</f>
        <v>0</v>
      </c>
      <c r="BF136" s="246">
        <f>IF(N136="snížená",J136,0)</f>
        <v>0</v>
      </c>
      <c r="BG136" s="246">
        <f>IF(N136="zákl. přenesená",J136,0)</f>
        <v>0</v>
      </c>
      <c r="BH136" s="246">
        <f>IF(N136="sníž. přenesená",J136,0)</f>
        <v>0</v>
      </c>
      <c r="BI136" s="246">
        <f>IF(N136="nulová",J136,0)</f>
        <v>0</v>
      </c>
      <c r="BJ136" s="25" t="s">
        <v>24</v>
      </c>
      <c r="BK136" s="246">
        <f>ROUND(I136*H136,2)</f>
        <v>0</v>
      </c>
      <c r="BL136" s="25" t="s">
        <v>185</v>
      </c>
      <c r="BM136" s="25" t="s">
        <v>227</v>
      </c>
    </row>
    <row r="137" spans="2:47" s="1" customFormat="1" ht="13.5">
      <c r="B137" s="47"/>
      <c r="C137" s="75"/>
      <c r="D137" s="247" t="s">
        <v>187</v>
      </c>
      <c r="E137" s="75"/>
      <c r="F137" s="248" t="s">
        <v>228</v>
      </c>
      <c r="G137" s="75"/>
      <c r="H137" s="75"/>
      <c r="I137" s="205"/>
      <c r="J137" s="75"/>
      <c r="K137" s="75"/>
      <c r="L137" s="73"/>
      <c r="M137" s="249"/>
      <c r="N137" s="48"/>
      <c r="O137" s="48"/>
      <c r="P137" s="48"/>
      <c r="Q137" s="48"/>
      <c r="R137" s="48"/>
      <c r="S137" s="48"/>
      <c r="T137" s="96"/>
      <c r="AT137" s="25" t="s">
        <v>187</v>
      </c>
      <c r="AU137" s="25" t="s">
        <v>86</v>
      </c>
    </row>
    <row r="138" spans="2:47" s="1" customFormat="1" ht="13.5">
      <c r="B138" s="47"/>
      <c r="C138" s="75"/>
      <c r="D138" s="247" t="s">
        <v>189</v>
      </c>
      <c r="E138" s="75"/>
      <c r="F138" s="250" t="s">
        <v>222</v>
      </c>
      <c r="G138" s="75"/>
      <c r="H138" s="75"/>
      <c r="I138" s="205"/>
      <c r="J138" s="75"/>
      <c r="K138" s="75"/>
      <c r="L138" s="73"/>
      <c r="M138" s="249"/>
      <c r="N138" s="48"/>
      <c r="O138" s="48"/>
      <c r="P138" s="48"/>
      <c r="Q138" s="48"/>
      <c r="R138" s="48"/>
      <c r="S138" s="48"/>
      <c r="T138" s="96"/>
      <c r="AT138" s="25" t="s">
        <v>189</v>
      </c>
      <c r="AU138" s="25" t="s">
        <v>86</v>
      </c>
    </row>
    <row r="139" spans="2:51" s="13" customFormat="1" ht="13.5">
      <c r="B139" s="261"/>
      <c r="C139" s="262"/>
      <c r="D139" s="247" t="s">
        <v>191</v>
      </c>
      <c r="E139" s="263" t="s">
        <v>22</v>
      </c>
      <c r="F139" s="264" t="s">
        <v>229</v>
      </c>
      <c r="G139" s="262"/>
      <c r="H139" s="265">
        <v>7.43</v>
      </c>
      <c r="I139" s="266"/>
      <c r="J139" s="262"/>
      <c r="K139" s="262"/>
      <c r="L139" s="267"/>
      <c r="M139" s="268"/>
      <c r="N139" s="269"/>
      <c r="O139" s="269"/>
      <c r="P139" s="269"/>
      <c r="Q139" s="269"/>
      <c r="R139" s="269"/>
      <c r="S139" s="269"/>
      <c r="T139" s="270"/>
      <c r="AT139" s="271" t="s">
        <v>191</v>
      </c>
      <c r="AU139" s="271" t="s">
        <v>86</v>
      </c>
      <c r="AV139" s="13" t="s">
        <v>86</v>
      </c>
      <c r="AW139" s="13" t="s">
        <v>40</v>
      </c>
      <c r="AX139" s="13" t="s">
        <v>24</v>
      </c>
      <c r="AY139" s="271" t="s">
        <v>179</v>
      </c>
    </row>
    <row r="140" spans="2:65" s="1" customFormat="1" ht="16.5" customHeight="1">
      <c r="B140" s="47"/>
      <c r="C140" s="235" t="s">
        <v>230</v>
      </c>
      <c r="D140" s="235" t="s">
        <v>181</v>
      </c>
      <c r="E140" s="236" t="s">
        <v>231</v>
      </c>
      <c r="F140" s="237" t="s">
        <v>232</v>
      </c>
      <c r="G140" s="238" t="s">
        <v>113</v>
      </c>
      <c r="H140" s="239">
        <v>45.919</v>
      </c>
      <c r="I140" s="240"/>
      <c r="J140" s="241">
        <f>ROUND(I140*H140,2)</f>
        <v>0</v>
      </c>
      <c r="K140" s="237" t="s">
        <v>184</v>
      </c>
      <c r="L140" s="73"/>
      <c r="M140" s="242" t="s">
        <v>22</v>
      </c>
      <c r="N140" s="243" t="s">
        <v>48</v>
      </c>
      <c r="O140" s="48"/>
      <c r="P140" s="244">
        <f>O140*H140</f>
        <v>0</v>
      </c>
      <c r="Q140" s="244">
        <v>0</v>
      </c>
      <c r="R140" s="244">
        <f>Q140*H140</f>
        <v>0</v>
      </c>
      <c r="S140" s="244">
        <v>0</v>
      </c>
      <c r="T140" s="245">
        <f>S140*H140</f>
        <v>0</v>
      </c>
      <c r="AR140" s="25" t="s">
        <v>185</v>
      </c>
      <c r="AT140" s="25" t="s">
        <v>181</v>
      </c>
      <c r="AU140" s="25" t="s">
        <v>86</v>
      </c>
      <c r="AY140" s="25" t="s">
        <v>179</v>
      </c>
      <c r="BE140" s="246">
        <f>IF(N140="základní",J140,0)</f>
        <v>0</v>
      </c>
      <c r="BF140" s="246">
        <f>IF(N140="snížená",J140,0)</f>
        <v>0</v>
      </c>
      <c r="BG140" s="246">
        <f>IF(N140="zákl. přenesená",J140,0)</f>
        <v>0</v>
      </c>
      <c r="BH140" s="246">
        <f>IF(N140="sníž. přenesená",J140,0)</f>
        <v>0</v>
      </c>
      <c r="BI140" s="246">
        <f>IF(N140="nulová",J140,0)</f>
        <v>0</v>
      </c>
      <c r="BJ140" s="25" t="s">
        <v>24</v>
      </c>
      <c r="BK140" s="246">
        <f>ROUND(I140*H140,2)</f>
        <v>0</v>
      </c>
      <c r="BL140" s="25" t="s">
        <v>185</v>
      </c>
      <c r="BM140" s="25" t="s">
        <v>233</v>
      </c>
    </row>
    <row r="141" spans="2:47" s="1" customFormat="1" ht="13.5">
      <c r="B141" s="47"/>
      <c r="C141" s="75"/>
      <c r="D141" s="247" t="s">
        <v>187</v>
      </c>
      <c r="E141" s="75"/>
      <c r="F141" s="248" t="s">
        <v>234</v>
      </c>
      <c r="G141" s="75"/>
      <c r="H141" s="75"/>
      <c r="I141" s="205"/>
      <c r="J141" s="75"/>
      <c r="K141" s="75"/>
      <c r="L141" s="73"/>
      <c r="M141" s="249"/>
      <c r="N141" s="48"/>
      <c r="O141" s="48"/>
      <c r="P141" s="48"/>
      <c r="Q141" s="48"/>
      <c r="R141" s="48"/>
      <c r="S141" s="48"/>
      <c r="T141" s="96"/>
      <c r="AT141" s="25" t="s">
        <v>187</v>
      </c>
      <c r="AU141" s="25" t="s">
        <v>86</v>
      </c>
    </row>
    <row r="142" spans="2:47" s="1" customFormat="1" ht="13.5">
      <c r="B142" s="47"/>
      <c r="C142" s="75"/>
      <c r="D142" s="247" t="s">
        <v>189</v>
      </c>
      <c r="E142" s="75"/>
      <c r="F142" s="250" t="s">
        <v>235</v>
      </c>
      <c r="G142" s="75"/>
      <c r="H142" s="75"/>
      <c r="I142" s="205"/>
      <c r="J142" s="75"/>
      <c r="K142" s="75"/>
      <c r="L142" s="73"/>
      <c r="M142" s="249"/>
      <c r="N142" s="48"/>
      <c r="O142" s="48"/>
      <c r="P142" s="48"/>
      <c r="Q142" s="48"/>
      <c r="R142" s="48"/>
      <c r="S142" s="48"/>
      <c r="T142" s="96"/>
      <c r="AT142" s="25" t="s">
        <v>189</v>
      </c>
      <c r="AU142" s="25" t="s">
        <v>86</v>
      </c>
    </row>
    <row r="143" spans="2:51" s="13" customFormat="1" ht="13.5">
      <c r="B143" s="261"/>
      <c r="C143" s="262"/>
      <c r="D143" s="247" t="s">
        <v>191</v>
      </c>
      <c r="E143" s="263" t="s">
        <v>22</v>
      </c>
      <c r="F143" s="264" t="s">
        <v>112</v>
      </c>
      <c r="G143" s="262"/>
      <c r="H143" s="265">
        <v>31.06</v>
      </c>
      <c r="I143" s="266"/>
      <c r="J143" s="262"/>
      <c r="K143" s="262"/>
      <c r="L143" s="267"/>
      <c r="M143" s="268"/>
      <c r="N143" s="269"/>
      <c r="O143" s="269"/>
      <c r="P143" s="269"/>
      <c r="Q143" s="269"/>
      <c r="R143" s="269"/>
      <c r="S143" s="269"/>
      <c r="T143" s="270"/>
      <c r="AT143" s="271" t="s">
        <v>191</v>
      </c>
      <c r="AU143" s="271" t="s">
        <v>86</v>
      </c>
      <c r="AV143" s="13" t="s">
        <v>86</v>
      </c>
      <c r="AW143" s="13" t="s">
        <v>40</v>
      </c>
      <c r="AX143" s="13" t="s">
        <v>77</v>
      </c>
      <c r="AY143" s="271" t="s">
        <v>179</v>
      </c>
    </row>
    <row r="144" spans="2:51" s="13" customFormat="1" ht="13.5">
      <c r="B144" s="261"/>
      <c r="C144" s="262"/>
      <c r="D144" s="247" t="s">
        <v>191</v>
      </c>
      <c r="E144" s="263" t="s">
        <v>22</v>
      </c>
      <c r="F144" s="264" t="s">
        <v>123</v>
      </c>
      <c r="G144" s="262"/>
      <c r="H144" s="265">
        <v>14.859</v>
      </c>
      <c r="I144" s="266"/>
      <c r="J144" s="262"/>
      <c r="K144" s="262"/>
      <c r="L144" s="267"/>
      <c r="M144" s="268"/>
      <c r="N144" s="269"/>
      <c r="O144" s="269"/>
      <c r="P144" s="269"/>
      <c r="Q144" s="269"/>
      <c r="R144" s="269"/>
      <c r="S144" s="269"/>
      <c r="T144" s="270"/>
      <c r="AT144" s="271" t="s">
        <v>191</v>
      </c>
      <c r="AU144" s="271" t="s">
        <v>86</v>
      </c>
      <c r="AV144" s="13" t="s">
        <v>86</v>
      </c>
      <c r="AW144" s="13" t="s">
        <v>40</v>
      </c>
      <c r="AX144" s="13" t="s">
        <v>77</v>
      </c>
      <c r="AY144" s="271" t="s">
        <v>179</v>
      </c>
    </row>
    <row r="145" spans="2:51" s="14" customFormat="1" ht="13.5">
      <c r="B145" s="272"/>
      <c r="C145" s="273"/>
      <c r="D145" s="247" t="s">
        <v>191</v>
      </c>
      <c r="E145" s="274" t="s">
        <v>125</v>
      </c>
      <c r="F145" s="275" t="s">
        <v>196</v>
      </c>
      <c r="G145" s="273"/>
      <c r="H145" s="276">
        <v>45.919</v>
      </c>
      <c r="I145" s="277"/>
      <c r="J145" s="273"/>
      <c r="K145" s="273"/>
      <c r="L145" s="278"/>
      <c r="M145" s="279"/>
      <c r="N145" s="280"/>
      <c r="O145" s="280"/>
      <c r="P145" s="280"/>
      <c r="Q145" s="280"/>
      <c r="R145" s="280"/>
      <c r="S145" s="280"/>
      <c r="T145" s="281"/>
      <c r="AT145" s="282" t="s">
        <v>191</v>
      </c>
      <c r="AU145" s="282" t="s">
        <v>86</v>
      </c>
      <c r="AV145" s="14" t="s">
        <v>185</v>
      </c>
      <c r="AW145" s="14" t="s">
        <v>40</v>
      </c>
      <c r="AX145" s="14" t="s">
        <v>24</v>
      </c>
      <c r="AY145" s="282" t="s">
        <v>179</v>
      </c>
    </row>
    <row r="146" spans="2:65" s="1" customFormat="1" ht="16.5" customHeight="1">
      <c r="B146" s="47"/>
      <c r="C146" s="235" t="s">
        <v>236</v>
      </c>
      <c r="D146" s="235" t="s">
        <v>181</v>
      </c>
      <c r="E146" s="236" t="s">
        <v>237</v>
      </c>
      <c r="F146" s="237" t="s">
        <v>238</v>
      </c>
      <c r="G146" s="238" t="s">
        <v>113</v>
      </c>
      <c r="H146" s="239">
        <v>45.919</v>
      </c>
      <c r="I146" s="240"/>
      <c r="J146" s="241">
        <f>ROUND(I146*H146,2)</f>
        <v>0</v>
      </c>
      <c r="K146" s="237" t="s">
        <v>184</v>
      </c>
      <c r="L146" s="73"/>
      <c r="M146" s="242" t="s">
        <v>22</v>
      </c>
      <c r="N146" s="243" t="s">
        <v>48</v>
      </c>
      <c r="O146" s="48"/>
      <c r="P146" s="244">
        <f>O146*H146</f>
        <v>0</v>
      </c>
      <c r="Q146" s="244">
        <v>0</v>
      </c>
      <c r="R146" s="244">
        <f>Q146*H146</f>
        <v>0</v>
      </c>
      <c r="S146" s="244">
        <v>0</v>
      </c>
      <c r="T146" s="245">
        <f>S146*H146</f>
        <v>0</v>
      </c>
      <c r="AR146" s="25" t="s">
        <v>185</v>
      </c>
      <c r="AT146" s="25" t="s">
        <v>181</v>
      </c>
      <c r="AU146" s="25" t="s">
        <v>86</v>
      </c>
      <c r="AY146" s="25" t="s">
        <v>179</v>
      </c>
      <c r="BE146" s="246">
        <f>IF(N146="základní",J146,0)</f>
        <v>0</v>
      </c>
      <c r="BF146" s="246">
        <f>IF(N146="snížená",J146,0)</f>
        <v>0</v>
      </c>
      <c r="BG146" s="246">
        <f>IF(N146="zákl. přenesená",J146,0)</f>
        <v>0</v>
      </c>
      <c r="BH146" s="246">
        <f>IF(N146="sníž. přenesená",J146,0)</f>
        <v>0</v>
      </c>
      <c r="BI146" s="246">
        <f>IF(N146="nulová",J146,0)</f>
        <v>0</v>
      </c>
      <c r="BJ146" s="25" t="s">
        <v>24</v>
      </c>
      <c r="BK146" s="246">
        <f>ROUND(I146*H146,2)</f>
        <v>0</v>
      </c>
      <c r="BL146" s="25" t="s">
        <v>185</v>
      </c>
      <c r="BM146" s="25" t="s">
        <v>239</v>
      </c>
    </row>
    <row r="147" spans="2:47" s="1" customFormat="1" ht="13.5">
      <c r="B147" s="47"/>
      <c r="C147" s="75"/>
      <c r="D147" s="247" t="s">
        <v>187</v>
      </c>
      <c r="E147" s="75"/>
      <c r="F147" s="248" t="s">
        <v>240</v>
      </c>
      <c r="G147" s="75"/>
      <c r="H147" s="75"/>
      <c r="I147" s="205"/>
      <c r="J147" s="75"/>
      <c r="K147" s="75"/>
      <c r="L147" s="73"/>
      <c r="M147" s="249"/>
      <c r="N147" s="48"/>
      <c r="O147" s="48"/>
      <c r="P147" s="48"/>
      <c r="Q147" s="48"/>
      <c r="R147" s="48"/>
      <c r="S147" s="48"/>
      <c r="T147" s="96"/>
      <c r="AT147" s="25" t="s">
        <v>187</v>
      </c>
      <c r="AU147" s="25" t="s">
        <v>86</v>
      </c>
    </row>
    <row r="148" spans="2:47" s="1" customFormat="1" ht="13.5">
      <c r="B148" s="47"/>
      <c r="C148" s="75"/>
      <c r="D148" s="247" t="s">
        <v>189</v>
      </c>
      <c r="E148" s="75"/>
      <c r="F148" s="250" t="s">
        <v>241</v>
      </c>
      <c r="G148" s="75"/>
      <c r="H148" s="75"/>
      <c r="I148" s="205"/>
      <c r="J148" s="75"/>
      <c r="K148" s="75"/>
      <c r="L148" s="73"/>
      <c r="M148" s="249"/>
      <c r="N148" s="48"/>
      <c r="O148" s="48"/>
      <c r="P148" s="48"/>
      <c r="Q148" s="48"/>
      <c r="R148" s="48"/>
      <c r="S148" s="48"/>
      <c r="T148" s="96"/>
      <c r="AT148" s="25" t="s">
        <v>189</v>
      </c>
      <c r="AU148" s="25" t="s">
        <v>86</v>
      </c>
    </row>
    <row r="149" spans="2:51" s="13" customFormat="1" ht="13.5">
      <c r="B149" s="261"/>
      <c r="C149" s="262"/>
      <c r="D149" s="247" t="s">
        <v>191</v>
      </c>
      <c r="E149" s="263" t="s">
        <v>22</v>
      </c>
      <c r="F149" s="264" t="s">
        <v>125</v>
      </c>
      <c r="G149" s="262"/>
      <c r="H149" s="265">
        <v>45.919</v>
      </c>
      <c r="I149" s="266"/>
      <c r="J149" s="262"/>
      <c r="K149" s="262"/>
      <c r="L149" s="267"/>
      <c r="M149" s="268"/>
      <c r="N149" s="269"/>
      <c r="O149" s="269"/>
      <c r="P149" s="269"/>
      <c r="Q149" s="269"/>
      <c r="R149" s="269"/>
      <c r="S149" s="269"/>
      <c r="T149" s="270"/>
      <c r="AT149" s="271" t="s">
        <v>191</v>
      </c>
      <c r="AU149" s="271" t="s">
        <v>86</v>
      </c>
      <c r="AV149" s="13" t="s">
        <v>86</v>
      </c>
      <c r="AW149" s="13" t="s">
        <v>40</v>
      </c>
      <c r="AX149" s="13" t="s">
        <v>24</v>
      </c>
      <c r="AY149" s="271" t="s">
        <v>179</v>
      </c>
    </row>
    <row r="150" spans="2:65" s="1" customFormat="1" ht="16.5" customHeight="1">
      <c r="B150" s="47"/>
      <c r="C150" s="235" t="s">
        <v>242</v>
      </c>
      <c r="D150" s="235" t="s">
        <v>181</v>
      </c>
      <c r="E150" s="236" t="s">
        <v>243</v>
      </c>
      <c r="F150" s="237" t="s">
        <v>244</v>
      </c>
      <c r="G150" s="238" t="s">
        <v>245</v>
      </c>
      <c r="H150" s="239">
        <v>80.358</v>
      </c>
      <c r="I150" s="240"/>
      <c r="J150" s="241">
        <f>ROUND(I150*H150,2)</f>
        <v>0</v>
      </c>
      <c r="K150" s="237" t="s">
        <v>184</v>
      </c>
      <c r="L150" s="73"/>
      <c r="M150" s="242" t="s">
        <v>22</v>
      </c>
      <c r="N150" s="243" t="s">
        <v>48</v>
      </c>
      <c r="O150" s="48"/>
      <c r="P150" s="244">
        <f>O150*H150</f>
        <v>0</v>
      </c>
      <c r="Q150" s="244">
        <v>0</v>
      </c>
      <c r="R150" s="244">
        <f>Q150*H150</f>
        <v>0</v>
      </c>
      <c r="S150" s="244">
        <v>0</v>
      </c>
      <c r="T150" s="245">
        <f>S150*H150</f>
        <v>0</v>
      </c>
      <c r="AR150" s="25" t="s">
        <v>185</v>
      </c>
      <c r="AT150" s="25" t="s">
        <v>181</v>
      </c>
      <c r="AU150" s="25" t="s">
        <v>86</v>
      </c>
      <c r="AY150" s="25" t="s">
        <v>179</v>
      </c>
      <c r="BE150" s="246">
        <f>IF(N150="základní",J150,0)</f>
        <v>0</v>
      </c>
      <c r="BF150" s="246">
        <f>IF(N150="snížená",J150,0)</f>
        <v>0</v>
      </c>
      <c r="BG150" s="246">
        <f>IF(N150="zákl. přenesená",J150,0)</f>
        <v>0</v>
      </c>
      <c r="BH150" s="246">
        <f>IF(N150="sníž. přenesená",J150,0)</f>
        <v>0</v>
      </c>
      <c r="BI150" s="246">
        <f>IF(N150="nulová",J150,0)</f>
        <v>0</v>
      </c>
      <c r="BJ150" s="25" t="s">
        <v>24</v>
      </c>
      <c r="BK150" s="246">
        <f>ROUND(I150*H150,2)</f>
        <v>0</v>
      </c>
      <c r="BL150" s="25" t="s">
        <v>185</v>
      </c>
      <c r="BM150" s="25" t="s">
        <v>246</v>
      </c>
    </row>
    <row r="151" spans="2:47" s="1" customFormat="1" ht="13.5">
      <c r="B151" s="47"/>
      <c r="C151" s="75"/>
      <c r="D151" s="247" t="s">
        <v>187</v>
      </c>
      <c r="E151" s="75"/>
      <c r="F151" s="248" t="s">
        <v>247</v>
      </c>
      <c r="G151" s="75"/>
      <c r="H151" s="75"/>
      <c r="I151" s="205"/>
      <c r="J151" s="75"/>
      <c r="K151" s="75"/>
      <c r="L151" s="73"/>
      <c r="M151" s="249"/>
      <c r="N151" s="48"/>
      <c r="O151" s="48"/>
      <c r="P151" s="48"/>
      <c r="Q151" s="48"/>
      <c r="R151" s="48"/>
      <c r="S151" s="48"/>
      <c r="T151" s="96"/>
      <c r="AT151" s="25" t="s">
        <v>187</v>
      </c>
      <c r="AU151" s="25" t="s">
        <v>86</v>
      </c>
    </row>
    <row r="152" spans="2:47" s="1" customFormat="1" ht="13.5">
      <c r="B152" s="47"/>
      <c r="C152" s="75"/>
      <c r="D152" s="247" t="s">
        <v>189</v>
      </c>
      <c r="E152" s="75"/>
      <c r="F152" s="250" t="s">
        <v>248</v>
      </c>
      <c r="G152" s="75"/>
      <c r="H152" s="75"/>
      <c r="I152" s="205"/>
      <c r="J152" s="75"/>
      <c r="K152" s="75"/>
      <c r="L152" s="73"/>
      <c r="M152" s="249"/>
      <c r="N152" s="48"/>
      <c r="O152" s="48"/>
      <c r="P152" s="48"/>
      <c r="Q152" s="48"/>
      <c r="R152" s="48"/>
      <c r="S152" s="48"/>
      <c r="T152" s="96"/>
      <c r="AT152" s="25" t="s">
        <v>189</v>
      </c>
      <c r="AU152" s="25" t="s">
        <v>86</v>
      </c>
    </row>
    <row r="153" spans="2:51" s="13" customFormat="1" ht="13.5">
      <c r="B153" s="261"/>
      <c r="C153" s="262"/>
      <c r="D153" s="247" t="s">
        <v>191</v>
      </c>
      <c r="E153" s="263" t="s">
        <v>22</v>
      </c>
      <c r="F153" s="264" t="s">
        <v>249</v>
      </c>
      <c r="G153" s="262"/>
      <c r="H153" s="265">
        <v>80.358</v>
      </c>
      <c r="I153" s="266"/>
      <c r="J153" s="262"/>
      <c r="K153" s="262"/>
      <c r="L153" s="267"/>
      <c r="M153" s="268"/>
      <c r="N153" s="269"/>
      <c r="O153" s="269"/>
      <c r="P153" s="269"/>
      <c r="Q153" s="269"/>
      <c r="R153" s="269"/>
      <c r="S153" s="269"/>
      <c r="T153" s="270"/>
      <c r="AT153" s="271" t="s">
        <v>191</v>
      </c>
      <c r="AU153" s="271" t="s">
        <v>86</v>
      </c>
      <c r="AV153" s="13" t="s">
        <v>86</v>
      </c>
      <c r="AW153" s="13" t="s">
        <v>40</v>
      </c>
      <c r="AX153" s="13" t="s">
        <v>24</v>
      </c>
      <c r="AY153" s="271" t="s">
        <v>179</v>
      </c>
    </row>
    <row r="154" spans="2:65" s="1" customFormat="1" ht="16.5" customHeight="1">
      <c r="B154" s="47"/>
      <c r="C154" s="235" t="s">
        <v>29</v>
      </c>
      <c r="D154" s="235" t="s">
        <v>181</v>
      </c>
      <c r="E154" s="236" t="s">
        <v>250</v>
      </c>
      <c r="F154" s="237" t="s">
        <v>251</v>
      </c>
      <c r="G154" s="238" t="s">
        <v>116</v>
      </c>
      <c r="H154" s="239">
        <v>81</v>
      </c>
      <c r="I154" s="240"/>
      <c r="J154" s="241">
        <f>ROUND(I154*H154,2)</f>
        <v>0</v>
      </c>
      <c r="K154" s="237" t="s">
        <v>184</v>
      </c>
      <c r="L154" s="73"/>
      <c r="M154" s="242" t="s">
        <v>22</v>
      </c>
      <c r="N154" s="243" t="s">
        <v>48</v>
      </c>
      <c r="O154" s="48"/>
      <c r="P154" s="244">
        <f>O154*H154</f>
        <v>0</v>
      </c>
      <c r="Q154" s="244">
        <v>0</v>
      </c>
      <c r="R154" s="244">
        <f>Q154*H154</f>
        <v>0</v>
      </c>
      <c r="S154" s="244">
        <v>0</v>
      </c>
      <c r="T154" s="245">
        <f>S154*H154</f>
        <v>0</v>
      </c>
      <c r="AR154" s="25" t="s">
        <v>185</v>
      </c>
      <c r="AT154" s="25" t="s">
        <v>181</v>
      </c>
      <c r="AU154" s="25" t="s">
        <v>86</v>
      </c>
      <c r="AY154" s="25" t="s">
        <v>179</v>
      </c>
      <c r="BE154" s="246">
        <f>IF(N154="základní",J154,0)</f>
        <v>0</v>
      </c>
      <c r="BF154" s="246">
        <f>IF(N154="snížená",J154,0)</f>
        <v>0</v>
      </c>
      <c r="BG154" s="246">
        <f>IF(N154="zákl. přenesená",J154,0)</f>
        <v>0</v>
      </c>
      <c r="BH154" s="246">
        <f>IF(N154="sníž. přenesená",J154,0)</f>
        <v>0</v>
      </c>
      <c r="BI154" s="246">
        <f>IF(N154="nulová",J154,0)</f>
        <v>0</v>
      </c>
      <c r="BJ154" s="25" t="s">
        <v>24</v>
      </c>
      <c r="BK154" s="246">
        <f>ROUND(I154*H154,2)</f>
        <v>0</v>
      </c>
      <c r="BL154" s="25" t="s">
        <v>185</v>
      </c>
      <c r="BM154" s="25" t="s">
        <v>252</v>
      </c>
    </row>
    <row r="155" spans="2:47" s="1" customFormat="1" ht="13.5">
      <c r="B155" s="47"/>
      <c r="C155" s="75"/>
      <c r="D155" s="247" t="s">
        <v>187</v>
      </c>
      <c r="E155" s="75"/>
      <c r="F155" s="248" t="s">
        <v>253</v>
      </c>
      <c r="G155" s="75"/>
      <c r="H155" s="75"/>
      <c r="I155" s="205"/>
      <c r="J155" s="75"/>
      <c r="K155" s="75"/>
      <c r="L155" s="73"/>
      <c r="M155" s="249"/>
      <c r="N155" s="48"/>
      <c r="O155" s="48"/>
      <c r="P155" s="48"/>
      <c r="Q155" s="48"/>
      <c r="R155" s="48"/>
      <c r="S155" s="48"/>
      <c r="T155" s="96"/>
      <c r="AT155" s="25" t="s">
        <v>187</v>
      </c>
      <c r="AU155" s="25" t="s">
        <v>86</v>
      </c>
    </row>
    <row r="156" spans="2:47" s="1" customFormat="1" ht="13.5">
      <c r="B156" s="47"/>
      <c r="C156" s="75"/>
      <c r="D156" s="247" t="s">
        <v>189</v>
      </c>
      <c r="E156" s="75"/>
      <c r="F156" s="250" t="s">
        <v>254</v>
      </c>
      <c r="G156" s="75"/>
      <c r="H156" s="75"/>
      <c r="I156" s="205"/>
      <c r="J156" s="75"/>
      <c r="K156" s="75"/>
      <c r="L156" s="73"/>
      <c r="M156" s="249"/>
      <c r="N156" s="48"/>
      <c r="O156" s="48"/>
      <c r="P156" s="48"/>
      <c r="Q156" s="48"/>
      <c r="R156" s="48"/>
      <c r="S156" s="48"/>
      <c r="T156" s="96"/>
      <c r="AT156" s="25" t="s">
        <v>189</v>
      </c>
      <c r="AU156" s="25" t="s">
        <v>86</v>
      </c>
    </row>
    <row r="157" spans="2:51" s="13" customFormat="1" ht="13.5">
      <c r="B157" s="261"/>
      <c r="C157" s="262"/>
      <c r="D157" s="247" t="s">
        <v>191</v>
      </c>
      <c r="E157" s="263" t="s">
        <v>121</v>
      </c>
      <c r="F157" s="264" t="s">
        <v>122</v>
      </c>
      <c r="G157" s="262"/>
      <c r="H157" s="265">
        <v>81</v>
      </c>
      <c r="I157" s="266"/>
      <c r="J157" s="262"/>
      <c r="K157" s="262"/>
      <c r="L157" s="267"/>
      <c r="M157" s="268"/>
      <c r="N157" s="269"/>
      <c r="O157" s="269"/>
      <c r="P157" s="269"/>
      <c r="Q157" s="269"/>
      <c r="R157" s="269"/>
      <c r="S157" s="269"/>
      <c r="T157" s="270"/>
      <c r="AT157" s="271" t="s">
        <v>191</v>
      </c>
      <c r="AU157" s="271" t="s">
        <v>86</v>
      </c>
      <c r="AV157" s="13" t="s">
        <v>86</v>
      </c>
      <c r="AW157" s="13" t="s">
        <v>40</v>
      </c>
      <c r="AX157" s="13" t="s">
        <v>24</v>
      </c>
      <c r="AY157" s="271" t="s">
        <v>179</v>
      </c>
    </row>
    <row r="158" spans="2:63" s="11" customFormat="1" ht="29.85" customHeight="1">
      <c r="B158" s="219"/>
      <c r="C158" s="220"/>
      <c r="D158" s="221" t="s">
        <v>76</v>
      </c>
      <c r="E158" s="233" t="s">
        <v>86</v>
      </c>
      <c r="F158" s="233" t="s">
        <v>255</v>
      </c>
      <c r="G158" s="220"/>
      <c r="H158" s="220"/>
      <c r="I158" s="223"/>
      <c r="J158" s="234">
        <f>BK158</f>
        <v>0</v>
      </c>
      <c r="K158" s="220"/>
      <c r="L158" s="225"/>
      <c r="M158" s="226"/>
      <c r="N158" s="227"/>
      <c r="O158" s="227"/>
      <c r="P158" s="228">
        <f>SUM(P159:P186)</f>
        <v>0</v>
      </c>
      <c r="Q158" s="227"/>
      <c r="R158" s="228">
        <f>SUM(R159:R186)</f>
        <v>63.9539199260512</v>
      </c>
      <c r="S158" s="227"/>
      <c r="T158" s="229">
        <f>SUM(T159:T186)</f>
        <v>0</v>
      </c>
      <c r="AR158" s="230" t="s">
        <v>24</v>
      </c>
      <c r="AT158" s="231" t="s">
        <v>76</v>
      </c>
      <c r="AU158" s="231" t="s">
        <v>24</v>
      </c>
      <c r="AY158" s="230" t="s">
        <v>179</v>
      </c>
      <c r="BK158" s="232">
        <f>SUM(BK159:BK186)</f>
        <v>0</v>
      </c>
    </row>
    <row r="159" spans="2:65" s="1" customFormat="1" ht="16.5" customHeight="1">
      <c r="B159" s="47"/>
      <c r="C159" s="235" t="s">
        <v>256</v>
      </c>
      <c r="D159" s="235" t="s">
        <v>181</v>
      </c>
      <c r="E159" s="236" t="s">
        <v>257</v>
      </c>
      <c r="F159" s="237" t="s">
        <v>258</v>
      </c>
      <c r="G159" s="238" t="s">
        <v>113</v>
      </c>
      <c r="H159" s="239">
        <v>2.123</v>
      </c>
      <c r="I159" s="240"/>
      <c r="J159" s="241">
        <f>ROUND(I159*H159,2)</f>
        <v>0</v>
      </c>
      <c r="K159" s="237" t="s">
        <v>184</v>
      </c>
      <c r="L159" s="73"/>
      <c r="M159" s="242" t="s">
        <v>22</v>
      </c>
      <c r="N159" s="243" t="s">
        <v>48</v>
      </c>
      <c r="O159" s="48"/>
      <c r="P159" s="244">
        <f>O159*H159</f>
        <v>0</v>
      </c>
      <c r="Q159" s="244">
        <v>2.16</v>
      </c>
      <c r="R159" s="244">
        <f>Q159*H159</f>
        <v>4.585680000000001</v>
      </c>
      <c r="S159" s="244">
        <v>0</v>
      </c>
      <c r="T159" s="245">
        <f>S159*H159</f>
        <v>0</v>
      </c>
      <c r="AR159" s="25" t="s">
        <v>185</v>
      </c>
      <c r="AT159" s="25" t="s">
        <v>181</v>
      </c>
      <c r="AU159" s="25" t="s">
        <v>86</v>
      </c>
      <c r="AY159" s="25" t="s">
        <v>179</v>
      </c>
      <c r="BE159" s="246">
        <f>IF(N159="základní",J159,0)</f>
        <v>0</v>
      </c>
      <c r="BF159" s="246">
        <f>IF(N159="snížená",J159,0)</f>
        <v>0</v>
      </c>
      <c r="BG159" s="246">
        <f>IF(N159="zákl. přenesená",J159,0)</f>
        <v>0</v>
      </c>
      <c r="BH159" s="246">
        <f>IF(N159="sníž. přenesená",J159,0)</f>
        <v>0</v>
      </c>
      <c r="BI159" s="246">
        <f>IF(N159="nulová",J159,0)</f>
        <v>0</v>
      </c>
      <c r="BJ159" s="25" t="s">
        <v>24</v>
      </c>
      <c r="BK159" s="246">
        <f>ROUND(I159*H159,2)</f>
        <v>0</v>
      </c>
      <c r="BL159" s="25" t="s">
        <v>185</v>
      </c>
      <c r="BM159" s="25" t="s">
        <v>259</v>
      </c>
    </row>
    <row r="160" spans="2:47" s="1" customFormat="1" ht="13.5">
      <c r="B160" s="47"/>
      <c r="C160" s="75"/>
      <c r="D160" s="247" t="s">
        <v>187</v>
      </c>
      <c r="E160" s="75"/>
      <c r="F160" s="248" t="s">
        <v>260</v>
      </c>
      <c r="G160" s="75"/>
      <c r="H160" s="75"/>
      <c r="I160" s="205"/>
      <c r="J160" s="75"/>
      <c r="K160" s="75"/>
      <c r="L160" s="73"/>
      <c r="M160" s="249"/>
      <c r="N160" s="48"/>
      <c r="O160" s="48"/>
      <c r="P160" s="48"/>
      <c r="Q160" s="48"/>
      <c r="R160" s="48"/>
      <c r="S160" s="48"/>
      <c r="T160" s="96"/>
      <c r="AT160" s="25" t="s">
        <v>187</v>
      </c>
      <c r="AU160" s="25" t="s">
        <v>86</v>
      </c>
    </row>
    <row r="161" spans="2:47" s="1" customFormat="1" ht="13.5">
      <c r="B161" s="47"/>
      <c r="C161" s="75"/>
      <c r="D161" s="247" t="s">
        <v>189</v>
      </c>
      <c r="E161" s="75"/>
      <c r="F161" s="250" t="s">
        <v>261</v>
      </c>
      <c r="G161" s="75"/>
      <c r="H161" s="75"/>
      <c r="I161" s="205"/>
      <c r="J161" s="75"/>
      <c r="K161" s="75"/>
      <c r="L161" s="73"/>
      <c r="M161" s="249"/>
      <c r="N161" s="48"/>
      <c r="O161" s="48"/>
      <c r="P161" s="48"/>
      <c r="Q161" s="48"/>
      <c r="R161" s="48"/>
      <c r="S161" s="48"/>
      <c r="T161" s="96"/>
      <c r="AT161" s="25" t="s">
        <v>189</v>
      </c>
      <c r="AU161" s="25" t="s">
        <v>86</v>
      </c>
    </row>
    <row r="162" spans="2:51" s="13" customFormat="1" ht="13.5">
      <c r="B162" s="261"/>
      <c r="C162" s="262"/>
      <c r="D162" s="247" t="s">
        <v>191</v>
      </c>
      <c r="E162" s="263" t="s">
        <v>22</v>
      </c>
      <c r="F162" s="264" t="s">
        <v>262</v>
      </c>
      <c r="G162" s="262"/>
      <c r="H162" s="265">
        <v>2.123</v>
      </c>
      <c r="I162" s="266"/>
      <c r="J162" s="262"/>
      <c r="K162" s="262"/>
      <c r="L162" s="267"/>
      <c r="M162" s="268"/>
      <c r="N162" s="269"/>
      <c r="O162" s="269"/>
      <c r="P162" s="269"/>
      <c r="Q162" s="269"/>
      <c r="R162" s="269"/>
      <c r="S162" s="269"/>
      <c r="T162" s="270"/>
      <c r="AT162" s="271" t="s">
        <v>191</v>
      </c>
      <c r="AU162" s="271" t="s">
        <v>86</v>
      </c>
      <c r="AV162" s="13" t="s">
        <v>86</v>
      </c>
      <c r="AW162" s="13" t="s">
        <v>40</v>
      </c>
      <c r="AX162" s="13" t="s">
        <v>24</v>
      </c>
      <c r="AY162" s="271" t="s">
        <v>179</v>
      </c>
    </row>
    <row r="163" spans="2:65" s="1" customFormat="1" ht="16.5" customHeight="1">
      <c r="B163" s="47"/>
      <c r="C163" s="235" t="s">
        <v>263</v>
      </c>
      <c r="D163" s="235" t="s">
        <v>181</v>
      </c>
      <c r="E163" s="236" t="s">
        <v>264</v>
      </c>
      <c r="F163" s="237" t="s">
        <v>265</v>
      </c>
      <c r="G163" s="238" t="s">
        <v>113</v>
      </c>
      <c r="H163" s="239">
        <v>11.148</v>
      </c>
      <c r="I163" s="240"/>
      <c r="J163" s="241">
        <f>ROUND(I163*H163,2)</f>
        <v>0</v>
      </c>
      <c r="K163" s="237" t="s">
        <v>184</v>
      </c>
      <c r="L163" s="73"/>
      <c r="M163" s="242" t="s">
        <v>22</v>
      </c>
      <c r="N163" s="243" t="s">
        <v>48</v>
      </c>
      <c r="O163" s="48"/>
      <c r="P163" s="244">
        <f>O163*H163</f>
        <v>0</v>
      </c>
      <c r="Q163" s="244">
        <v>2.453292204</v>
      </c>
      <c r="R163" s="244">
        <f>Q163*H163</f>
        <v>27.349301490191998</v>
      </c>
      <c r="S163" s="244">
        <v>0</v>
      </c>
      <c r="T163" s="245">
        <f>S163*H163</f>
        <v>0</v>
      </c>
      <c r="AR163" s="25" t="s">
        <v>185</v>
      </c>
      <c r="AT163" s="25" t="s">
        <v>181</v>
      </c>
      <c r="AU163" s="25" t="s">
        <v>86</v>
      </c>
      <c r="AY163" s="25" t="s">
        <v>179</v>
      </c>
      <c r="BE163" s="246">
        <f>IF(N163="základní",J163,0)</f>
        <v>0</v>
      </c>
      <c r="BF163" s="246">
        <f>IF(N163="snížená",J163,0)</f>
        <v>0</v>
      </c>
      <c r="BG163" s="246">
        <f>IF(N163="zákl. přenesená",J163,0)</f>
        <v>0</v>
      </c>
      <c r="BH163" s="246">
        <f>IF(N163="sníž. přenesená",J163,0)</f>
        <v>0</v>
      </c>
      <c r="BI163" s="246">
        <f>IF(N163="nulová",J163,0)</f>
        <v>0</v>
      </c>
      <c r="BJ163" s="25" t="s">
        <v>24</v>
      </c>
      <c r="BK163" s="246">
        <f>ROUND(I163*H163,2)</f>
        <v>0</v>
      </c>
      <c r="BL163" s="25" t="s">
        <v>185</v>
      </c>
      <c r="BM163" s="25" t="s">
        <v>266</v>
      </c>
    </row>
    <row r="164" spans="2:47" s="1" customFormat="1" ht="13.5">
      <c r="B164" s="47"/>
      <c r="C164" s="75"/>
      <c r="D164" s="247" t="s">
        <v>187</v>
      </c>
      <c r="E164" s="75"/>
      <c r="F164" s="248" t="s">
        <v>267</v>
      </c>
      <c r="G164" s="75"/>
      <c r="H164" s="75"/>
      <c r="I164" s="205"/>
      <c r="J164" s="75"/>
      <c r="K164" s="75"/>
      <c r="L164" s="73"/>
      <c r="M164" s="249"/>
      <c r="N164" s="48"/>
      <c r="O164" s="48"/>
      <c r="P164" s="48"/>
      <c r="Q164" s="48"/>
      <c r="R164" s="48"/>
      <c r="S164" s="48"/>
      <c r="T164" s="96"/>
      <c r="AT164" s="25" t="s">
        <v>187</v>
      </c>
      <c r="AU164" s="25" t="s">
        <v>86</v>
      </c>
    </row>
    <row r="165" spans="2:47" s="1" customFormat="1" ht="13.5">
      <c r="B165" s="47"/>
      <c r="C165" s="75"/>
      <c r="D165" s="247" t="s">
        <v>189</v>
      </c>
      <c r="E165" s="75"/>
      <c r="F165" s="250" t="s">
        <v>268</v>
      </c>
      <c r="G165" s="75"/>
      <c r="H165" s="75"/>
      <c r="I165" s="205"/>
      <c r="J165" s="75"/>
      <c r="K165" s="75"/>
      <c r="L165" s="73"/>
      <c r="M165" s="249"/>
      <c r="N165" s="48"/>
      <c r="O165" s="48"/>
      <c r="P165" s="48"/>
      <c r="Q165" s="48"/>
      <c r="R165" s="48"/>
      <c r="S165" s="48"/>
      <c r="T165" s="96"/>
      <c r="AT165" s="25" t="s">
        <v>189</v>
      </c>
      <c r="AU165" s="25" t="s">
        <v>86</v>
      </c>
    </row>
    <row r="166" spans="2:51" s="12" customFormat="1" ht="13.5">
      <c r="B166" s="251"/>
      <c r="C166" s="252"/>
      <c r="D166" s="247" t="s">
        <v>191</v>
      </c>
      <c r="E166" s="253" t="s">
        <v>22</v>
      </c>
      <c r="F166" s="254" t="s">
        <v>269</v>
      </c>
      <c r="G166" s="252"/>
      <c r="H166" s="253" t="s">
        <v>22</v>
      </c>
      <c r="I166" s="255"/>
      <c r="J166" s="252"/>
      <c r="K166" s="252"/>
      <c r="L166" s="256"/>
      <c r="M166" s="257"/>
      <c r="N166" s="258"/>
      <c r="O166" s="258"/>
      <c r="P166" s="258"/>
      <c r="Q166" s="258"/>
      <c r="R166" s="258"/>
      <c r="S166" s="258"/>
      <c r="T166" s="259"/>
      <c r="AT166" s="260" t="s">
        <v>191</v>
      </c>
      <c r="AU166" s="260" t="s">
        <v>86</v>
      </c>
      <c r="AV166" s="12" t="s">
        <v>24</v>
      </c>
      <c r="AW166" s="12" t="s">
        <v>40</v>
      </c>
      <c r="AX166" s="12" t="s">
        <v>77</v>
      </c>
      <c r="AY166" s="260" t="s">
        <v>179</v>
      </c>
    </row>
    <row r="167" spans="2:51" s="13" customFormat="1" ht="13.5">
      <c r="B167" s="261"/>
      <c r="C167" s="262"/>
      <c r="D167" s="247" t="s">
        <v>191</v>
      </c>
      <c r="E167" s="263" t="s">
        <v>22</v>
      </c>
      <c r="F167" s="264" t="s">
        <v>270</v>
      </c>
      <c r="G167" s="262"/>
      <c r="H167" s="265">
        <v>11.148</v>
      </c>
      <c r="I167" s="266"/>
      <c r="J167" s="262"/>
      <c r="K167" s="262"/>
      <c r="L167" s="267"/>
      <c r="M167" s="268"/>
      <c r="N167" s="269"/>
      <c r="O167" s="269"/>
      <c r="P167" s="269"/>
      <c r="Q167" s="269"/>
      <c r="R167" s="269"/>
      <c r="S167" s="269"/>
      <c r="T167" s="270"/>
      <c r="AT167" s="271" t="s">
        <v>191</v>
      </c>
      <c r="AU167" s="271" t="s">
        <v>86</v>
      </c>
      <c r="AV167" s="13" t="s">
        <v>86</v>
      </c>
      <c r="AW167" s="13" t="s">
        <v>40</v>
      </c>
      <c r="AX167" s="13" t="s">
        <v>24</v>
      </c>
      <c r="AY167" s="271" t="s">
        <v>179</v>
      </c>
    </row>
    <row r="168" spans="2:65" s="1" customFormat="1" ht="16.5" customHeight="1">
      <c r="B168" s="47"/>
      <c r="C168" s="235" t="s">
        <v>271</v>
      </c>
      <c r="D168" s="235" t="s">
        <v>181</v>
      </c>
      <c r="E168" s="236" t="s">
        <v>272</v>
      </c>
      <c r="F168" s="237" t="s">
        <v>273</v>
      </c>
      <c r="G168" s="238" t="s">
        <v>116</v>
      </c>
      <c r="H168" s="239">
        <v>3.244</v>
      </c>
      <c r="I168" s="240"/>
      <c r="J168" s="241">
        <f>ROUND(I168*H168,2)</f>
        <v>0</v>
      </c>
      <c r="K168" s="237" t="s">
        <v>184</v>
      </c>
      <c r="L168" s="73"/>
      <c r="M168" s="242" t="s">
        <v>22</v>
      </c>
      <c r="N168" s="243" t="s">
        <v>48</v>
      </c>
      <c r="O168" s="48"/>
      <c r="P168" s="244">
        <f>O168*H168</f>
        <v>0</v>
      </c>
      <c r="Q168" s="244">
        <v>0.0010259</v>
      </c>
      <c r="R168" s="244">
        <f>Q168*H168</f>
        <v>0.0033280196</v>
      </c>
      <c r="S168" s="244">
        <v>0</v>
      </c>
      <c r="T168" s="245">
        <f>S168*H168</f>
        <v>0</v>
      </c>
      <c r="AR168" s="25" t="s">
        <v>185</v>
      </c>
      <c r="AT168" s="25" t="s">
        <v>181</v>
      </c>
      <c r="AU168" s="25" t="s">
        <v>86</v>
      </c>
      <c r="AY168" s="25" t="s">
        <v>179</v>
      </c>
      <c r="BE168" s="246">
        <f>IF(N168="základní",J168,0)</f>
        <v>0</v>
      </c>
      <c r="BF168" s="246">
        <f>IF(N168="snížená",J168,0)</f>
        <v>0</v>
      </c>
      <c r="BG168" s="246">
        <f>IF(N168="zákl. přenesená",J168,0)</f>
        <v>0</v>
      </c>
      <c r="BH168" s="246">
        <f>IF(N168="sníž. přenesená",J168,0)</f>
        <v>0</v>
      </c>
      <c r="BI168" s="246">
        <f>IF(N168="nulová",J168,0)</f>
        <v>0</v>
      </c>
      <c r="BJ168" s="25" t="s">
        <v>24</v>
      </c>
      <c r="BK168" s="246">
        <f>ROUND(I168*H168,2)</f>
        <v>0</v>
      </c>
      <c r="BL168" s="25" t="s">
        <v>185</v>
      </c>
      <c r="BM168" s="25" t="s">
        <v>274</v>
      </c>
    </row>
    <row r="169" spans="2:47" s="1" customFormat="1" ht="13.5">
      <c r="B169" s="47"/>
      <c r="C169" s="75"/>
      <c r="D169" s="247" t="s">
        <v>187</v>
      </c>
      <c r="E169" s="75"/>
      <c r="F169" s="248" t="s">
        <v>275</v>
      </c>
      <c r="G169" s="75"/>
      <c r="H169" s="75"/>
      <c r="I169" s="205"/>
      <c r="J169" s="75"/>
      <c r="K169" s="75"/>
      <c r="L169" s="73"/>
      <c r="M169" s="249"/>
      <c r="N169" s="48"/>
      <c r="O169" s="48"/>
      <c r="P169" s="48"/>
      <c r="Q169" s="48"/>
      <c r="R169" s="48"/>
      <c r="S169" s="48"/>
      <c r="T169" s="96"/>
      <c r="AT169" s="25" t="s">
        <v>187</v>
      </c>
      <c r="AU169" s="25" t="s">
        <v>86</v>
      </c>
    </row>
    <row r="170" spans="2:51" s="13" customFormat="1" ht="13.5">
      <c r="B170" s="261"/>
      <c r="C170" s="262"/>
      <c r="D170" s="247" t="s">
        <v>191</v>
      </c>
      <c r="E170" s="263" t="s">
        <v>22</v>
      </c>
      <c r="F170" s="264" t="s">
        <v>276</v>
      </c>
      <c r="G170" s="262"/>
      <c r="H170" s="265">
        <v>3.244</v>
      </c>
      <c r="I170" s="266"/>
      <c r="J170" s="262"/>
      <c r="K170" s="262"/>
      <c r="L170" s="267"/>
      <c r="M170" s="268"/>
      <c r="N170" s="269"/>
      <c r="O170" s="269"/>
      <c r="P170" s="269"/>
      <c r="Q170" s="269"/>
      <c r="R170" s="269"/>
      <c r="S170" s="269"/>
      <c r="T170" s="270"/>
      <c r="AT170" s="271" t="s">
        <v>191</v>
      </c>
      <c r="AU170" s="271" t="s">
        <v>86</v>
      </c>
      <c r="AV170" s="13" t="s">
        <v>86</v>
      </c>
      <c r="AW170" s="13" t="s">
        <v>40</v>
      </c>
      <c r="AX170" s="13" t="s">
        <v>24</v>
      </c>
      <c r="AY170" s="271" t="s">
        <v>179</v>
      </c>
    </row>
    <row r="171" spans="2:65" s="1" customFormat="1" ht="16.5" customHeight="1">
      <c r="B171" s="47"/>
      <c r="C171" s="235" t="s">
        <v>277</v>
      </c>
      <c r="D171" s="235" t="s">
        <v>181</v>
      </c>
      <c r="E171" s="236" t="s">
        <v>278</v>
      </c>
      <c r="F171" s="237" t="s">
        <v>279</v>
      </c>
      <c r="G171" s="238" t="s">
        <v>116</v>
      </c>
      <c r="H171" s="239">
        <v>3.244</v>
      </c>
      <c r="I171" s="240"/>
      <c r="J171" s="241">
        <f>ROUND(I171*H171,2)</f>
        <v>0</v>
      </c>
      <c r="K171" s="237" t="s">
        <v>184</v>
      </c>
      <c r="L171" s="73"/>
      <c r="M171" s="242" t="s">
        <v>22</v>
      </c>
      <c r="N171" s="243" t="s">
        <v>48</v>
      </c>
      <c r="O171" s="48"/>
      <c r="P171" s="244">
        <f>O171*H171</f>
        <v>0</v>
      </c>
      <c r="Q171" s="244">
        <v>0</v>
      </c>
      <c r="R171" s="244">
        <f>Q171*H171</f>
        <v>0</v>
      </c>
      <c r="S171" s="244">
        <v>0</v>
      </c>
      <c r="T171" s="245">
        <f>S171*H171</f>
        <v>0</v>
      </c>
      <c r="AR171" s="25" t="s">
        <v>185</v>
      </c>
      <c r="AT171" s="25" t="s">
        <v>181</v>
      </c>
      <c r="AU171" s="25" t="s">
        <v>86</v>
      </c>
      <c r="AY171" s="25" t="s">
        <v>179</v>
      </c>
      <c r="BE171" s="246">
        <f>IF(N171="základní",J171,0)</f>
        <v>0</v>
      </c>
      <c r="BF171" s="246">
        <f>IF(N171="snížená",J171,0)</f>
        <v>0</v>
      </c>
      <c r="BG171" s="246">
        <f>IF(N171="zákl. přenesená",J171,0)</f>
        <v>0</v>
      </c>
      <c r="BH171" s="246">
        <f>IF(N171="sníž. přenesená",J171,0)</f>
        <v>0</v>
      </c>
      <c r="BI171" s="246">
        <f>IF(N171="nulová",J171,0)</f>
        <v>0</v>
      </c>
      <c r="BJ171" s="25" t="s">
        <v>24</v>
      </c>
      <c r="BK171" s="246">
        <f>ROUND(I171*H171,2)</f>
        <v>0</v>
      </c>
      <c r="BL171" s="25" t="s">
        <v>185</v>
      </c>
      <c r="BM171" s="25" t="s">
        <v>280</v>
      </c>
    </row>
    <row r="172" spans="2:47" s="1" customFormat="1" ht="13.5">
      <c r="B172" s="47"/>
      <c r="C172" s="75"/>
      <c r="D172" s="247" t="s">
        <v>187</v>
      </c>
      <c r="E172" s="75"/>
      <c r="F172" s="248" t="s">
        <v>281</v>
      </c>
      <c r="G172" s="75"/>
      <c r="H172" s="75"/>
      <c r="I172" s="205"/>
      <c r="J172" s="75"/>
      <c r="K172" s="75"/>
      <c r="L172" s="73"/>
      <c r="M172" s="249"/>
      <c r="N172" s="48"/>
      <c r="O172" s="48"/>
      <c r="P172" s="48"/>
      <c r="Q172" s="48"/>
      <c r="R172" s="48"/>
      <c r="S172" s="48"/>
      <c r="T172" s="96"/>
      <c r="AT172" s="25" t="s">
        <v>187</v>
      </c>
      <c r="AU172" s="25" t="s">
        <v>86</v>
      </c>
    </row>
    <row r="173" spans="2:65" s="1" customFormat="1" ht="16.5" customHeight="1">
      <c r="B173" s="47"/>
      <c r="C173" s="235" t="s">
        <v>10</v>
      </c>
      <c r="D173" s="235" t="s">
        <v>181</v>
      </c>
      <c r="E173" s="236" t="s">
        <v>282</v>
      </c>
      <c r="F173" s="237" t="s">
        <v>283</v>
      </c>
      <c r="G173" s="238" t="s">
        <v>245</v>
      </c>
      <c r="H173" s="239">
        <v>0.726</v>
      </c>
      <c r="I173" s="240"/>
      <c r="J173" s="241">
        <f>ROUND(I173*H173,2)</f>
        <v>0</v>
      </c>
      <c r="K173" s="237" t="s">
        <v>184</v>
      </c>
      <c r="L173" s="73"/>
      <c r="M173" s="242" t="s">
        <v>22</v>
      </c>
      <c r="N173" s="243" t="s">
        <v>48</v>
      </c>
      <c r="O173" s="48"/>
      <c r="P173" s="244">
        <f>O173*H173</f>
        <v>0</v>
      </c>
      <c r="Q173" s="244">
        <v>1.0530555952</v>
      </c>
      <c r="R173" s="244">
        <f>Q173*H173</f>
        <v>0.7645183621152</v>
      </c>
      <c r="S173" s="244">
        <v>0</v>
      </c>
      <c r="T173" s="245">
        <f>S173*H173</f>
        <v>0</v>
      </c>
      <c r="AR173" s="25" t="s">
        <v>185</v>
      </c>
      <c r="AT173" s="25" t="s">
        <v>181</v>
      </c>
      <c r="AU173" s="25" t="s">
        <v>86</v>
      </c>
      <c r="AY173" s="25" t="s">
        <v>179</v>
      </c>
      <c r="BE173" s="246">
        <f>IF(N173="základní",J173,0)</f>
        <v>0</v>
      </c>
      <c r="BF173" s="246">
        <f>IF(N173="snížená",J173,0)</f>
        <v>0</v>
      </c>
      <c r="BG173" s="246">
        <f>IF(N173="zákl. přenesená",J173,0)</f>
        <v>0</v>
      </c>
      <c r="BH173" s="246">
        <f>IF(N173="sníž. přenesená",J173,0)</f>
        <v>0</v>
      </c>
      <c r="BI173" s="246">
        <f>IF(N173="nulová",J173,0)</f>
        <v>0</v>
      </c>
      <c r="BJ173" s="25" t="s">
        <v>24</v>
      </c>
      <c r="BK173" s="246">
        <f>ROUND(I173*H173,2)</f>
        <v>0</v>
      </c>
      <c r="BL173" s="25" t="s">
        <v>185</v>
      </c>
      <c r="BM173" s="25" t="s">
        <v>284</v>
      </c>
    </row>
    <row r="174" spans="2:47" s="1" customFormat="1" ht="13.5">
      <c r="B174" s="47"/>
      <c r="C174" s="75"/>
      <c r="D174" s="247" t="s">
        <v>187</v>
      </c>
      <c r="E174" s="75"/>
      <c r="F174" s="248" t="s">
        <v>285</v>
      </c>
      <c r="G174" s="75"/>
      <c r="H174" s="75"/>
      <c r="I174" s="205"/>
      <c r="J174" s="75"/>
      <c r="K174" s="75"/>
      <c r="L174" s="73"/>
      <c r="M174" s="249"/>
      <c r="N174" s="48"/>
      <c r="O174" s="48"/>
      <c r="P174" s="48"/>
      <c r="Q174" s="48"/>
      <c r="R174" s="48"/>
      <c r="S174" s="48"/>
      <c r="T174" s="96"/>
      <c r="AT174" s="25" t="s">
        <v>187</v>
      </c>
      <c r="AU174" s="25" t="s">
        <v>86</v>
      </c>
    </row>
    <row r="175" spans="2:47" s="1" customFormat="1" ht="13.5">
      <c r="B175" s="47"/>
      <c r="C175" s="75"/>
      <c r="D175" s="247" t="s">
        <v>189</v>
      </c>
      <c r="E175" s="75"/>
      <c r="F175" s="250" t="s">
        <v>286</v>
      </c>
      <c r="G175" s="75"/>
      <c r="H175" s="75"/>
      <c r="I175" s="205"/>
      <c r="J175" s="75"/>
      <c r="K175" s="75"/>
      <c r="L175" s="73"/>
      <c r="M175" s="249"/>
      <c r="N175" s="48"/>
      <c r="O175" s="48"/>
      <c r="P175" s="48"/>
      <c r="Q175" s="48"/>
      <c r="R175" s="48"/>
      <c r="S175" s="48"/>
      <c r="T175" s="96"/>
      <c r="AT175" s="25" t="s">
        <v>189</v>
      </c>
      <c r="AU175" s="25" t="s">
        <v>86</v>
      </c>
    </row>
    <row r="176" spans="2:51" s="12" customFormat="1" ht="13.5">
      <c r="B176" s="251"/>
      <c r="C176" s="252"/>
      <c r="D176" s="247" t="s">
        <v>191</v>
      </c>
      <c r="E176" s="253" t="s">
        <v>22</v>
      </c>
      <c r="F176" s="254" t="s">
        <v>269</v>
      </c>
      <c r="G176" s="252"/>
      <c r="H176" s="253" t="s">
        <v>22</v>
      </c>
      <c r="I176" s="255"/>
      <c r="J176" s="252"/>
      <c r="K176" s="252"/>
      <c r="L176" s="256"/>
      <c r="M176" s="257"/>
      <c r="N176" s="258"/>
      <c r="O176" s="258"/>
      <c r="P176" s="258"/>
      <c r="Q176" s="258"/>
      <c r="R176" s="258"/>
      <c r="S176" s="258"/>
      <c r="T176" s="259"/>
      <c r="AT176" s="260" t="s">
        <v>191</v>
      </c>
      <c r="AU176" s="260" t="s">
        <v>86</v>
      </c>
      <c r="AV176" s="12" t="s">
        <v>24</v>
      </c>
      <c r="AW176" s="12" t="s">
        <v>40</v>
      </c>
      <c r="AX176" s="12" t="s">
        <v>77</v>
      </c>
      <c r="AY176" s="260" t="s">
        <v>179</v>
      </c>
    </row>
    <row r="177" spans="2:51" s="13" customFormat="1" ht="13.5">
      <c r="B177" s="261"/>
      <c r="C177" s="262"/>
      <c r="D177" s="247" t="s">
        <v>191</v>
      </c>
      <c r="E177" s="263" t="s">
        <v>22</v>
      </c>
      <c r="F177" s="264" t="s">
        <v>287</v>
      </c>
      <c r="G177" s="262"/>
      <c r="H177" s="265">
        <v>0.726</v>
      </c>
      <c r="I177" s="266"/>
      <c r="J177" s="262"/>
      <c r="K177" s="262"/>
      <c r="L177" s="267"/>
      <c r="M177" s="268"/>
      <c r="N177" s="269"/>
      <c r="O177" s="269"/>
      <c r="P177" s="269"/>
      <c r="Q177" s="269"/>
      <c r="R177" s="269"/>
      <c r="S177" s="269"/>
      <c r="T177" s="270"/>
      <c r="AT177" s="271" t="s">
        <v>191</v>
      </c>
      <c r="AU177" s="271" t="s">
        <v>86</v>
      </c>
      <c r="AV177" s="13" t="s">
        <v>86</v>
      </c>
      <c r="AW177" s="13" t="s">
        <v>40</v>
      </c>
      <c r="AX177" s="13" t="s">
        <v>24</v>
      </c>
      <c r="AY177" s="271" t="s">
        <v>179</v>
      </c>
    </row>
    <row r="178" spans="2:65" s="1" customFormat="1" ht="16.5" customHeight="1">
      <c r="B178" s="47"/>
      <c r="C178" s="235" t="s">
        <v>288</v>
      </c>
      <c r="D178" s="235" t="s">
        <v>181</v>
      </c>
      <c r="E178" s="236" t="s">
        <v>289</v>
      </c>
      <c r="F178" s="237" t="s">
        <v>290</v>
      </c>
      <c r="G178" s="238" t="s">
        <v>113</v>
      </c>
      <c r="H178" s="239">
        <v>12.736</v>
      </c>
      <c r="I178" s="240"/>
      <c r="J178" s="241">
        <f>ROUND(I178*H178,2)</f>
        <v>0</v>
      </c>
      <c r="K178" s="237" t="s">
        <v>184</v>
      </c>
      <c r="L178" s="73"/>
      <c r="M178" s="242" t="s">
        <v>22</v>
      </c>
      <c r="N178" s="243" t="s">
        <v>48</v>
      </c>
      <c r="O178" s="48"/>
      <c r="P178" s="244">
        <f>O178*H178</f>
        <v>0</v>
      </c>
      <c r="Q178" s="244">
        <v>2.453292204</v>
      </c>
      <c r="R178" s="244">
        <f>Q178*H178</f>
        <v>31.245129510144</v>
      </c>
      <c r="S178" s="244">
        <v>0</v>
      </c>
      <c r="T178" s="245">
        <f>S178*H178</f>
        <v>0</v>
      </c>
      <c r="AR178" s="25" t="s">
        <v>185</v>
      </c>
      <c r="AT178" s="25" t="s">
        <v>181</v>
      </c>
      <c r="AU178" s="25" t="s">
        <v>86</v>
      </c>
      <c r="AY178" s="25" t="s">
        <v>179</v>
      </c>
      <c r="BE178" s="246">
        <f>IF(N178="základní",J178,0)</f>
        <v>0</v>
      </c>
      <c r="BF178" s="246">
        <f>IF(N178="snížená",J178,0)</f>
        <v>0</v>
      </c>
      <c r="BG178" s="246">
        <f>IF(N178="zákl. přenesená",J178,0)</f>
        <v>0</v>
      </c>
      <c r="BH178" s="246">
        <f>IF(N178="sníž. přenesená",J178,0)</f>
        <v>0</v>
      </c>
      <c r="BI178" s="246">
        <f>IF(N178="nulová",J178,0)</f>
        <v>0</v>
      </c>
      <c r="BJ178" s="25" t="s">
        <v>24</v>
      </c>
      <c r="BK178" s="246">
        <f>ROUND(I178*H178,2)</f>
        <v>0</v>
      </c>
      <c r="BL178" s="25" t="s">
        <v>185</v>
      </c>
      <c r="BM178" s="25" t="s">
        <v>291</v>
      </c>
    </row>
    <row r="179" spans="2:47" s="1" customFormat="1" ht="13.5">
      <c r="B179" s="47"/>
      <c r="C179" s="75"/>
      <c r="D179" s="247" t="s">
        <v>187</v>
      </c>
      <c r="E179" s="75"/>
      <c r="F179" s="248" t="s">
        <v>292</v>
      </c>
      <c r="G179" s="75"/>
      <c r="H179" s="75"/>
      <c r="I179" s="205"/>
      <c r="J179" s="75"/>
      <c r="K179" s="75"/>
      <c r="L179" s="73"/>
      <c r="M179" s="249"/>
      <c r="N179" s="48"/>
      <c r="O179" s="48"/>
      <c r="P179" s="48"/>
      <c r="Q179" s="48"/>
      <c r="R179" s="48"/>
      <c r="S179" s="48"/>
      <c r="T179" s="96"/>
      <c r="AT179" s="25" t="s">
        <v>187</v>
      </c>
      <c r="AU179" s="25" t="s">
        <v>86</v>
      </c>
    </row>
    <row r="180" spans="2:47" s="1" customFormat="1" ht="13.5">
      <c r="B180" s="47"/>
      <c r="C180" s="75"/>
      <c r="D180" s="247" t="s">
        <v>189</v>
      </c>
      <c r="E180" s="75"/>
      <c r="F180" s="250" t="s">
        <v>268</v>
      </c>
      <c r="G180" s="75"/>
      <c r="H180" s="75"/>
      <c r="I180" s="205"/>
      <c r="J180" s="75"/>
      <c r="K180" s="75"/>
      <c r="L180" s="73"/>
      <c r="M180" s="249"/>
      <c r="N180" s="48"/>
      <c r="O180" s="48"/>
      <c r="P180" s="48"/>
      <c r="Q180" s="48"/>
      <c r="R180" s="48"/>
      <c r="S180" s="48"/>
      <c r="T180" s="96"/>
      <c r="AT180" s="25" t="s">
        <v>189</v>
      </c>
      <c r="AU180" s="25" t="s">
        <v>86</v>
      </c>
    </row>
    <row r="181" spans="2:51" s="13" customFormat="1" ht="13.5">
      <c r="B181" s="261"/>
      <c r="C181" s="262"/>
      <c r="D181" s="247" t="s">
        <v>191</v>
      </c>
      <c r="E181" s="263" t="s">
        <v>22</v>
      </c>
      <c r="F181" s="264" t="s">
        <v>293</v>
      </c>
      <c r="G181" s="262"/>
      <c r="H181" s="265">
        <v>12.736</v>
      </c>
      <c r="I181" s="266"/>
      <c r="J181" s="262"/>
      <c r="K181" s="262"/>
      <c r="L181" s="267"/>
      <c r="M181" s="268"/>
      <c r="N181" s="269"/>
      <c r="O181" s="269"/>
      <c r="P181" s="269"/>
      <c r="Q181" s="269"/>
      <c r="R181" s="269"/>
      <c r="S181" s="269"/>
      <c r="T181" s="270"/>
      <c r="AT181" s="271" t="s">
        <v>191</v>
      </c>
      <c r="AU181" s="271" t="s">
        <v>86</v>
      </c>
      <c r="AV181" s="13" t="s">
        <v>86</v>
      </c>
      <c r="AW181" s="13" t="s">
        <v>40</v>
      </c>
      <c r="AX181" s="13" t="s">
        <v>24</v>
      </c>
      <c r="AY181" s="271" t="s">
        <v>179</v>
      </c>
    </row>
    <row r="182" spans="2:65" s="1" customFormat="1" ht="16.5" customHeight="1">
      <c r="B182" s="47"/>
      <c r="C182" s="235" t="s">
        <v>294</v>
      </c>
      <c r="D182" s="235" t="s">
        <v>181</v>
      </c>
      <c r="E182" s="236" t="s">
        <v>295</v>
      </c>
      <c r="F182" s="237" t="s">
        <v>296</v>
      </c>
      <c r="G182" s="238" t="s">
        <v>116</v>
      </c>
      <c r="H182" s="239">
        <v>0.112</v>
      </c>
      <c r="I182" s="240"/>
      <c r="J182" s="241">
        <f>ROUND(I182*H182,2)</f>
        <v>0</v>
      </c>
      <c r="K182" s="237" t="s">
        <v>184</v>
      </c>
      <c r="L182" s="73"/>
      <c r="M182" s="242" t="s">
        <v>22</v>
      </c>
      <c r="N182" s="243" t="s">
        <v>48</v>
      </c>
      <c r="O182" s="48"/>
      <c r="P182" s="244">
        <f>O182*H182</f>
        <v>0</v>
      </c>
      <c r="Q182" s="244">
        <v>0.053237</v>
      </c>
      <c r="R182" s="244">
        <f>Q182*H182</f>
        <v>0.005962544</v>
      </c>
      <c r="S182" s="244">
        <v>0</v>
      </c>
      <c r="T182" s="245">
        <f>S182*H182</f>
        <v>0</v>
      </c>
      <c r="AR182" s="25" t="s">
        <v>185</v>
      </c>
      <c r="AT182" s="25" t="s">
        <v>181</v>
      </c>
      <c r="AU182" s="25" t="s">
        <v>86</v>
      </c>
      <c r="AY182" s="25" t="s">
        <v>179</v>
      </c>
      <c r="BE182" s="246">
        <f>IF(N182="základní",J182,0)</f>
        <v>0</v>
      </c>
      <c r="BF182" s="246">
        <f>IF(N182="snížená",J182,0)</f>
        <v>0</v>
      </c>
      <c r="BG182" s="246">
        <f>IF(N182="zákl. přenesená",J182,0)</f>
        <v>0</v>
      </c>
      <c r="BH182" s="246">
        <f>IF(N182="sníž. přenesená",J182,0)</f>
        <v>0</v>
      </c>
      <c r="BI182" s="246">
        <f>IF(N182="nulová",J182,0)</f>
        <v>0</v>
      </c>
      <c r="BJ182" s="25" t="s">
        <v>24</v>
      </c>
      <c r="BK182" s="246">
        <f>ROUND(I182*H182,2)</f>
        <v>0</v>
      </c>
      <c r="BL182" s="25" t="s">
        <v>185</v>
      </c>
      <c r="BM182" s="25" t="s">
        <v>297</v>
      </c>
    </row>
    <row r="183" spans="2:47" s="1" customFormat="1" ht="13.5">
      <c r="B183" s="47"/>
      <c r="C183" s="75"/>
      <c r="D183" s="247" t="s">
        <v>187</v>
      </c>
      <c r="E183" s="75"/>
      <c r="F183" s="248" t="s">
        <v>298</v>
      </c>
      <c r="G183" s="75"/>
      <c r="H183" s="75"/>
      <c r="I183" s="205"/>
      <c r="J183" s="75"/>
      <c r="K183" s="75"/>
      <c r="L183" s="73"/>
      <c r="M183" s="249"/>
      <c r="N183" s="48"/>
      <c r="O183" s="48"/>
      <c r="P183" s="48"/>
      <c r="Q183" s="48"/>
      <c r="R183" s="48"/>
      <c r="S183" s="48"/>
      <c r="T183" s="96"/>
      <c r="AT183" s="25" t="s">
        <v>187</v>
      </c>
      <c r="AU183" s="25" t="s">
        <v>86</v>
      </c>
    </row>
    <row r="184" spans="2:47" s="1" customFormat="1" ht="13.5">
      <c r="B184" s="47"/>
      <c r="C184" s="75"/>
      <c r="D184" s="247" t="s">
        <v>189</v>
      </c>
      <c r="E184" s="75"/>
      <c r="F184" s="250" t="s">
        <v>299</v>
      </c>
      <c r="G184" s="75"/>
      <c r="H184" s="75"/>
      <c r="I184" s="205"/>
      <c r="J184" s="75"/>
      <c r="K184" s="75"/>
      <c r="L184" s="73"/>
      <c r="M184" s="249"/>
      <c r="N184" s="48"/>
      <c r="O184" s="48"/>
      <c r="P184" s="48"/>
      <c r="Q184" s="48"/>
      <c r="R184" s="48"/>
      <c r="S184" s="48"/>
      <c r="T184" s="96"/>
      <c r="AT184" s="25" t="s">
        <v>189</v>
      </c>
      <c r="AU184" s="25" t="s">
        <v>86</v>
      </c>
    </row>
    <row r="185" spans="2:51" s="12" customFormat="1" ht="13.5">
      <c r="B185" s="251"/>
      <c r="C185" s="252"/>
      <c r="D185" s="247" t="s">
        <v>191</v>
      </c>
      <c r="E185" s="253" t="s">
        <v>22</v>
      </c>
      <c r="F185" s="254" t="s">
        <v>300</v>
      </c>
      <c r="G185" s="252"/>
      <c r="H185" s="253" t="s">
        <v>22</v>
      </c>
      <c r="I185" s="255"/>
      <c r="J185" s="252"/>
      <c r="K185" s="252"/>
      <c r="L185" s="256"/>
      <c r="M185" s="257"/>
      <c r="N185" s="258"/>
      <c r="O185" s="258"/>
      <c r="P185" s="258"/>
      <c r="Q185" s="258"/>
      <c r="R185" s="258"/>
      <c r="S185" s="258"/>
      <c r="T185" s="259"/>
      <c r="AT185" s="260" t="s">
        <v>191</v>
      </c>
      <c r="AU185" s="260" t="s">
        <v>86</v>
      </c>
      <c r="AV185" s="12" t="s">
        <v>24</v>
      </c>
      <c r="AW185" s="12" t="s">
        <v>40</v>
      </c>
      <c r="AX185" s="12" t="s">
        <v>77</v>
      </c>
      <c r="AY185" s="260" t="s">
        <v>179</v>
      </c>
    </row>
    <row r="186" spans="2:51" s="13" customFormat="1" ht="13.5">
      <c r="B186" s="261"/>
      <c r="C186" s="262"/>
      <c r="D186" s="247" t="s">
        <v>191</v>
      </c>
      <c r="E186" s="263" t="s">
        <v>22</v>
      </c>
      <c r="F186" s="264" t="s">
        <v>301</v>
      </c>
      <c r="G186" s="262"/>
      <c r="H186" s="265">
        <v>0.112</v>
      </c>
      <c r="I186" s="266"/>
      <c r="J186" s="262"/>
      <c r="K186" s="262"/>
      <c r="L186" s="267"/>
      <c r="M186" s="268"/>
      <c r="N186" s="269"/>
      <c r="O186" s="269"/>
      <c r="P186" s="269"/>
      <c r="Q186" s="269"/>
      <c r="R186" s="269"/>
      <c r="S186" s="269"/>
      <c r="T186" s="270"/>
      <c r="AT186" s="271" t="s">
        <v>191</v>
      </c>
      <c r="AU186" s="271" t="s">
        <v>86</v>
      </c>
      <c r="AV186" s="13" t="s">
        <v>86</v>
      </c>
      <c r="AW186" s="13" t="s">
        <v>40</v>
      </c>
      <c r="AX186" s="13" t="s">
        <v>24</v>
      </c>
      <c r="AY186" s="271" t="s">
        <v>179</v>
      </c>
    </row>
    <row r="187" spans="2:63" s="11" customFormat="1" ht="29.85" customHeight="1">
      <c r="B187" s="219"/>
      <c r="C187" s="220"/>
      <c r="D187" s="221" t="s">
        <v>76</v>
      </c>
      <c r="E187" s="233" t="s">
        <v>204</v>
      </c>
      <c r="F187" s="233" t="s">
        <v>302</v>
      </c>
      <c r="G187" s="220"/>
      <c r="H187" s="220"/>
      <c r="I187" s="223"/>
      <c r="J187" s="234">
        <f>BK187</f>
        <v>0</v>
      </c>
      <c r="K187" s="220"/>
      <c r="L187" s="225"/>
      <c r="M187" s="226"/>
      <c r="N187" s="227"/>
      <c r="O187" s="227"/>
      <c r="P187" s="228">
        <f>SUM(P188:P216)</f>
        <v>0</v>
      </c>
      <c r="Q187" s="227"/>
      <c r="R187" s="228">
        <f>SUM(R188:R216)</f>
        <v>11.199336484</v>
      </c>
      <c r="S187" s="227"/>
      <c r="T187" s="229">
        <f>SUM(T188:T216)</f>
        <v>0</v>
      </c>
      <c r="AR187" s="230" t="s">
        <v>24</v>
      </c>
      <c r="AT187" s="231" t="s">
        <v>76</v>
      </c>
      <c r="AU187" s="231" t="s">
        <v>24</v>
      </c>
      <c r="AY187" s="230" t="s">
        <v>179</v>
      </c>
      <c r="BK187" s="232">
        <f>SUM(BK188:BK216)</f>
        <v>0</v>
      </c>
    </row>
    <row r="188" spans="2:65" s="1" customFormat="1" ht="25.5" customHeight="1">
      <c r="B188" s="47"/>
      <c r="C188" s="235" t="s">
        <v>303</v>
      </c>
      <c r="D188" s="235" t="s">
        <v>181</v>
      </c>
      <c r="E188" s="236" t="s">
        <v>304</v>
      </c>
      <c r="F188" s="237" t="s">
        <v>305</v>
      </c>
      <c r="G188" s="238" t="s">
        <v>113</v>
      </c>
      <c r="H188" s="239">
        <v>0.282</v>
      </c>
      <c r="I188" s="240"/>
      <c r="J188" s="241">
        <f>ROUND(I188*H188,2)</f>
        <v>0</v>
      </c>
      <c r="K188" s="237" t="s">
        <v>184</v>
      </c>
      <c r="L188" s="73"/>
      <c r="M188" s="242" t="s">
        <v>22</v>
      </c>
      <c r="N188" s="243" t="s">
        <v>48</v>
      </c>
      <c r="O188" s="48"/>
      <c r="P188" s="244">
        <f>O188*H188</f>
        <v>0</v>
      </c>
      <c r="Q188" s="244">
        <v>1.8775</v>
      </c>
      <c r="R188" s="244">
        <f>Q188*H188</f>
        <v>0.5294549999999999</v>
      </c>
      <c r="S188" s="244">
        <v>0</v>
      </c>
      <c r="T188" s="245">
        <f>S188*H188</f>
        <v>0</v>
      </c>
      <c r="AR188" s="25" t="s">
        <v>185</v>
      </c>
      <c r="AT188" s="25" t="s">
        <v>181</v>
      </c>
      <c r="AU188" s="25" t="s">
        <v>86</v>
      </c>
      <c r="AY188" s="25" t="s">
        <v>179</v>
      </c>
      <c r="BE188" s="246">
        <f>IF(N188="základní",J188,0)</f>
        <v>0</v>
      </c>
      <c r="BF188" s="246">
        <f>IF(N188="snížená",J188,0)</f>
        <v>0</v>
      </c>
      <c r="BG188" s="246">
        <f>IF(N188="zákl. přenesená",J188,0)</f>
        <v>0</v>
      </c>
      <c r="BH188" s="246">
        <f>IF(N188="sníž. přenesená",J188,0)</f>
        <v>0</v>
      </c>
      <c r="BI188" s="246">
        <f>IF(N188="nulová",J188,0)</f>
        <v>0</v>
      </c>
      <c r="BJ188" s="25" t="s">
        <v>24</v>
      </c>
      <c r="BK188" s="246">
        <f>ROUND(I188*H188,2)</f>
        <v>0</v>
      </c>
      <c r="BL188" s="25" t="s">
        <v>185</v>
      </c>
      <c r="BM188" s="25" t="s">
        <v>306</v>
      </c>
    </row>
    <row r="189" spans="2:47" s="1" customFormat="1" ht="13.5">
      <c r="B189" s="47"/>
      <c r="C189" s="75"/>
      <c r="D189" s="247" t="s">
        <v>187</v>
      </c>
      <c r="E189" s="75"/>
      <c r="F189" s="248" t="s">
        <v>307</v>
      </c>
      <c r="G189" s="75"/>
      <c r="H189" s="75"/>
      <c r="I189" s="205"/>
      <c r="J189" s="75"/>
      <c r="K189" s="75"/>
      <c r="L189" s="73"/>
      <c r="M189" s="249"/>
      <c r="N189" s="48"/>
      <c r="O189" s="48"/>
      <c r="P189" s="48"/>
      <c r="Q189" s="48"/>
      <c r="R189" s="48"/>
      <c r="S189" s="48"/>
      <c r="T189" s="96"/>
      <c r="AT189" s="25" t="s">
        <v>187</v>
      </c>
      <c r="AU189" s="25" t="s">
        <v>86</v>
      </c>
    </row>
    <row r="190" spans="2:51" s="12" customFormat="1" ht="13.5">
      <c r="B190" s="251"/>
      <c r="C190" s="252"/>
      <c r="D190" s="247" t="s">
        <v>191</v>
      </c>
      <c r="E190" s="253" t="s">
        <v>22</v>
      </c>
      <c r="F190" s="254" t="s">
        <v>308</v>
      </c>
      <c r="G190" s="252"/>
      <c r="H190" s="253" t="s">
        <v>22</v>
      </c>
      <c r="I190" s="255"/>
      <c r="J190" s="252"/>
      <c r="K190" s="252"/>
      <c r="L190" s="256"/>
      <c r="M190" s="257"/>
      <c r="N190" s="258"/>
      <c r="O190" s="258"/>
      <c r="P190" s="258"/>
      <c r="Q190" s="258"/>
      <c r="R190" s="258"/>
      <c r="S190" s="258"/>
      <c r="T190" s="259"/>
      <c r="AT190" s="260" t="s">
        <v>191</v>
      </c>
      <c r="AU190" s="260" t="s">
        <v>86</v>
      </c>
      <c r="AV190" s="12" t="s">
        <v>24</v>
      </c>
      <c r="AW190" s="12" t="s">
        <v>40</v>
      </c>
      <c r="AX190" s="12" t="s">
        <v>77</v>
      </c>
      <c r="AY190" s="260" t="s">
        <v>179</v>
      </c>
    </row>
    <row r="191" spans="2:51" s="13" customFormat="1" ht="13.5">
      <c r="B191" s="261"/>
      <c r="C191" s="262"/>
      <c r="D191" s="247" t="s">
        <v>191</v>
      </c>
      <c r="E191" s="263" t="s">
        <v>22</v>
      </c>
      <c r="F191" s="264" t="s">
        <v>309</v>
      </c>
      <c r="G191" s="262"/>
      <c r="H191" s="265">
        <v>0.282</v>
      </c>
      <c r="I191" s="266"/>
      <c r="J191" s="262"/>
      <c r="K191" s="262"/>
      <c r="L191" s="267"/>
      <c r="M191" s="268"/>
      <c r="N191" s="269"/>
      <c r="O191" s="269"/>
      <c r="P191" s="269"/>
      <c r="Q191" s="269"/>
      <c r="R191" s="269"/>
      <c r="S191" s="269"/>
      <c r="T191" s="270"/>
      <c r="AT191" s="271" t="s">
        <v>191</v>
      </c>
      <c r="AU191" s="271" t="s">
        <v>86</v>
      </c>
      <c r="AV191" s="13" t="s">
        <v>86</v>
      </c>
      <c r="AW191" s="13" t="s">
        <v>40</v>
      </c>
      <c r="AX191" s="13" t="s">
        <v>24</v>
      </c>
      <c r="AY191" s="271" t="s">
        <v>179</v>
      </c>
    </row>
    <row r="192" spans="2:65" s="1" customFormat="1" ht="16.5" customHeight="1">
      <c r="B192" s="47"/>
      <c r="C192" s="235" t="s">
        <v>310</v>
      </c>
      <c r="D192" s="235" t="s">
        <v>181</v>
      </c>
      <c r="E192" s="236" t="s">
        <v>311</v>
      </c>
      <c r="F192" s="237" t="s">
        <v>312</v>
      </c>
      <c r="G192" s="238" t="s">
        <v>116</v>
      </c>
      <c r="H192" s="239">
        <v>3.629</v>
      </c>
      <c r="I192" s="240"/>
      <c r="J192" s="241">
        <f>ROUND(I192*H192,2)</f>
        <v>0</v>
      </c>
      <c r="K192" s="237" t="s">
        <v>184</v>
      </c>
      <c r="L192" s="73"/>
      <c r="M192" s="242" t="s">
        <v>22</v>
      </c>
      <c r="N192" s="243" t="s">
        <v>48</v>
      </c>
      <c r="O192" s="48"/>
      <c r="P192" s="244">
        <f>O192*H192</f>
        <v>0</v>
      </c>
      <c r="Q192" s="244">
        <v>0.303808</v>
      </c>
      <c r="R192" s="244">
        <f>Q192*H192</f>
        <v>1.1025192320000001</v>
      </c>
      <c r="S192" s="244">
        <v>0</v>
      </c>
      <c r="T192" s="245">
        <f>S192*H192</f>
        <v>0</v>
      </c>
      <c r="AR192" s="25" t="s">
        <v>185</v>
      </c>
      <c r="AT192" s="25" t="s">
        <v>181</v>
      </c>
      <c r="AU192" s="25" t="s">
        <v>86</v>
      </c>
      <c r="AY192" s="25" t="s">
        <v>179</v>
      </c>
      <c r="BE192" s="246">
        <f>IF(N192="základní",J192,0)</f>
        <v>0</v>
      </c>
      <c r="BF192" s="246">
        <f>IF(N192="snížená",J192,0)</f>
        <v>0</v>
      </c>
      <c r="BG192" s="246">
        <f>IF(N192="zákl. přenesená",J192,0)</f>
        <v>0</v>
      </c>
      <c r="BH192" s="246">
        <f>IF(N192="sníž. přenesená",J192,0)</f>
        <v>0</v>
      </c>
      <c r="BI192" s="246">
        <f>IF(N192="nulová",J192,0)</f>
        <v>0</v>
      </c>
      <c r="BJ192" s="25" t="s">
        <v>24</v>
      </c>
      <c r="BK192" s="246">
        <f>ROUND(I192*H192,2)</f>
        <v>0</v>
      </c>
      <c r="BL192" s="25" t="s">
        <v>185</v>
      </c>
      <c r="BM192" s="25" t="s">
        <v>313</v>
      </c>
    </row>
    <row r="193" spans="2:47" s="1" customFormat="1" ht="13.5">
      <c r="B193" s="47"/>
      <c r="C193" s="75"/>
      <c r="D193" s="247" t="s">
        <v>187</v>
      </c>
      <c r="E193" s="75"/>
      <c r="F193" s="248" t="s">
        <v>314</v>
      </c>
      <c r="G193" s="75"/>
      <c r="H193" s="75"/>
      <c r="I193" s="205"/>
      <c r="J193" s="75"/>
      <c r="K193" s="75"/>
      <c r="L193" s="73"/>
      <c r="M193" s="249"/>
      <c r="N193" s="48"/>
      <c r="O193" s="48"/>
      <c r="P193" s="48"/>
      <c r="Q193" s="48"/>
      <c r="R193" s="48"/>
      <c r="S193" s="48"/>
      <c r="T193" s="96"/>
      <c r="AT193" s="25" t="s">
        <v>187</v>
      </c>
      <c r="AU193" s="25" t="s">
        <v>86</v>
      </c>
    </row>
    <row r="194" spans="2:47" s="1" customFormat="1" ht="13.5">
      <c r="B194" s="47"/>
      <c r="C194" s="75"/>
      <c r="D194" s="247" t="s">
        <v>189</v>
      </c>
      <c r="E194" s="75"/>
      <c r="F194" s="250" t="s">
        <v>315</v>
      </c>
      <c r="G194" s="75"/>
      <c r="H194" s="75"/>
      <c r="I194" s="205"/>
      <c r="J194" s="75"/>
      <c r="K194" s="75"/>
      <c r="L194" s="73"/>
      <c r="M194" s="249"/>
      <c r="N194" s="48"/>
      <c r="O194" s="48"/>
      <c r="P194" s="48"/>
      <c r="Q194" s="48"/>
      <c r="R194" s="48"/>
      <c r="S194" s="48"/>
      <c r="T194" s="96"/>
      <c r="AT194" s="25" t="s">
        <v>189</v>
      </c>
      <c r="AU194" s="25" t="s">
        <v>86</v>
      </c>
    </row>
    <row r="195" spans="2:51" s="12" customFormat="1" ht="13.5">
      <c r="B195" s="251"/>
      <c r="C195" s="252"/>
      <c r="D195" s="247" t="s">
        <v>191</v>
      </c>
      <c r="E195" s="253" t="s">
        <v>22</v>
      </c>
      <c r="F195" s="254" t="s">
        <v>316</v>
      </c>
      <c r="G195" s="252"/>
      <c r="H195" s="253" t="s">
        <v>22</v>
      </c>
      <c r="I195" s="255"/>
      <c r="J195" s="252"/>
      <c r="K195" s="252"/>
      <c r="L195" s="256"/>
      <c r="M195" s="257"/>
      <c r="N195" s="258"/>
      <c r="O195" s="258"/>
      <c r="P195" s="258"/>
      <c r="Q195" s="258"/>
      <c r="R195" s="258"/>
      <c r="S195" s="258"/>
      <c r="T195" s="259"/>
      <c r="AT195" s="260" t="s">
        <v>191</v>
      </c>
      <c r="AU195" s="260" t="s">
        <v>86</v>
      </c>
      <c r="AV195" s="12" t="s">
        <v>24</v>
      </c>
      <c r="AW195" s="12" t="s">
        <v>40</v>
      </c>
      <c r="AX195" s="12" t="s">
        <v>77</v>
      </c>
      <c r="AY195" s="260" t="s">
        <v>179</v>
      </c>
    </row>
    <row r="196" spans="2:51" s="13" customFormat="1" ht="13.5">
      <c r="B196" s="261"/>
      <c r="C196" s="262"/>
      <c r="D196" s="247" t="s">
        <v>191</v>
      </c>
      <c r="E196" s="263" t="s">
        <v>22</v>
      </c>
      <c r="F196" s="264" t="s">
        <v>317</v>
      </c>
      <c r="G196" s="262"/>
      <c r="H196" s="265">
        <v>3.629</v>
      </c>
      <c r="I196" s="266"/>
      <c r="J196" s="262"/>
      <c r="K196" s="262"/>
      <c r="L196" s="267"/>
      <c r="M196" s="268"/>
      <c r="N196" s="269"/>
      <c r="O196" s="269"/>
      <c r="P196" s="269"/>
      <c r="Q196" s="269"/>
      <c r="R196" s="269"/>
      <c r="S196" s="269"/>
      <c r="T196" s="270"/>
      <c r="AT196" s="271" t="s">
        <v>191</v>
      </c>
      <c r="AU196" s="271" t="s">
        <v>86</v>
      </c>
      <c r="AV196" s="13" t="s">
        <v>86</v>
      </c>
      <c r="AW196" s="13" t="s">
        <v>40</v>
      </c>
      <c r="AX196" s="13" t="s">
        <v>24</v>
      </c>
      <c r="AY196" s="271" t="s">
        <v>179</v>
      </c>
    </row>
    <row r="197" spans="2:65" s="1" customFormat="1" ht="16.5" customHeight="1">
      <c r="B197" s="47"/>
      <c r="C197" s="235" t="s">
        <v>318</v>
      </c>
      <c r="D197" s="235" t="s">
        <v>181</v>
      </c>
      <c r="E197" s="236" t="s">
        <v>319</v>
      </c>
      <c r="F197" s="237" t="s">
        <v>320</v>
      </c>
      <c r="G197" s="238" t="s">
        <v>116</v>
      </c>
      <c r="H197" s="239">
        <v>12.21</v>
      </c>
      <c r="I197" s="240"/>
      <c r="J197" s="241">
        <f>ROUND(I197*H197,2)</f>
        <v>0</v>
      </c>
      <c r="K197" s="237" t="s">
        <v>184</v>
      </c>
      <c r="L197" s="73"/>
      <c r="M197" s="242" t="s">
        <v>22</v>
      </c>
      <c r="N197" s="243" t="s">
        <v>48</v>
      </c>
      <c r="O197" s="48"/>
      <c r="P197" s="244">
        <f>O197*H197</f>
        <v>0</v>
      </c>
      <c r="Q197" s="244">
        <v>0.406624</v>
      </c>
      <c r="R197" s="244">
        <f>Q197*H197</f>
        <v>4.9648790400000005</v>
      </c>
      <c r="S197" s="244">
        <v>0</v>
      </c>
      <c r="T197" s="245">
        <f>S197*H197</f>
        <v>0</v>
      </c>
      <c r="AR197" s="25" t="s">
        <v>185</v>
      </c>
      <c r="AT197" s="25" t="s">
        <v>181</v>
      </c>
      <c r="AU197" s="25" t="s">
        <v>86</v>
      </c>
      <c r="AY197" s="25" t="s">
        <v>179</v>
      </c>
      <c r="BE197" s="246">
        <f>IF(N197="základní",J197,0)</f>
        <v>0</v>
      </c>
      <c r="BF197" s="246">
        <f>IF(N197="snížená",J197,0)</f>
        <v>0</v>
      </c>
      <c r="BG197" s="246">
        <f>IF(N197="zákl. přenesená",J197,0)</f>
        <v>0</v>
      </c>
      <c r="BH197" s="246">
        <f>IF(N197="sníž. přenesená",J197,0)</f>
        <v>0</v>
      </c>
      <c r="BI197" s="246">
        <f>IF(N197="nulová",J197,0)</f>
        <v>0</v>
      </c>
      <c r="BJ197" s="25" t="s">
        <v>24</v>
      </c>
      <c r="BK197" s="246">
        <f>ROUND(I197*H197,2)</f>
        <v>0</v>
      </c>
      <c r="BL197" s="25" t="s">
        <v>185</v>
      </c>
      <c r="BM197" s="25" t="s">
        <v>321</v>
      </c>
    </row>
    <row r="198" spans="2:47" s="1" customFormat="1" ht="13.5">
      <c r="B198" s="47"/>
      <c r="C198" s="75"/>
      <c r="D198" s="247" t="s">
        <v>187</v>
      </c>
      <c r="E198" s="75"/>
      <c r="F198" s="248" t="s">
        <v>322</v>
      </c>
      <c r="G198" s="75"/>
      <c r="H198" s="75"/>
      <c r="I198" s="205"/>
      <c r="J198" s="75"/>
      <c r="K198" s="75"/>
      <c r="L198" s="73"/>
      <c r="M198" s="249"/>
      <c r="N198" s="48"/>
      <c r="O198" s="48"/>
      <c r="P198" s="48"/>
      <c r="Q198" s="48"/>
      <c r="R198" s="48"/>
      <c r="S198" s="48"/>
      <c r="T198" s="96"/>
      <c r="AT198" s="25" t="s">
        <v>187</v>
      </c>
      <c r="AU198" s="25" t="s">
        <v>86</v>
      </c>
    </row>
    <row r="199" spans="2:47" s="1" customFormat="1" ht="13.5">
      <c r="B199" s="47"/>
      <c r="C199" s="75"/>
      <c r="D199" s="247" t="s">
        <v>189</v>
      </c>
      <c r="E199" s="75"/>
      <c r="F199" s="250" t="s">
        <v>315</v>
      </c>
      <c r="G199" s="75"/>
      <c r="H199" s="75"/>
      <c r="I199" s="205"/>
      <c r="J199" s="75"/>
      <c r="K199" s="75"/>
      <c r="L199" s="73"/>
      <c r="M199" s="249"/>
      <c r="N199" s="48"/>
      <c r="O199" s="48"/>
      <c r="P199" s="48"/>
      <c r="Q199" s="48"/>
      <c r="R199" s="48"/>
      <c r="S199" s="48"/>
      <c r="T199" s="96"/>
      <c r="AT199" s="25" t="s">
        <v>189</v>
      </c>
      <c r="AU199" s="25" t="s">
        <v>86</v>
      </c>
    </row>
    <row r="200" spans="2:51" s="13" customFormat="1" ht="13.5">
      <c r="B200" s="261"/>
      <c r="C200" s="262"/>
      <c r="D200" s="247" t="s">
        <v>191</v>
      </c>
      <c r="E200" s="263" t="s">
        <v>22</v>
      </c>
      <c r="F200" s="264" t="s">
        <v>323</v>
      </c>
      <c r="G200" s="262"/>
      <c r="H200" s="265">
        <v>12.21</v>
      </c>
      <c r="I200" s="266"/>
      <c r="J200" s="262"/>
      <c r="K200" s="262"/>
      <c r="L200" s="267"/>
      <c r="M200" s="268"/>
      <c r="N200" s="269"/>
      <c r="O200" s="269"/>
      <c r="P200" s="269"/>
      <c r="Q200" s="269"/>
      <c r="R200" s="269"/>
      <c r="S200" s="269"/>
      <c r="T200" s="270"/>
      <c r="AT200" s="271" t="s">
        <v>191</v>
      </c>
      <c r="AU200" s="271" t="s">
        <v>86</v>
      </c>
      <c r="AV200" s="13" t="s">
        <v>86</v>
      </c>
      <c r="AW200" s="13" t="s">
        <v>40</v>
      </c>
      <c r="AX200" s="13" t="s">
        <v>24</v>
      </c>
      <c r="AY200" s="271" t="s">
        <v>179</v>
      </c>
    </row>
    <row r="201" spans="2:65" s="1" customFormat="1" ht="25.5" customHeight="1">
      <c r="B201" s="47"/>
      <c r="C201" s="235" t="s">
        <v>9</v>
      </c>
      <c r="D201" s="235" t="s">
        <v>181</v>
      </c>
      <c r="E201" s="236" t="s">
        <v>324</v>
      </c>
      <c r="F201" s="237" t="s">
        <v>325</v>
      </c>
      <c r="G201" s="238" t="s">
        <v>116</v>
      </c>
      <c r="H201" s="239">
        <v>11.965</v>
      </c>
      <c r="I201" s="240"/>
      <c r="J201" s="241">
        <f>ROUND(I201*H201,2)</f>
        <v>0</v>
      </c>
      <c r="K201" s="237" t="s">
        <v>184</v>
      </c>
      <c r="L201" s="73"/>
      <c r="M201" s="242" t="s">
        <v>22</v>
      </c>
      <c r="N201" s="243" t="s">
        <v>48</v>
      </c>
      <c r="O201" s="48"/>
      <c r="P201" s="244">
        <f>O201*H201</f>
        <v>0</v>
      </c>
      <c r="Q201" s="244">
        <v>0.26068</v>
      </c>
      <c r="R201" s="244">
        <f>Q201*H201</f>
        <v>3.1190362</v>
      </c>
      <c r="S201" s="244">
        <v>0</v>
      </c>
      <c r="T201" s="245">
        <f>S201*H201</f>
        <v>0</v>
      </c>
      <c r="AR201" s="25" t="s">
        <v>185</v>
      </c>
      <c r="AT201" s="25" t="s">
        <v>181</v>
      </c>
      <c r="AU201" s="25" t="s">
        <v>86</v>
      </c>
      <c r="AY201" s="25" t="s">
        <v>179</v>
      </c>
      <c r="BE201" s="246">
        <f>IF(N201="základní",J201,0)</f>
        <v>0</v>
      </c>
      <c r="BF201" s="246">
        <f>IF(N201="snížená",J201,0)</f>
        <v>0</v>
      </c>
      <c r="BG201" s="246">
        <f>IF(N201="zákl. přenesená",J201,0)</f>
        <v>0</v>
      </c>
      <c r="BH201" s="246">
        <f>IF(N201="sníž. přenesená",J201,0)</f>
        <v>0</v>
      </c>
      <c r="BI201" s="246">
        <f>IF(N201="nulová",J201,0)</f>
        <v>0</v>
      </c>
      <c r="BJ201" s="25" t="s">
        <v>24</v>
      </c>
      <c r="BK201" s="246">
        <f>ROUND(I201*H201,2)</f>
        <v>0</v>
      </c>
      <c r="BL201" s="25" t="s">
        <v>185</v>
      </c>
      <c r="BM201" s="25" t="s">
        <v>326</v>
      </c>
    </row>
    <row r="202" spans="2:47" s="1" customFormat="1" ht="13.5">
      <c r="B202" s="47"/>
      <c r="C202" s="75"/>
      <c r="D202" s="247" t="s">
        <v>187</v>
      </c>
      <c r="E202" s="75"/>
      <c r="F202" s="248" t="s">
        <v>327</v>
      </c>
      <c r="G202" s="75"/>
      <c r="H202" s="75"/>
      <c r="I202" s="205"/>
      <c r="J202" s="75"/>
      <c r="K202" s="75"/>
      <c r="L202" s="73"/>
      <c r="M202" s="249"/>
      <c r="N202" s="48"/>
      <c r="O202" s="48"/>
      <c r="P202" s="48"/>
      <c r="Q202" s="48"/>
      <c r="R202" s="48"/>
      <c r="S202" s="48"/>
      <c r="T202" s="96"/>
      <c r="AT202" s="25" t="s">
        <v>187</v>
      </c>
      <c r="AU202" s="25" t="s">
        <v>86</v>
      </c>
    </row>
    <row r="203" spans="2:47" s="1" customFormat="1" ht="13.5">
      <c r="B203" s="47"/>
      <c r="C203" s="75"/>
      <c r="D203" s="247" t="s">
        <v>189</v>
      </c>
      <c r="E203" s="75"/>
      <c r="F203" s="250" t="s">
        <v>328</v>
      </c>
      <c r="G203" s="75"/>
      <c r="H203" s="75"/>
      <c r="I203" s="205"/>
      <c r="J203" s="75"/>
      <c r="K203" s="75"/>
      <c r="L203" s="73"/>
      <c r="M203" s="249"/>
      <c r="N203" s="48"/>
      <c r="O203" s="48"/>
      <c r="P203" s="48"/>
      <c r="Q203" s="48"/>
      <c r="R203" s="48"/>
      <c r="S203" s="48"/>
      <c r="T203" s="96"/>
      <c r="AT203" s="25" t="s">
        <v>189</v>
      </c>
      <c r="AU203" s="25" t="s">
        <v>86</v>
      </c>
    </row>
    <row r="204" spans="2:51" s="13" customFormat="1" ht="13.5">
      <c r="B204" s="261"/>
      <c r="C204" s="262"/>
      <c r="D204" s="247" t="s">
        <v>191</v>
      </c>
      <c r="E204" s="263" t="s">
        <v>22</v>
      </c>
      <c r="F204" s="264" t="s">
        <v>329</v>
      </c>
      <c r="G204" s="262"/>
      <c r="H204" s="265">
        <v>13.468</v>
      </c>
      <c r="I204" s="266"/>
      <c r="J204" s="262"/>
      <c r="K204" s="262"/>
      <c r="L204" s="267"/>
      <c r="M204" s="268"/>
      <c r="N204" s="269"/>
      <c r="O204" s="269"/>
      <c r="P204" s="269"/>
      <c r="Q204" s="269"/>
      <c r="R204" s="269"/>
      <c r="S204" s="269"/>
      <c r="T204" s="270"/>
      <c r="AT204" s="271" t="s">
        <v>191</v>
      </c>
      <c r="AU204" s="271" t="s">
        <v>86</v>
      </c>
      <c r="AV204" s="13" t="s">
        <v>86</v>
      </c>
      <c r="AW204" s="13" t="s">
        <v>40</v>
      </c>
      <c r="AX204" s="13" t="s">
        <v>77</v>
      </c>
      <c r="AY204" s="271" t="s">
        <v>179</v>
      </c>
    </row>
    <row r="205" spans="2:51" s="13" customFormat="1" ht="13.5">
      <c r="B205" s="261"/>
      <c r="C205" s="262"/>
      <c r="D205" s="247" t="s">
        <v>191</v>
      </c>
      <c r="E205" s="263" t="s">
        <v>22</v>
      </c>
      <c r="F205" s="264" t="s">
        <v>330</v>
      </c>
      <c r="G205" s="262"/>
      <c r="H205" s="265">
        <v>1.602</v>
      </c>
      <c r="I205" s="266"/>
      <c r="J205" s="262"/>
      <c r="K205" s="262"/>
      <c r="L205" s="267"/>
      <c r="M205" s="268"/>
      <c r="N205" s="269"/>
      <c r="O205" s="269"/>
      <c r="P205" s="269"/>
      <c r="Q205" s="269"/>
      <c r="R205" s="269"/>
      <c r="S205" s="269"/>
      <c r="T205" s="270"/>
      <c r="AT205" s="271" t="s">
        <v>191</v>
      </c>
      <c r="AU205" s="271" t="s">
        <v>86</v>
      </c>
      <c r="AV205" s="13" t="s">
        <v>86</v>
      </c>
      <c r="AW205" s="13" t="s">
        <v>40</v>
      </c>
      <c r="AX205" s="13" t="s">
        <v>77</v>
      </c>
      <c r="AY205" s="271" t="s">
        <v>179</v>
      </c>
    </row>
    <row r="206" spans="2:51" s="13" customFormat="1" ht="13.5">
      <c r="B206" s="261"/>
      <c r="C206" s="262"/>
      <c r="D206" s="247" t="s">
        <v>191</v>
      </c>
      <c r="E206" s="263" t="s">
        <v>22</v>
      </c>
      <c r="F206" s="264" t="s">
        <v>331</v>
      </c>
      <c r="G206" s="262"/>
      <c r="H206" s="265">
        <v>-3.105</v>
      </c>
      <c r="I206" s="266"/>
      <c r="J206" s="262"/>
      <c r="K206" s="262"/>
      <c r="L206" s="267"/>
      <c r="M206" s="268"/>
      <c r="N206" s="269"/>
      <c r="O206" s="269"/>
      <c r="P206" s="269"/>
      <c r="Q206" s="269"/>
      <c r="R206" s="269"/>
      <c r="S206" s="269"/>
      <c r="T206" s="270"/>
      <c r="AT206" s="271" t="s">
        <v>191</v>
      </c>
      <c r="AU206" s="271" t="s">
        <v>86</v>
      </c>
      <c r="AV206" s="13" t="s">
        <v>86</v>
      </c>
      <c r="AW206" s="13" t="s">
        <v>40</v>
      </c>
      <c r="AX206" s="13" t="s">
        <v>77</v>
      </c>
      <c r="AY206" s="271" t="s">
        <v>179</v>
      </c>
    </row>
    <row r="207" spans="2:51" s="14" customFormat="1" ht="13.5">
      <c r="B207" s="272"/>
      <c r="C207" s="273"/>
      <c r="D207" s="247" t="s">
        <v>191</v>
      </c>
      <c r="E207" s="274" t="s">
        <v>22</v>
      </c>
      <c r="F207" s="275" t="s">
        <v>196</v>
      </c>
      <c r="G207" s="273"/>
      <c r="H207" s="276">
        <v>11.965</v>
      </c>
      <c r="I207" s="277"/>
      <c r="J207" s="273"/>
      <c r="K207" s="273"/>
      <c r="L207" s="278"/>
      <c r="M207" s="279"/>
      <c r="N207" s="280"/>
      <c r="O207" s="280"/>
      <c r="P207" s="280"/>
      <c r="Q207" s="280"/>
      <c r="R207" s="280"/>
      <c r="S207" s="280"/>
      <c r="T207" s="281"/>
      <c r="AT207" s="282" t="s">
        <v>191</v>
      </c>
      <c r="AU207" s="282" t="s">
        <v>86</v>
      </c>
      <c r="AV207" s="14" t="s">
        <v>185</v>
      </c>
      <c r="AW207" s="14" t="s">
        <v>40</v>
      </c>
      <c r="AX207" s="14" t="s">
        <v>24</v>
      </c>
      <c r="AY207" s="282" t="s">
        <v>179</v>
      </c>
    </row>
    <row r="208" spans="2:65" s="1" customFormat="1" ht="16.5" customHeight="1">
      <c r="B208" s="47"/>
      <c r="C208" s="235" t="s">
        <v>332</v>
      </c>
      <c r="D208" s="235" t="s">
        <v>181</v>
      </c>
      <c r="E208" s="236" t="s">
        <v>333</v>
      </c>
      <c r="F208" s="237" t="s">
        <v>334</v>
      </c>
      <c r="G208" s="238" t="s">
        <v>113</v>
      </c>
      <c r="H208" s="239">
        <v>0.411</v>
      </c>
      <c r="I208" s="240"/>
      <c r="J208" s="241">
        <f>ROUND(I208*H208,2)</f>
        <v>0</v>
      </c>
      <c r="K208" s="237" t="s">
        <v>184</v>
      </c>
      <c r="L208" s="73"/>
      <c r="M208" s="242" t="s">
        <v>22</v>
      </c>
      <c r="N208" s="243" t="s">
        <v>48</v>
      </c>
      <c r="O208" s="48"/>
      <c r="P208" s="244">
        <f>O208*H208</f>
        <v>0</v>
      </c>
      <c r="Q208" s="244">
        <v>1.94302</v>
      </c>
      <c r="R208" s="244">
        <f>Q208*H208</f>
        <v>0.79858122</v>
      </c>
      <c r="S208" s="244">
        <v>0</v>
      </c>
      <c r="T208" s="245">
        <f>S208*H208</f>
        <v>0</v>
      </c>
      <c r="AR208" s="25" t="s">
        <v>185</v>
      </c>
      <c r="AT208" s="25" t="s">
        <v>181</v>
      </c>
      <c r="AU208" s="25" t="s">
        <v>86</v>
      </c>
      <c r="AY208" s="25" t="s">
        <v>179</v>
      </c>
      <c r="BE208" s="246">
        <f>IF(N208="základní",J208,0)</f>
        <v>0</v>
      </c>
      <c r="BF208" s="246">
        <f>IF(N208="snížená",J208,0)</f>
        <v>0</v>
      </c>
      <c r="BG208" s="246">
        <f>IF(N208="zákl. přenesená",J208,0)</f>
        <v>0</v>
      </c>
      <c r="BH208" s="246">
        <f>IF(N208="sníž. přenesená",J208,0)</f>
        <v>0</v>
      </c>
      <c r="BI208" s="246">
        <f>IF(N208="nulová",J208,0)</f>
        <v>0</v>
      </c>
      <c r="BJ208" s="25" t="s">
        <v>24</v>
      </c>
      <c r="BK208" s="246">
        <f>ROUND(I208*H208,2)</f>
        <v>0</v>
      </c>
      <c r="BL208" s="25" t="s">
        <v>185</v>
      </c>
      <c r="BM208" s="25" t="s">
        <v>335</v>
      </c>
    </row>
    <row r="209" spans="2:47" s="1" customFormat="1" ht="13.5">
      <c r="B209" s="47"/>
      <c r="C209" s="75"/>
      <c r="D209" s="247" t="s">
        <v>187</v>
      </c>
      <c r="E209" s="75"/>
      <c r="F209" s="248" t="s">
        <v>336</v>
      </c>
      <c r="G209" s="75"/>
      <c r="H209" s="75"/>
      <c r="I209" s="205"/>
      <c r="J209" s="75"/>
      <c r="K209" s="75"/>
      <c r="L209" s="73"/>
      <c r="M209" s="249"/>
      <c r="N209" s="48"/>
      <c r="O209" s="48"/>
      <c r="P209" s="48"/>
      <c r="Q209" s="48"/>
      <c r="R209" s="48"/>
      <c r="S209" s="48"/>
      <c r="T209" s="96"/>
      <c r="AT209" s="25" t="s">
        <v>187</v>
      </c>
      <c r="AU209" s="25" t="s">
        <v>86</v>
      </c>
    </row>
    <row r="210" spans="2:47" s="1" customFormat="1" ht="13.5">
      <c r="B210" s="47"/>
      <c r="C210" s="75"/>
      <c r="D210" s="247" t="s">
        <v>189</v>
      </c>
      <c r="E210" s="75"/>
      <c r="F210" s="250" t="s">
        <v>337</v>
      </c>
      <c r="G210" s="75"/>
      <c r="H210" s="75"/>
      <c r="I210" s="205"/>
      <c r="J210" s="75"/>
      <c r="K210" s="75"/>
      <c r="L210" s="73"/>
      <c r="M210" s="249"/>
      <c r="N210" s="48"/>
      <c r="O210" s="48"/>
      <c r="P210" s="48"/>
      <c r="Q210" s="48"/>
      <c r="R210" s="48"/>
      <c r="S210" s="48"/>
      <c r="T210" s="96"/>
      <c r="AT210" s="25" t="s">
        <v>189</v>
      </c>
      <c r="AU210" s="25" t="s">
        <v>86</v>
      </c>
    </row>
    <row r="211" spans="2:51" s="12" customFormat="1" ht="13.5">
      <c r="B211" s="251"/>
      <c r="C211" s="252"/>
      <c r="D211" s="247" t="s">
        <v>191</v>
      </c>
      <c r="E211" s="253" t="s">
        <v>22</v>
      </c>
      <c r="F211" s="254" t="s">
        <v>338</v>
      </c>
      <c r="G211" s="252"/>
      <c r="H211" s="253" t="s">
        <v>22</v>
      </c>
      <c r="I211" s="255"/>
      <c r="J211" s="252"/>
      <c r="K211" s="252"/>
      <c r="L211" s="256"/>
      <c r="M211" s="257"/>
      <c r="N211" s="258"/>
      <c r="O211" s="258"/>
      <c r="P211" s="258"/>
      <c r="Q211" s="258"/>
      <c r="R211" s="258"/>
      <c r="S211" s="258"/>
      <c r="T211" s="259"/>
      <c r="AT211" s="260" t="s">
        <v>191</v>
      </c>
      <c r="AU211" s="260" t="s">
        <v>86</v>
      </c>
      <c r="AV211" s="12" t="s">
        <v>24</v>
      </c>
      <c r="AW211" s="12" t="s">
        <v>40</v>
      </c>
      <c r="AX211" s="12" t="s">
        <v>77</v>
      </c>
      <c r="AY211" s="260" t="s">
        <v>179</v>
      </c>
    </row>
    <row r="212" spans="2:51" s="13" customFormat="1" ht="13.5">
      <c r="B212" s="261"/>
      <c r="C212" s="262"/>
      <c r="D212" s="247" t="s">
        <v>191</v>
      </c>
      <c r="E212" s="263" t="s">
        <v>22</v>
      </c>
      <c r="F212" s="264" t="s">
        <v>339</v>
      </c>
      <c r="G212" s="262"/>
      <c r="H212" s="265">
        <v>0.411</v>
      </c>
      <c r="I212" s="266"/>
      <c r="J212" s="262"/>
      <c r="K212" s="262"/>
      <c r="L212" s="267"/>
      <c r="M212" s="268"/>
      <c r="N212" s="269"/>
      <c r="O212" s="269"/>
      <c r="P212" s="269"/>
      <c r="Q212" s="269"/>
      <c r="R212" s="269"/>
      <c r="S212" s="269"/>
      <c r="T212" s="270"/>
      <c r="AT212" s="271" t="s">
        <v>191</v>
      </c>
      <c r="AU212" s="271" t="s">
        <v>86</v>
      </c>
      <c r="AV212" s="13" t="s">
        <v>86</v>
      </c>
      <c r="AW212" s="13" t="s">
        <v>40</v>
      </c>
      <c r="AX212" s="13" t="s">
        <v>24</v>
      </c>
      <c r="AY212" s="271" t="s">
        <v>179</v>
      </c>
    </row>
    <row r="213" spans="2:65" s="1" customFormat="1" ht="16.5" customHeight="1">
      <c r="B213" s="47"/>
      <c r="C213" s="235" t="s">
        <v>340</v>
      </c>
      <c r="D213" s="235" t="s">
        <v>181</v>
      </c>
      <c r="E213" s="236" t="s">
        <v>341</v>
      </c>
      <c r="F213" s="237" t="s">
        <v>342</v>
      </c>
      <c r="G213" s="238" t="s">
        <v>116</v>
      </c>
      <c r="H213" s="239">
        <v>3.952</v>
      </c>
      <c r="I213" s="240"/>
      <c r="J213" s="241">
        <f>ROUND(I213*H213,2)</f>
        <v>0</v>
      </c>
      <c r="K213" s="237" t="s">
        <v>184</v>
      </c>
      <c r="L213" s="73"/>
      <c r="M213" s="242" t="s">
        <v>22</v>
      </c>
      <c r="N213" s="243" t="s">
        <v>48</v>
      </c>
      <c r="O213" s="48"/>
      <c r="P213" s="244">
        <f>O213*H213</f>
        <v>0</v>
      </c>
      <c r="Q213" s="244">
        <v>0.173296</v>
      </c>
      <c r="R213" s="244">
        <f>Q213*H213</f>
        <v>0.684865792</v>
      </c>
      <c r="S213" s="244">
        <v>0</v>
      </c>
      <c r="T213" s="245">
        <f>S213*H213</f>
        <v>0</v>
      </c>
      <c r="AR213" s="25" t="s">
        <v>185</v>
      </c>
      <c r="AT213" s="25" t="s">
        <v>181</v>
      </c>
      <c r="AU213" s="25" t="s">
        <v>86</v>
      </c>
      <c r="AY213" s="25" t="s">
        <v>179</v>
      </c>
      <c r="BE213" s="246">
        <f>IF(N213="základní",J213,0)</f>
        <v>0</v>
      </c>
      <c r="BF213" s="246">
        <f>IF(N213="snížená",J213,0)</f>
        <v>0</v>
      </c>
      <c r="BG213" s="246">
        <f>IF(N213="zákl. přenesená",J213,0)</f>
        <v>0</v>
      </c>
      <c r="BH213" s="246">
        <f>IF(N213="sníž. přenesená",J213,0)</f>
        <v>0</v>
      </c>
      <c r="BI213" s="246">
        <f>IF(N213="nulová",J213,0)</f>
        <v>0</v>
      </c>
      <c r="BJ213" s="25" t="s">
        <v>24</v>
      </c>
      <c r="BK213" s="246">
        <f>ROUND(I213*H213,2)</f>
        <v>0</v>
      </c>
      <c r="BL213" s="25" t="s">
        <v>185</v>
      </c>
      <c r="BM213" s="25" t="s">
        <v>343</v>
      </c>
    </row>
    <row r="214" spans="2:47" s="1" customFormat="1" ht="13.5">
      <c r="B214" s="47"/>
      <c r="C214" s="75"/>
      <c r="D214" s="247" t="s">
        <v>187</v>
      </c>
      <c r="E214" s="75"/>
      <c r="F214" s="248" t="s">
        <v>344</v>
      </c>
      <c r="G214" s="75"/>
      <c r="H214" s="75"/>
      <c r="I214" s="205"/>
      <c r="J214" s="75"/>
      <c r="K214" s="75"/>
      <c r="L214" s="73"/>
      <c r="M214" s="249"/>
      <c r="N214" s="48"/>
      <c r="O214" s="48"/>
      <c r="P214" s="48"/>
      <c r="Q214" s="48"/>
      <c r="R214" s="48"/>
      <c r="S214" s="48"/>
      <c r="T214" s="96"/>
      <c r="AT214" s="25" t="s">
        <v>187</v>
      </c>
      <c r="AU214" s="25" t="s">
        <v>86</v>
      </c>
    </row>
    <row r="215" spans="2:51" s="12" customFormat="1" ht="13.5">
      <c r="B215" s="251"/>
      <c r="C215" s="252"/>
      <c r="D215" s="247" t="s">
        <v>191</v>
      </c>
      <c r="E215" s="253" t="s">
        <v>22</v>
      </c>
      <c r="F215" s="254" t="s">
        <v>338</v>
      </c>
      <c r="G215" s="252"/>
      <c r="H215" s="253" t="s">
        <v>22</v>
      </c>
      <c r="I215" s="255"/>
      <c r="J215" s="252"/>
      <c r="K215" s="252"/>
      <c r="L215" s="256"/>
      <c r="M215" s="257"/>
      <c r="N215" s="258"/>
      <c r="O215" s="258"/>
      <c r="P215" s="258"/>
      <c r="Q215" s="258"/>
      <c r="R215" s="258"/>
      <c r="S215" s="258"/>
      <c r="T215" s="259"/>
      <c r="AT215" s="260" t="s">
        <v>191</v>
      </c>
      <c r="AU215" s="260" t="s">
        <v>86</v>
      </c>
      <c r="AV215" s="12" t="s">
        <v>24</v>
      </c>
      <c r="AW215" s="12" t="s">
        <v>40</v>
      </c>
      <c r="AX215" s="12" t="s">
        <v>77</v>
      </c>
      <c r="AY215" s="260" t="s">
        <v>179</v>
      </c>
    </row>
    <row r="216" spans="2:51" s="13" customFormat="1" ht="13.5">
      <c r="B216" s="261"/>
      <c r="C216" s="262"/>
      <c r="D216" s="247" t="s">
        <v>191</v>
      </c>
      <c r="E216" s="263" t="s">
        <v>22</v>
      </c>
      <c r="F216" s="264" t="s">
        <v>345</v>
      </c>
      <c r="G216" s="262"/>
      <c r="H216" s="265">
        <v>3.952</v>
      </c>
      <c r="I216" s="266"/>
      <c r="J216" s="262"/>
      <c r="K216" s="262"/>
      <c r="L216" s="267"/>
      <c r="M216" s="268"/>
      <c r="N216" s="269"/>
      <c r="O216" s="269"/>
      <c r="P216" s="269"/>
      <c r="Q216" s="269"/>
      <c r="R216" s="269"/>
      <c r="S216" s="269"/>
      <c r="T216" s="270"/>
      <c r="AT216" s="271" t="s">
        <v>191</v>
      </c>
      <c r="AU216" s="271" t="s">
        <v>86</v>
      </c>
      <c r="AV216" s="13" t="s">
        <v>86</v>
      </c>
      <c r="AW216" s="13" t="s">
        <v>40</v>
      </c>
      <c r="AX216" s="13" t="s">
        <v>24</v>
      </c>
      <c r="AY216" s="271" t="s">
        <v>179</v>
      </c>
    </row>
    <row r="217" spans="2:63" s="11" customFormat="1" ht="29.85" customHeight="1">
      <c r="B217" s="219"/>
      <c r="C217" s="220"/>
      <c r="D217" s="221" t="s">
        <v>76</v>
      </c>
      <c r="E217" s="233" t="s">
        <v>185</v>
      </c>
      <c r="F217" s="233" t="s">
        <v>346</v>
      </c>
      <c r="G217" s="220"/>
      <c r="H217" s="220"/>
      <c r="I217" s="223"/>
      <c r="J217" s="234">
        <f>BK217</f>
        <v>0</v>
      </c>
      <c r="K217" s="220"/>
      <c r="L217" s="225"/>
      <c r="M217" s="226"/>
      <c r="N217" s="227"/>
      <c r="O217" s="227"/>
      <c r="P217" s="228">
        <f>SUM(P218:P227)</f>
        <v>0</v>
      </c>
      <c r="Q217" s="227"/>
      <c r="R217" s="228">
        <f>SUM(R218:R227)</f>
        <v>0.08727137780000001</v>
      </c>
      <c r="S217" s="227"/>
      <c r="T217" s="229">
        <f>SUM(T218:T227)</f>
        <v>0</v>
      </c>
      <c r="AR217" s="230" t="s">
        <v>24</v>
      </c>
      <c r="AT217" s="231" t="s">
        <v>76</v>
      </c>
      <c r="AU217" s="231" t="s">
        <v>24</v>
      </c>
      <c r="AY217" s="230" t="s">
        <v>179</v>
      </c>
      <c r="BK217" s="232">
        <f>SUM(BK218:BK227)</f>
        <v>0</v>
      </c>
    </row>
    <row r="218" spans="2:65" s="1" customFormat="1" ht="16.5" customHeight="1">
      <c r="B218" s="47"/>
      <c r="C218" s="235" t="s">
        <v>347</v>
      </c>
      <c r="D218" s="235" t="s">
        <v>181</v>
      </c>
      <c r="E218" s="236" t="s">
        <v>348</v>
      </c>
      <c r="F218" s="237" t="s">
        <v>349</v>
      </c>
      <c r="G218" s="238" t="s">
        <v>113</v>
      </c>
      <c r="H218" s="239">
        <v>0.035</v>
      </c>
      <c r="I218" s="240"/>
      <c r="J218" s="241">
        <f>ROUND(I218*H218,2)</f>
        <v>0</v>
      </c>
      <c r="K218" s="237" t="s">
        <v>184</v>
      </c>
      <c r="L218" s="73"/>
      <c r="M218" s="242" t="s">
        <v>22</v>
      </c>
      <c r="N218" s="243" t="s">
        <v>48</v>
      </c>
      <c r="O218" s="48"/>
      <c r="P218" s="244">
        <f>O218*H218</f>
        <v>0</v>
      </c>
      <c r="Q218" s="244">
        <v>2.453395</v>
      </c>
      <c r="R218" s="244">
        <f>Q218*H218</f>
        <v>0.08586882500000001</v>
      </c>
      <c r="S218" s="244">
        <v>0</v>
      </c>
      <c r="T218" s="245">
        <f>S218*H218</f>
        <v>0</v>
      </c>
      <c r="AR218" s="25" t="s">
        <v>185</v>
      </c>
      <c r="AT218" s="25" t="s">
        <v>181</v>
      </c>
      <c r="AU218" s="25" t="s">
        <v>86</v>
      </c>
      <c r="AY218" s="25" t="s">
        <v>179</v>
      </c>
      <c r="BE218" s="246">
        <f>IF(N218="základní",J218,0)</f>
        <v>0</v>
      </c>
      <c r="BF218" s="246">
        <f>IF(N218="snížená",J218,0)</f>
        <v>0</v>
      </c>
      <c r="BG218" s="246">
        <f>IF(N218="zákl. přenesená",J218,0)</f>
        <v>0</v>
      </c>
      <c r="BH218" s="246">
        <f>IF(N218="sníž. přenesená",J218,0)</f>
        <v>0</v>
      </c>
      <c r="BI218" s="246">
        <f>IF(N218="nulová",J218,0)</f>
        <v>0</v>
      </c>
      <c r="BJ218" s="25" t="s">
        <v>24</v>
      </c>
      <c r="BK218" s="246">
        <f>ROUND(I218*H218,2)</f>
        <v>0</v>
      </c>
      <c r="BL218" s="25" t="s">
        <v>185</v>
      </c>
      <c r="BM218" s="25" t="s">
        <v>350</v>
      </c>
    </row>
    <row r="219" spans="2:47" s="1" customFormat="1" ht="13.5">
      <c r="B219" s="47"/>
      <c r="C219" s="75"/>
      <c r="D219" s="247" t="s">
        <v>187</v>
      </c>
      <c r="E219" s="75"/>
      <c r="F219" s="248" t="s">
        <v>351</v>
      </c>
      <c r="G219" s="75"/>
      <c r="H219" s="75"/>
      <c r="I219" s="205"/>
      <c r="J219" s="75"/>
      <c r="K219" s="75"/>
      <c r="L219" s="73"/>
      <c r="M219" s="249"/>
      <c r="N219" s="48"/>
      <c r="O219" s="48"/>
      <c r="P219" s="48"/>
      <c r="Q219" s="48"/>
      <c r="R219" s="48"/>
      <c r="S219" s="48"/>
      <c r="T219" s="96"/>
      <c r="AT219" s="25" t="s">
        <v>187</v>
      </c>
      <c r="AU219" s="25" t="s">
        <v>86</v>
      </c>
    </row>
    <row r="220" spans="2:51" s="12" customFormat="1" ht="13.5">
      <c r="B220" s="251"/>
      <c r="C220" s="252"/>
      <c r="D220" s="247" t="s">
        <v>191</v>
      </c>
      <c r="E220" s="253" t="s">
        <v>22</v>
      </c>
      <c r="F220" s="254" t="s">
        <v>352</v>
      </c>
      <c r="G220" s="252"/>
      <c r="H220" s="253" t="s">
        <v>22</v>
      </c>
      <c r="I220" s="255"/>
      <c r="J220" s="252"/>
      <c r="K220" s="252"/>
      <c r="L220" s="256"/>
      <c r="M220" s="257"/>
      <c r="N220" s="258"/>
      <c r="O220" s="258"/>
      <c r="P220" s="258"/>
      <c r="Q220" s="258"/>
      <c r="R220" s="258"/>
      <c r="S220" s="258"/>
      <c r="T220" s="259"/>
      <c r="AT220" s="260" t="s">
        <v>191</v>
      </c>
      <c r="AU220" s="260" t="s">
        <v>86</v>
      </c>
      <c r="AV220" s="12" t="s">
        <v>24</v>
      </c>
      <c r="AW220" s="12" t="s">
        <v>40</v>
      </c>
      <c r="AX220" s="12" t="s">
        <v>77</v>
      </c>
      <c r="AY220" s="260" t="s">
        <v>179</v>
      </c>
    </row>
    <row r="221" spans="2:51" s="13" customFormat="1" ht="13.5">
      <c r="B221" s="261"/>
      <c r="C221" s="262"/>
      <c r="D221" s="247" t="s">
        <v>191</v>
      </c>
      <c r="E221" s="263" t="s">
        <v>22</v>
      </c>
      <c r="F221" s="264" t="s">
        <v>353</v>
      </c>
      <c r="G221" s="262"/>
      <c r="H221" s="265">
        <v>0.035</v>
      </c>
      <c r="I221" s="266"/>
      <c r="J221" s="262"/>
      <c r="K221" s="262"/>
      <c r="L221" s="267"/>
      <c r="M221" s="268"/>
      <c r="N221" s="269"/>
      <c r="O221" s="269"/>
      <c r="P221" s="269"/>
      <c r="Q221" s="269"/>
      <c r="R221" s="269"/>
      <c r="S221" s="269"/>
      <c r="T221" s="270"/>
      <c r="AT221" s="271" t="s">
        <v>191</v>
      </c>
      <c r="AU221" s="271" t="s">
        <v>86</v>
      </c>
      <c r="AV221" s="13" t="s">
        <v>86</v>
      </c>
      <c r="AW221" s="13" t="s">
        <v>40</v>
      </c>
      <c r="AX221" s="13" t="s">
        <v>24</v>
      </c>
      <c r="AY221" s="271" t="s">
        <v>179</v>
      </c>
    </row>
    <row r="222" spans="2:65" s="1" customFormat="1" ht="16.5" customHeight="1">
      <c r="B222" s="47"/>
      <c r="C222" s="235" t="s">
        <v>354</v>
      </c>
      <c r="D222" s="235" t="s">
        <v>181</v>
      </c>
      <c r="E222" s="236" t="s">
        <v>355</v>
      </c>
      <c r="F222" s="237" t="s">
        <v>356</v>
      </c>
      <c r="G222" s="238" t="s">
        <v>116</v>
      </c>
      <c r="H222" s="239">
        <v>0.27</v>
      </c>
      <c r="I222" s="240"/>
      <c r="J222" s="241">
        <f>ROUND(I222*H222,2)</f>
        <v>0</v>
      </c>
      <c r="K222" s="237" t="s">
        <v>184</v>
      </c>
      <c r="L222" s="73"/>
      <c r="M222" s="242" t="s">
        <v>22</v>
      </c>
      <c r="N222" s="243" t="s">
        <v>48</v>
      </c>
      <c r="O222" s="48"/>
      <c r="P222" s="244">
        <f>O222*H222</f>
        <v>0</v>
      </c>
      <c r="Q222" s="244">
        <v>0.00519464</v>
      </c>
      <c r="R222" s="244">
        <f>Q222*H222</f>
        <v>0.0014025528</v>
      </c>
      <c r="S222" s="244">
        <v>0</v>
      </c>
      <c r="T222" s="245">
        <f>S222*H222</f>
        <v>0</v>
      </c>
      <c r="AR222" s="25" t="s">
        <v>185</v>
      </c>
      <c r="AT222" s="25" t="s">
        <v>181</v>
      </c>
      <c r="AU222" s="25" t="s">
        <v>86</v>
      </c>
      <c r="AY222" s="25" t="s">
        <v>179</v>
      </c>
      <c r="BE222" s="246">
        <f>IF(N222="základní",J222,0)</f>
        <v>0</v>
      </c>
      <c r="BF222" s="246">
        <f>IF(N222="snížená",J222,0)</f>
        <v>0</v>
      </c>
      <c r="BG222" s="246">
        <f>IF(N222="zákl. přenesená",J222,0)</f>
        <v>0</v>
      </c>
      <c r="BH222" s="246">
        <f>IF(N222="sníž. přenesená",J222,0)</f>
        <v>0</v>
      </c>
      <c r="BI222" s="246">
        <f>IF(N222="nulová",J222,0)</f>
        <v>0</v>
      </c>
      <c r="BJ222" s="25" t="s">
        <v>24</v>
      </c>
      <c r="BK222" s="246">
        <f>ROUND(I222*H222,2)</f>
        <v>0</v>
      </c>
      <c r="BL222" s="25" t="s">
        <v>185</v>
      </c>
      <c r="BM222" s="25" t="s">
        <v>357</v>
      </c>
    </row>
    <row r="223" spans="2:47" s="1" customFormat="1" ht="13.5">
      <c r="B223" s="47"/>
      <c r="C223" s="75"/>
      <c r="D223" s="247" t="s">
        <v>187</v>
      </c>
      <c r="E223" s="75"/>
      <c r="F223" s="248" t="s">
        <v>358</v>
      </c>
      <c r="G223" s="75"/>
      <c r="H223" s="75"/>
      <c r="I223" s="205"/>
      <c r="J223" s="75"/>
      <c r="K223" s="75"/>
      <c r="L223" s="73"/>
      <c r="M223" s="249"/>
      <c r="N223" s="48"/>
      <c r="O223" s="48"/>
      <c r="P223" s="48"/>
      <c r="Q223" s="48"/>
      <c r="R223" s="48"/>
      <c r="S223" s="48"/>
      <c r="T223" s="96"/>
      <c r="AT223" s="25" t="s">
        <v>187</v>
      </c>
      <c r="AU223" s="25" t="s">
        <v>86</v>
      </c>
    </row>
    <row r="224" spans="2:51" s="12" customFormat="1" ht="13.5">
      <c r="B224" s="251"/>
      <c r="C224" s="252"/>
      <c r="D224" s="247" t="s">
        <v>191</v>
      </c>
      <c r="E224" s="253" t="s">
        <v>22</v>
      </c>
      <c r="F224" s="254" t="s">
        <v>352</v>
      </c>
      <c r="G224" s="252"/>
      <c r="H224" s="253" t="s">
        <v>22</v>
      </c>
      <c r="I224" s="255"/>
      <c r="J224" s="252"/>
      <c r="K224" s="252"/>
      <c r="L224" s="256"/>
      <c r="M224" s="257"/>
      <c r="N224" s="258"/>
      <c r="O224" s="258"/>
      <c r="P224" s="258"/>
      <c r="Q224" s="258"/>
      <c r="R224" s="258"/>
      <c r="S224" s="258"/>
      <c r="T224" s="259"/>
      <c r="AT224" s="260" t="s">
        <v>191</v>
      </c>
      <c r="AU224" s="260" t="s">
        <v>86</v>
      </c>
      <c r="AV224" s="12" t="s">
        <v>24</v>
      </c>
      <c r="AW224" s="12" t="s">
        <v>40</v>
      </c>
      <c r="AX224" s="12" t="s">
        <v>77</v>
      </c>
      <c r="AY224" s="260" t="s">
        <v>179</v>
      </c>
    </row>
    <row r="225" spans="2:51" s="13" customFormat="1" ht="13.5">
      <c r="B225" s="261"/>
      <c r="C225" s="262"/>
      <c r="D225" s="247" t="s">
        <v>191</v>
      </c>
      <c r="E225" s="263" t="s">
        <v>22</v>
      </c>
      <c r="F225" s="264" t="s">
        <v>359</v>
      </c>
      <c r="G225" s="262"/>
      <c r="H225" s="265">
        <v>0.27</v>
      </c>
      <c r="I225" s="266"/>
      <c r="J225" s="262"/>
      <c r="K225" s="262"/>
      <c r="L225" s="267"/>
      <c r="M225" s="268"/>
      <c r="N225" s="269"/>
      <c r="O225" s="269"/>
      <c r="P225" s="269"/>
      <c r="Q225" s="269"/>
      <c r="R225" s="269"/>
      <c r="S225" s="269"/>
      <c r="T225" s="270"/>
      <c r="AT225" s="271" t="s">
        <v>191</v>
      </c>
      <c r="AU225" s="271" t="s">
        <v>86</v>
      </c>
      <c r="AV225" s="13" t="s">
        <v>86</v>
      </c>
      <c r="AW225" s="13" t="s">
        <v>40</v>
      </c>
      <c r="AX225" s="13" t="s">
        <v>24</v>
      </c>
      <c r="AY225" s="271" t="s">
        <v>179</v>
      </c>
    </row>
    <row r="226" spans="2:65" s="1" customFormat="1" ht="16.5" customHeight="1">
      <c r="B226" s="47"/>
      <c r="C226" s="235" t="s">
        <v>360</v>
      </c>
      <c r="D226" s="235" t="s">
        <v>181</v>
      </c>
      <c r="E226" s="236" t="s">
        <v>361</v>
      </c>
      <c r="F226" s="237" t="s">
        <v>362</v>
      </c>
      <c r="G226" s="238" t="s">
        <v>116</v>
      </c>
      <c r="H226" s="239">
        <v>0.27</v>
      </c>
      <c r="I226" s="240"/>
      <c r="J226" s="241">
        <f>ROUND(I226*H226,2)</f>
        <v>0</v>
      </c>
      <c r="K226" s="237" t="s">
        <v>184</v>
      </c>
      <c r="L226" s="73"/>
      <c r="M226" s="242" t="s">
        <v>22</v>
      </c>
      <c r="N226" s="243" t="s">
        <v>48</v>
      </c>
      <c r="O226" s="48"/>
      <c r="P226" s="244">
        <f>O226*H226</f>
        <v>0</v>
      </c>
      <c r="Q226" s="244">
        <v>0</v>
      </c>
      <c r="R226" s="244">
        <f>Q226*H226</f>
        <v>0</v>
      </c>
      <c r="S226" s="244">
        <v>0</v>
      </c>
      <c r="T226" s="245">
        <f>S226*H226</f>
        <v>0</v>
      </c>
      <c r="AR226" s="25" t="s">
        <v>185</v>
      </c>
      <c r="AT226" s="25" t="s">
        <v>181</v>
      </c>
      <c r="AU226" s="25" t="s">
        <v>86</v>
      </c>
      <c r="AY226" s="25" t="s">
        <v>179</v>
      </c>
      <c r="BE226" s="246">
        <f>IF(N226="základní",J226,0)</f>
        <v>0</v>
      </c>
      <c r="BF226" s="246">
        <f>IF(N226="snížená",J226,0)</f>
        <v>0</v>
      </c>
      <c r="BG226" s="246">
        <f>IF(N226="zákl. přenesená",J226,0)</f>
        <v>0</v>
      </c>
      <c r="BH226" s="246">
        <f>IF(N226="sníž. přenesená",J226,0)</f>
        <v>0</v>
      </c>
      <c r="BI226" s="246">
        <f>IF(N226="nulová",J226,0)</f>
        <v>0</v>
      </c>
      <c r="BJ226" s="25" t="s">
        <v>24</v>
      </c>
      <c r="BK226" s="246">
        <f>ROUND(I226*H226,2)</f>
        <v>0</v>
      </c>
      <c r="BL226" s="25" t="s">
        <v>185</v>
      </c>
      <c r="BM226" s="25" t="s">
        <v>363</v>
      </c>
    </row>
    <row r="227" spans="2:47" s="1" customFormat="1" ht="13.5">
      <c r="B227" s="47"/>
      <c r="C227" s="75"/>
      <c r="D227" s="247" t="s">
        <v>187</v>
      </c>
      <c r="E227" s="75"/>
      <c r="F227" s="248" t="s">
        <v>364</v>
      </c>
      <c r="G227" s="75"/>
      <c r="H227" s="75"/>
      <c r="I227" s="205"/>
      <c r="J227" s="75"/>
      <c r="K227" s="75"/>
      <c r="L227" s="73"/>
      <c r="M227" s="249"/>
      <c r="N227" s="48"/>
      <c r="O227" s="48"/>
      <c r="P227" s="48"/>
      <c r="Q227" s="48"/>
      <c r="R227" s="48"/>
      <c r="S227" s="48"/>
      <c r="T227" s="96"/>
      <c r="AT227" s="25" t="s">
        <v>187</v>
      </c>
      <c r="AU227" s="25" t="s">
        <v>86</v>
      </c>
    </row>
    <row r="228" spans="2:63" s="11" customFormat="1" ht="29.85" customHeight="1">
      <c r="B228" s="219"/>
      <c r="C228" s="220"/>
      <c r="D228" s="221" t="s">
        <v>76</v>
      </c>
      <c r="E228" s="233" t="s">
        <v>217</v>
      </c>
      <c r="F228" s="233" t="s">
        <v>365</v>
      </c>
      <c r="G228" s="220"/>
      <c r="H228" s="220"/>
      <c r="I228" s="223"/>
      <c r="J228" s="234">
        <f>BK228</f>
        <v>0</v>
      </c>
      <c r="K228" s="220"/>
      <c r="L228" s="225"/>
      <c r="M228" s="226"/>
      <c r="N228" s="227"/>
      <c r="O228" s="227"/>
      <c r="P228" s="228">
        <f>SUM(P229:P249)</f>
        <v>0</v>
      </c>
      <c r="Q228" s="227"/>
      <c r="R228" s="228">
        <f>SUM(R229:R249)</f>
        <v>46.351440000000004</v>
      </c>
      <c r="S228" s="227"/>
      <c r="T228" s="229">
        <f>SUM(T229:T249)</f>
        <v>0</v>
      </c>
      <c r="AR228" s="230" t="s">
        <v>24</v>
      </c>
      <c r="AT228" s="231" t="s">
        <v>76</v>
      </c>
      <c r="AU228" s="231" t="s">
        <v>24</v>
      </c>
      <c r="AY228" s="230" t="s">
        <v>179</v>
      </c>
      <c r="BK228" s="232">
        <f>SUM(BK229:BK249)</f>
        <v>0</v>
      </c>
    </row>
    <row r="229" spans="2:65" s="1" customFormat="1" ht="16.5" customHeight="1">
      <c r="B229" s="47"/>
      <c r="C229" s="235" t="s">
        <v>366</v>
      </c>
      <c r="D229" s="235" t="s">
        <v>181</v>
      </c>
      <c r="E229" s="236" t="s">
        <v>367</v>
      </c>
      <c r="F229" s="237" t="s">
        <v>368</v>
      </c>
      <c r="G229" s="238" t="s">
        <v>116</v>
      </c>
      <c r="H229" s="239">
        <v>81</v>
      </c>
      <c r="I229" s="240"/>
      <c r="J229" s="241">
        <f>ROUND(I229*H229,2)</f>
        <v>0</v>
      </c>
      <c r="K229" s="237" t="s">
        <v>369</v>
      </c>
      <c r="L229" s="73"/>
      <c r="M229" s="242" t="s">
        <v>22</v>
      </c>
      <c r="N229" s="243" t="s">
        <v>48</v>
      </c>
      <c r="O229" s="48"/>
      <c r="P229" s="244">
        <f>O229*H229</f>
        <v>0</v>
      </c>
      <c r="Q229" s="244">
        <v>0</v>
      </c>
      <c r="R229" s="244">
        <f>Q229*H229</f>
        <v>0</v>
      </c>
      <c r="S229" s="244">
        <v>0</v>
      </c>
      <c r="T229" s="245">
        <f>S229*H229</f>
        <v>0</v>
      </c>
      <c r="AR229" s="25" t="s">
        <v>185</v>
      </c>
      <c r="AT229" s="25" t="s">
        <v>181</v>
      </c>
      <c r="AU229" s="25" t="s">
        <v>86</v>
      </c>
      <c r="AY229" s="25" t="s">
        <v>179</v>
      </c>
      <c r="BE229" s="246">
        <f>IF(N229="základní",J229,0)</f>
        <v>0</v>
      </c>
      <c r="BF229" s="246">
        <f>IF(N229="snížená",J229,0)</f>
        <v>0</v>
      </c>
      <c r="BG229" s="246">
        <f>IF(N229="zákl. přenesená",J229,0)</f>
        <v>0</v>
      </c>
      <c r="BH229" s="246">
        <f>IF(N229="sníž. přenesená",J229,0)</f>
        <v>0</v>
      </c>
      <c r="BI229" s="246">
        <f>IF(N229="nulová",J229,0)</f>
        <v>0</v>
      </c>
      <c r="BJ229" s="25" t="s">
        <v>24</v>
      </c>
      <c r="BK229" s="246">
        <f>ROUND(I229*H229,2)</f>
        <v>0</v>
      </c>
      <c r="BL229" s="25" t="s">
        <v>185</v>
      </c>
      <c r="BM229" s="25" t="s">
        <v>370</v>
      </c>
    </row>
    <row r="230" spans="2:47" s="1" customFormat="1" ht="13.5">
      <c r="B230" s="47"/>
      <c r="C230" s="75"/>
      <c r="D230" s="247" t="s">
        <v>187</v>
      </c>
      <c r="E230" s="75"/>
      <c r="F230" s="248" t="s">
        <v>371</v>
      </c>
      <c r="G230" s="75"/>
      <c r="H230" s="75"/>
      <c r="I230" s="205"/>
      <c r="J230" s="75"/>
      <c r="K230" s="75"/>
      <c r="L230" s="73"/>
      <c r="M230" s="249"/>
      <c r="N230" s="48"/>
      <c r="O230" s="48"/>
      <c r="P230" s="48"/>
      <c r="Q230" s="48"/>
      <c r="R230" s="48"/>
      <c r="S230" s="48"/>
      <c r="T230" s="96"/>
      <c r="AT230" s="25" t="s">
        <v>187</v>
      </c>
      <c r="AU230" s="25" t="s">
        <v>86</v>
      </c>
    </row>
    <row r="231" spans="2:47" s="1" customFormat="1" ht="13.5">
      <c r="B231" s="47"/>
      <c r="C231" s="75"/>
      <c r="D231" s="247" t="s">
        <v>189</v>
      </c>
      <c r="E231" s="75"/>
      <c r="F231" s="250" t="s">
        <v>372</v>
      </c>
      <c r="G231" s="75"/>
      <c r="H231" s="75"/>
      <c r="I231" s="205"/>
      <c r="J231" s="75"/>
      <c r="K231" s="75"/>
      <c r="L231" s="73"/>
      <c r="M231" s="249"/>
      <c r="N231" s="48"/>
      <c r="O231" s="48"/>
      <c r="P231" s="48"/>
      <c r="Q231" s="48"/>
      <c r="R231" s="48"/>
      <c r="S231" s="48"/>
      <c r="T231" s="96"/>
      <c r="AT231" s="25" t="s">
        <v>189</v>
      </c>
      <c r="AU231" s="25" t="s">
        <v>86</v>
      </c>
    </row>
    <row r="232" spans="2:51" s="13" customFormat="1" ht="13.5">
      <c r="B232" s="261"/>
      <c r="C232" s="262"/>
      <c r="D232" s="247" t="s">
        <v>191</v>
      </c>
      <c r="E232" s="263" t="s">
        <v>22</v>
      </c>
      <c r="F232" s="264" t="s">
        <v>373</v>
      </c>
      <c r="G232" s="262"/>
      <c r="H232" s="265">
        <v>81</v>
      </c>
      <c r="I232" s="266"/>
      <c r="J232" s="262"/>
      <c r="K232" s="262"/>
      <c r="L232" s="267"/>
      <c r="M232" s="268"/>
      <c r="N232" s="269"/>
      <c r="O232" s="269"/>
      <c r="P232" s="269"/>
      <c r="Q232" s="269"/>
      <c r="R232" s="269"/>
      <c r="S232" s="269"/>
      <c r="T232" s="270"/>
      <c r="AT232" s="271" t="s">
        <v>191</v>
      </c>
      <c r="AU232" s="271" t="s">
        <v>86</v>
      </c>
      <c r="AV232" s="13" t="s">
        <v>86</v>
      </c>
      <c r="AW232" s="13" t="s">
        <v>40</v>
      </c>
      <c r="AX232" s="13" t="s">
        <v>24</v>
      </c>
      <c r="AY232" s="271" t="s">
        <v>179</v>
      </c>
    </row>
    <row r="233" spans="2:65" s="1" customFormat="1" ht="16.5" customHeight="1">
      <c r="B233" s="47"/>
      <c r="C233" s="283" t="s">
        <v>374</v>
      </c>
      <c r="D233" s="283" t="s">
        <v>375</v>
      </c>
      <c r="E233" s="284" t="s">
        <v>376</v>
      </c>
      <c r="F233" s="285" t="s">
        <v>377</v>
      </c>
      <c r="G233" s="286" t="s">
        <v>245</v>
      </c>
      <c r="H233" s="287">
        <v>7.29</v>
      </c>
      <c r="I233" s="288"/>
      <c r="J233" s="289">
        <f>ROUND(I233*H233,2)</f>
        <v>0</v>
      </c>
      <c r="K233" s="285" t="s">
        <v>184</v>
      </c>
      <c r="L233" s="290"/>
      <c r="M233" s="291" t="s">
        <v>22</v>
      </c>
      <c r="N233" s="292" t="s">
        <v>48</v>
      </c>
      <c r="O233" s="48"/>
      <c r="P233" s="244">
        <f>O233*H233</f>
        <v>0</v>
      </c>
      <c r="Q233" s="244">
        <v>1</v>
      </c>
      <c r="R233" s="244">
        <f>Q233*H233</f>
        <v>7.29</v>
      </c>
      <c r="S233" s="244">
        <v>0</v>
      </c>
      <c r="T233" s="245">
        <f>S233*H233</f>
        <v>0</v>
      </c>
      <c r="AR233" s="25" t="s">
        <v>236</v>
      </c>
      <c r="AT233" s="25" t="s">
        <v>375</v>
      </c>
      <c r="AU233" s="25" t="s">
        <v>86</v>
      </c>
      <c r="AY233" s="25" t="s">
        <v>179</v>
      </c>
      <c r="BE233" s="246">
        <f>IF(N233="základní",J233,0)</f>
        <v>0</v>
      </c>
      <c r="BF233" s="246">
        <f>IF(N233="snížená",J233,0)</f>
        <v>0</v>
      </c>
      <c r="BG233" s="246">
        <f>IF(N233="zákl. přenesená",J233,0)</f>
        <v>0</v>
      </c>
      <c r="BH233" s="246">
        <f>IF(N233="sníž. přenesená",J233,0)</f>
        <v>0</v>
      </c>
      <c r="BI233" s="246">
        <f>IF(N233="nulová",J233,0)</f>
        <v>0</v>
      </c>
      <c r="BJ233" s="25" t="s">
        <v>24</v>
      </c>
      <c r="BK233" s="246">
        <f>ROUND(I233*H233,2)</f>
        <v>0</v>
      </c>
      <c r="BL233" s="25" t="s">
        <v>185</v>
      </c>
      <c r="BM233" s="25" t="s">
        <v>378</v>
      </c>
    </row>
    <row r="234" spans="2:47" s="1" customFormat="1" ht="13.5">
      <c r="B234" s="47"/>
      <c r="C234" s="75"/>
      <c r="D234" s="247" t="s">
        <v>187</v>
      </c>
      <c r="E234" s="75"/>
      <c r="F234" s="248" t="s">
        <v>379</v>
      </c>
      <c r="G234" s="75"/>
      <c r="H234" s="75"/>
      <c r="I234" s="205"/>
      <c r="J234" s="75"/>
      <c r="K234" s="75"/>
      <c r="L234" s="73"/>
      <c r="M234" s="249"/>
      <c r="N234" s="48"/>
      <c r="O234" s="48"/>
      <c r="P234" s="48"/>
      <c r="Q234" s="48"/>
      <c r="R234" s="48"/>
      <c r="S234" s="48"/>
      <c r="T234" s="96"/>
      <c r="AT234" s="25" t="s">
        <v>187</v>
      </c>
      <c r="AU234" s="25" t="s">
        <v>86</v>
      </c>
    </row>
    <row r="235" spans="2:51" s="13" customFormat="1" ht="13.5">
      <c r="B235" s="261"/>
      <c r="C235" s="262"/>
      <c r="D235" s="247" t="s">
        <v>191</v>
      </c>
      <c r="E235" s="263" t="s">
        <v>22</v>
      </c>
      <c r="F235" s="264" t="s">
        <v>380</v>
      </c>
      <c r="G235" s="262"/>
      <c r="H235" s="265">
        <v>7.29</v>
      </c>
      <c r="I235" s="266"/>
      <c r="J235" s="262"/>
      <c r="K235" s="262"/>
      <c r="L235" s="267"/>
      <c r="M235" s="268"/>
      <c r="N235" s="269"/>
      <c r="O235" s="269"/>
      <c r="P235" s="269"/>
      <c r="Q235" s="269"/>
      <c r="R235" s="269"/>
      <c r="S235" s="269"/>
      <c r="T235" s="270"/>
      <c r="AT235" s="271" t="s">
        <v>191</v>
      </c>
      <c r="AU235" s="271" t="s">
        <v>86</v>
      </c>
      <c r="AV235" s="13" t="s">
        <v>86</v>
      </c>
      <c r="AW235" s="13" t="s">
        <v>40</v>
      </c>
      <c r="AX235" s="13" t="s">
        <v>24</v>
      </c>
      <c r="AY235" s="271" t="s">
        <v>179</v>
      </c>
    </row>
    <row r="236" spans="2:65" s="1" customFormat="1" ht="16.5" customHeight="1">
      <c r="B236" s="47"/>
      <c r="C236" s="235" t="s">
        <v>381</v>
      </c>
      <c r="D236" s="235" t="s">
        <v>181</v>
      </c>
      <c r="E236" s="236" t="s">
        <v>382</v>
      </c>
      <c r="F236" s="237" t="s">
        <v>383</v>
      </c>
      <c r="G236" s="238" t="s">
        <v>116</v>
      </c>
      <c r="H236" s="239">
        <v>81</v>
      </c>
      <c r="I236" s="240"/>
      <c r="J236" s="241">
        <f>ROUND(I236*H236,2)</f>
        <v>0</v>
      </c>
      <c r="K236" s="237" t="s">
        <v>184</v>
      </c>
      <c r="L236" s="73"/>
      <c r="M236" s="242" t="s">
        <v>22</v>
      </c>
      <c r="N236" s="243" t="s">
        <v>48</v>
      </c>
      <c r="O236" s="48"/>
      <c r="P236" s="244">
        <f>O236*H236</f>
        <v>0</v>
      </c>
      <c r="Q236" s="244">
        <v>0</v>
      </c>
      <c r="R236" s="244">
        <f>Q236*H236</f>
        <v>0</v>
      </c>
      <c r="S236" s="244">
        <v>0</v>
      </c>
      <c r="T236" s="245">
        <f>S236*H236</f>
        <v>0</v>
      </c>
      <c r="AR236" s="25" t="s">
        <v>185</v>
      </c>
      <c r="AT236" s="25" t="s">
        <v>181</v>
      </c>
      <c r="AU236" s="25" t="s">
        <v>86</v>
      </c>
      <c r="AY236" s="25" t="s">
        <v>179</v>
      </c>
      <c r="BE236" s="246">
        <f>IF(N236="základní",J236,0)</f>
        <v>0</v>
      </c>
      <c r="BF236" s="246">
        <f>IF(N236="snížená",J236,0)</f>
        <v>0</v>
      </c>
      <c r="BG236" s="246">
        <f>IF(N236="zákl. přenesená",J236,0)</f>
        <v>0</v>
      </c>
      <c r="BH236" s="246">
        <f>IF(N236="sníž. přenesená",J236,0)</f>
        <v>0</v>
      </c>
      <c r="BI236" s="246">
        <f>IF(N236="nulová",J236,0)</f>
        <v>0</v>
      </c>
      <c r="BJ236" s="25" t="s">
        <v>24</v>
      </c>
      <c r="BK236" s="246">
        <f>ROUND(I236*H236,2)</f>
        <v>0</v>
      </c>
      <c r="BL236" s="25" t="s">
        <v>185</v>
      </c>
      <c r="BM236" s="25" t="s">
        <v>384</v>
      </c>
    </row>
    <row r="237" spans="2:47" s="1" customFormat="1" ht="13.5">
      <c r="B237" s="47"/>
      <c r="C237" s="75"/>
      <c r="D237" s="247" t="s">
        <v>187</v>
      </c>
      <c r="E237" s="75"/>
      <c r="F237" s="248" t="s">
        <v>385</v>
      </c>
      <c r="G237" s="75"/>
      <c r="H237" s="75"/>
      <c r="I237" s="205"/>
      <c r="J237" s="75"/>
      <c r="K237" s="75"/>
      <c r="L237" s="73"/>
      <c r="M237" s="249"/>
      <c r="N237" s="48"/>
      <c r="O237" s="48"/>
      <c r="P237" s="48"/>
      <c r="Q237" s="48"/>
      <c r="R237" s="48"/>
      <c r="S237" s="48"/>
      <c r="T237" s="96"/>
      <c r="AT237" s="25" t="s">
        <v>187</v>
      </c>
      <c r="AU237" s="25" t="s">
        <v>86</v>
      </c>
    </row>
    <row r="238" spans="2:47" s="1" customFormat="1" ht="13.5">
      <c r="B238" s="47"/>
      <c r="C238" s="75"/>
      <c r="D238" s="247" t="s">
        <v>189</v>
      </c>
      <c r="E238" s="75"/>
      <c r="F238" s="250" t="s">
        <v>372</v>
      </c>
      <c r="G238" s="75"/>
      <c r="H238" s="75"/>
      <c r="I238" s="205"/>
      <c r="J238" s="75"/>
      <c r="K238" s="75"/>
      <c r="L238" s="73"/>
      <c r="M238" s="249"/>
      <c r="N238" s="48"/>
      <c r="O238" s="48"/>
      <c r="P238" s="48"/>
      <c r="Q238" s="48"/>
      <c r="R238" s="48"/>
      <c r="S238" s="48"/>
      <c r="T238" s="96"/>
      <c r="AT238" s="25" t="s">
        <v>189</v>
      </c>
      <c r="AU238" s="25" t="s">
        <v>86</v>
      </c>
    </row>
    <row r="239" spans="2:51" s="13" customFormat="1" ht="13.5">
      <c r="B239" s="261"/>
      <c r="C239" s="262"/>
      <c r="D239" s="247" t="s">
        <v>191</v>
      </c>
      <c r="E239" s="263" t="s">
        <v>22</v>
      </c>
      <c r="F239" s="264" t="s">
        <v>373</v>
      </c>
      <c r="G239" s="262"/>
      <c r="H239" s="265">
        <v>81</v>
      </c>
      <c r="I239" s="266"/>
      <c r="J239" s="262"/>
      <c r="K239" s="262"/>
      <c r="L239" s="267"/>
      <c r="M239" s="268"/>
      <c r="N239" s="269"/>
      <c r="O239" s="269"/>
      <c r="P239" s="269"/>
      <c r="Q239" s="269"/>
      <c r="R239" s="269"/>
      <c r="S239" s="269"/>
      <c r="T239" s="270"/>
      <c r="AT239" s="271" t="s">
        <v>191</v>
      </c>
      <c r="AU239" s="271" t="s">
        <v>86</v>
      </c>
      <c r="AV239" s="13" t="s">
        <v>86</v>
      </c>
      <c r="AW239" s="13" t="s">
        <v>40</v>
      </c>
      <c r="AX239" s="13" t="s">
        <v>24</v>
      </c>
      <c r="AY239" s="271" t="s">
        <v>179</v>
      </c>
    </row>
    <row r="240" spans="2:65" s="1" customFormat="1" ht="16.5" customHeight="1">
      <c r="B240" s="47"/>
      <c r="C240" s="283" t="s">
        <v>386</v>
      </c>
      <c r="D240" s="283" t="s">
        <v>375</v>
      </c>
      <c r="E240" s="284" t="s">
        <v>387</v>
      </c>
      <c r="F240" s="285" t="s">
        <v>388</v>
      </c>
      <c r="G240" s="286" t="s">
        <v>245</v>
      </c>
      <c r="H240" s="287">
        <v>21.87</v>
      </c>
      <c r="I240" s="288"/>
      <c r="J240" s="289">
        <f>ROUND(I240*H240,2)</f>
        <v>0</v>
      </c>
      <c r="K240" s="285" t="s">
        <v>184</v>
      </c>
      <c r="L240" s="290"/>
      <c r="M240" s="291" t="s">
        <v>22</v>
      </c>
      <c r="N240" s="292" t="s">
        <v>48</v>
      </c>
      <c r="O240" s="48"/>
      <c r="P240" s="244">
        <f>O240*H240</f>
        <v>0</v>
      </c>
      <c r="Q240" s="244">
        <v>1</v>
      </c>
      <c r="R240" s="244">
        <f>Q240*H240</f>
        <v>21.87</v>
      </c>
      <c r="S240" s="244">
        <v>0</v>
      </c>
      <c r="T240" s="245">
        <f>S240*H240</f>
        <v>0</v>
      </c>
      <c r="AR240" s="25" t="s">
        <v>236</v>
      </c>
      <c r="AT240" s="25" t="s">
        <v>375</v>
      </c>
      <c r="AU240" s="25" t="s">
        <v>86</v>
      </c>
      <c r="AY240" s="25" t="s">
        <v>179</v>
      </c>
      <c r="BE240" s="246">
        <f>IF(N240="základní",J240,0)</f>
        <v>0</v>
      </c>
      <c r="BF240" s="246">
        <f>IF(N240="snížená",J240,0)</f>
        <v>0</v>
      </c>
      <c r="BG240" s="246">
        <f>IF(N240="zákl. přenesená",J240,0)</f>
        <v>0</v>
      </c>
      <c r="BH240" s="246">
        <f>IF(N240="sníž. přenesená",J240,0)</f>
        <v>0</v>
      </c>
      <c r="BI240" s="246">
        <f>IF(N240="nulová",J240,0)</f>
        <v>0</v>
      </c>
      <c r="BJ240" s="25" t="s">
        <v>24</v>
      </c>
      <c r="BK240" s="246">
        <f>ROUND(I240*H240,2)</f>
        <v>0</v>
      </c>
      <c r="BL240" s="25" t="s">
        <v>185</v>
      </c>
      <c r="BM240" s="25" t="s">
        <v>389</v>
      </c>
    </row>
    <row r="241" spans="2:47" s="1" customFormat="1" ht="13.5">
      <c r="B241" s="47"/>
      <c r="C241" s="75"/>
      <c r="D241" s="247" t="s">
        <v>187</v>
      </c>
      <c r="E241" s="75"/>
      <c r="F241" s="248" t="s">
        <v>390</v>
      </c>
      <c r="G241" s="75"/>
      <c r="H241" s="75"/>
      <c r="I241" s="205"/>
      <c r="J241" s="75"/>
      <c r="K241" s="75"/>
      <c r="L241" s="73"/>
      <c r="M241" s="249"/>
      <c r="N241" s="48"/>
      <c r="O241" s="48"/>
      <c r="P241" s="48"/>
      <c r="Q241" s="48"/>
      <c r="R241" s="48"/>
      <c r="S241" s="48"/>
      <c r="T241" s="96"/>
      <c r="AT241" s="25" t="s">
        <v>187</v>
      </c>
      <c r="AU241" s="25" t="s">
        <v>86</v>
      </c>
    </row>
    <row r="242" spans="2:51" s="13" customFormat="1" ht="13.5">
      <c r="B242" s="261"/>
      <c r="C242" s="262"/>
      <c r="D242" s="247" t="s">
        <v>191</v>
      </c>
      <c r="E242" s="263" t="s">
        <v>22</v>
      </c>
      <c r="F242" s="264" t="s">
        <v>391</v>
      </c>
      <c r="G242" s="262"/>
      <c r="H242" s="265">
        <v>21.87</v>
      </c>
      <c r="I242" s="266"/>
      <c r="J242" s="262"/>
      <c r="K242" s="262"/>
      <c r="L242" s="267"/>
      <c r="M242" s="268"/>
      <c r="N242" s="269"/>
      <c r="O242" s="269"/>
      <c r="P242" s="269"/>
      <c r="Q242" s="269"/>
      <c r="R242" s="269"/>
      <c r="S242" s="269"/>
      <c r="T242" s="270"/>
      <c r="AT242" s="271" t="s">
        <v>191</v>
      </c>
      <c r="AU242" s="271" t="s">
        <v>86</v>
      </c>
      <c r="AV242" s="13" t="s">
        <v>86</v>
      </c>
      <c r="AW242" s="13" t="s">
        <v>40</v>
      </c>
      <c r="AX242" s="13" t="s">
        <v>24</v>
      </c>
      <c r="AY242" s="271" t="s">
        <v>179</v>
      </c>
    </row>
    <row r="243" spans="2:65" s="1" customFormat="1" ht="25.5" customHeight="1">
      <c r="B243" s="47"/>
      <c r="C243" s="235" t="s">
        <v>392</v>
      </c>
      <c r="D243" s="235" t="s">
        <v>181</v>
      </c>
      <c r="E243" s="236" t="s">
        <v>393</v>
      </c>
      <c r="F243" s="237" t="s">
        <v>394</v>
      </c>
      <c r="G243" s="238" t="s">
        <v>116</v>
      </c>
      <c r="H243" s="239">
        <v>81</v>
      </c>
      <c r="I243" s="240"/>
      <c r="J243" s="241">
        <f>ROUND(I243*H243,2)</f>
        <v>0</v>
      </c>
      <c r="K243" s="237" t="s">
        <v>184</v>
      </c>
      <c r="L243" s="73"/>
      <c r="M243" s="242" t="s">
        <v>22</v>
      </c>
      <c r="N243" s="243" t="s">
        <v>48</v>
      </c>
      <c r="O243" s="48"/>
      <c r="P243" s="244">
        <f>O243*H243</f>
        <v>0</v>
      </c>
      <c r="Q243" s="244">
        <v>0.101</v>
      </c>
      <c r="R243" s="244">
        <f>Q243*H243</f>
        <v>8.181000000000001</v>
      </c>
      <c r="S243" s="244">
        <v>0</v>
      </c>
      <c r="T243" s="245">
        <f>S243*H243</f>
        <v>0</v>
      </c>
      <c r="AR243" s="25" t="s">
        <v>185</v>
      </c>
      <c r="AT243" s="25" t="s">
        <v>181</v>
      </c>
      <c r="AU243" s="25" t="s">
        <v>86</v>
      </c>
      <c r="AY243" s="25" t="s">
        <v>179</v>
      </c>
      <c r="BE243" s="246">
        <f>IF(N243="základní",J243,0)</f>
        <v>0</v>
      </c>
      <c r="BF243" s="246">
        <f>IF(N243="snížená",J243,0)</f>
        <v>0</v>
      </c>
      <c r="BG243" s="246">
        <f>IF(N243="zákl. přenesená",J243,0)</f>
        <v>0</v>
      </c>
      <c r="BH243" s="246">
        <f>IF(N243="sníž. přenesená",J243,0)</f>
        <v>0</v>
      </c>
      <c r="BI243" s="246">
        <f>IF(N243="nulová",J243,0)</f>
        <v>0</v>
      </c>
      <c r="BJ243" s="25" t="s">
        <v>24</v>
      </c>
      <c r="BK243" s="246">
        <f>ROUND(I243*H243,2)</f>
        <v>0</v>
      </c>
      <c r="BL243" s="25" t="s">
        <v>185</v>
      </c>
      <c r="BM243" s="25" t="s">
        <v>395</v>
      </c>
    </row>
    <row r="244" spans="2:47" s="1" customFormat="1" ht="13.5">
      <c r="B244" s="47"/>
      <c r="C244" s="75"/>
      <c r="D244" s="247" t="s">
        <v>187</v>
      </c>
      <c r="E244" s="75"/>
      <c r="F244" s="248" t="s">
        <v>396</v>
      </c>
      <c r="G244" s="75"/>
      <c r="H244" s="75"/>
      <c r="I244" s="205"/>
      <c r="J244" s="75"/>
      <c r="K244" s="75"/>
      <c r="L244" s="73"/>
      <c r="M244" s="249"/>
      <c r="N244" s="48"/>
      <c r="O244" s="48"/>
      <c r="P244" s="48"/>
      <c r="Q244" s="48"/>
      <c r="R244" s="48"/>
      <c r="S244" s="48"/>
      <c r="T244" s="96"/>
      <c r="AT244" s="25" t="s">
        <v>187</v>
      </c>
      <c r="AU244" s="25" t="s">
        <v>86</v>
      </c>
    </row>
    <row r="245" spans="2:47" s="1" customFormat="1" ht="13.5">
      <c r="B245" s="47"/>
      <c r="C245" s="75"/>
      <c r="D245" s="247" t="s">
        <v>189</v>
      </c>
      <c r="E245" s="75"/>
      <c r="F245" s="250" t="s">
        <v>397</v>
      </c>
      <c r="G245" s="75"/>
      <c r="H245" s="75"/>
      <c r="I245" s="205"/>
      <c r="J245" s="75"/>
      <c r="K245" s="75"/>
      <c r="L245" s="73"/>
      <c r="M245" s="249"/>
      <c r="N245" s="48"/>
      <c r="O245" s="48"/>
      <c r="P245" s="48"/>
      <c r="Q245" s="48"/>
      <c r="R245" s="48"/>
      <c r="S245" s="48"/>
      <c r="T245" s="96"/>
      <c r="AT245" s="25" t="s">
        <v>189</v>
      </c>
      <c r="AU245" s="25" t="s">
        <v>86</v>
      </c>
    </row>
    <row r="246" spans="2:51" s="13" customFormat="1" ht="13.5">
      <c r="B246" s="261"/>
      <c r="C246" s="262"/>
      <c r="D246" s="247" t="s">
        <v>191</v>
      </c>
      <c r="E246" s="263" t="s">
        <v>22</v>
      </c>
      <c r="F246" s="264" t="s">
        <v>373</v>
      </c>
      <c r="G246" s="262"/>
      <c r="H246" s="265">
        <v>81</v>
      </c>
      <c r="I246" s="266"/>
      <c r="J246" s="262"/>
      <c r="K246" s="262"/>
      <c r="L246" s="267"/>
      <c r="M246" s="268"/>
      <c r="N246" s="269"/>
      <c r="O246" s="269"/>
      <c r="P246" s="269"/>
      <c r="Q246" s="269"/>
      <c r="R246" s="269"/>
      <c r="S246" s="269"/>
      <c r="T246" s="270"/>
      <c r="AT246" s="271" t="s">
        <v>191</v>
      </c>
      <c r="AU246" s="271" t="s">
        <v>86</v>
      </c>
      <c r="AV246" s="13" t="s">
        <v>86</v>
      </c>
      <c r="AW246" s="13" t="s">
        <v>40</v>
      </c>
      <c r="AX246" s="13" t="s">
        <v>24</v>
      </c>
      <c r="AY246" s="271" t="s">
        <v>179</v>
      </c>
    </row>
    <row r="247" spans="2:65" s="1" customFormat="1" ht="16.5" customHeight="1">
      <c r="B247" s="47"/>
      <c r="C247" s="283" t="s">
        <v>398</v>
      </c>
      <c r="D247" s="283" t="s">
        <v>375</v>
      </c>
      <c r="E247" s="284" t="s">
        <v>399</v>
      </c>
      <c r="F247" s="285" t="s">
        <v>400</v>
      </c>
      <c r="G247" s="286" t="s">
        <v>116</v>
      </c>
      <c r="H247" s="287">
        <v>83.43</v>
      </c>
      <c r="I247" s="288"/>
      <c r="J247" s="289">
        <f>ROUND(I247*H247,2)</f>
        <v>0</v>
      </c>
      <c r="K247" s="285" t="s">
        <v>184</v>
      </c>
      <c r="L247" s="290"/>
      <c r="M247" s="291" t="s">
        <v>22</v>
      </c>
      <c r="N247" s="292" t="s">
        <v>48</v>
      </c>
      <c r="O247" s="48"/>
      <c r="P247" s="244">
        <f>O247*H247</f>
        <v>0</v>
      </c>
      <c r="Q247" s="244">
        <v>0.108</v>
      </c>
      <c r="R247" s="244">
        <f>Q247*H247</f>
        <v>9.010440000000001</v>
      </c>
      <c r="S247" s="244">
        <v>0</v>
      </c>
      <c r="T247" s="245">
        <f>S247*H247</f>
        <v>0</v>
      </c>
      <c r="AR247" s="25" t="s">
        <v>236</v>
      </c>
      <c r="AT247" s="25" t="s">
        <v>375</v>
      </c>
      <c r="AU247" s="25" t="s">
        <v>86</v>
      </c>
      <c r="AY247" s="25" t="s">
        <v>179</v>
      </c>
      <c r="BE247" s="246">
        <f>IF(N247="základní",J247,0)</f>
        <v>0</v>
      </c>
      <c r="BF247" s="246">
        <f>IF(N247="snížená",J247,0)</f>
        <v>0</v>
      </c>
      <c r="BG247" s="246">
        <f>IF(N247="zákl. přenesená",J247,0)</f>
        <v>0</v>
      </c>
      <c r="BH247" s="246">
        <f>IF(N247="sníž. přenesená",J247,0)</f>
        <v>0</v>
      </c>
      <c r="BI247" s="246">
        <f>IF(N247="nulová",J247,0)</f>
        <v>0</v>
      </c>
      <c r="BJ247" s="25" t="s">
        <v>24</v>
      </c>
      <c r="BK247" s="246">
        <f>ROUND(I247*H247,2)</f>
        <v>0</v>
      </c>
      <c r="BL247" s="25" t="s">
        <v>185</v>
      </c>
      <c r="BM247" s="25" t="s">
        <v>401</v>
      </c>
    </row>
    <row r="248" spans="2:47" s="1" customFormat="1" ht="13.5">
      <c r="B248" s="47"/>
      <c r="C248" s="75"/>
      <c r="D248" s="247" t="s">
        <v>187</v>
      </c>
      <c r="E248" s="75"/>
      <c r="F248" s="248" t="s">
        <v>402</v>
      </c>
      <c r="G248" s="75"/>
      <c r="H248" s="75"/>
      <c r="I248" s="205"/>
      <c r="J248" s="75"/>
      <c r="K248" s="75"/>
      <c r="L248" s="73"/>
      <c r="M248" s="249"/>
      <c r="N248" s="48"/>
      <c r="O248" s="48"/>
      <c r="P248" s="48"/>
      <c r="Q248" s="48"/>
      <c r="R248" s="48"/>
      <c r="S248" s="48"/>
      <c r="T248" s="96"/>
      <c r="AT248" s="25" t="s">
        <v>187</v>
      </c>
      <c r="AU248" s="25" t="s">
        <v>86</v>
      </c>
    </row>
    <row r="249" spans="2:51" s="13" customFormat="1" ht="13.5">
      <c r="B249" s="261"/>
      <c r="C249" s="262"/>
      <c r="D249" s="247" t="s">
        <v>191</v>
      </c>
      <c r="E249" s="262"/>
      <c r="F249" s="264" t="s">
        <v>403</v>
      </c>
      <c r="G249" s="262"/>
      <c r="H249" s="265">
        <v>83.43</v>
      </c>
      <c r="I249" s="266"/>
      <c r="J249" s="262"/>
      <c r="K249" s="262"/>
      <c r="L249" s="267"/>
      <c r="M249" s="268"/>
      <c r="N249" s="269"/>
      <c r="O249" s="269"/>
      <c r="P249" s="269"/>
      <c r="Q249" s="269"/>
      <c r="R249" s="269"/>
      <c r="S249" s="269"/>
      <c r="T249" s="270"/>
      <c r="AT249" s="271" t="s">
        <v>191</v>
      </c>
      <c r="AU249" s="271" t="s">
        <v>86</v>
      </c>
      <c r="AV249" s="13" t="s">
        <v>86</v>
      </c>
      <c r="AW249" s="13" t="s">
        <v>6</v>
      </c>
      <c r="AX249" s="13" t="s">
        <v>24</v>
      </c>
      <c r="AY249" s="271" t="s">
        <v>179</v>
      </c>
    </row>
    <row r="250" spans="2:63" s="11" customFormat="1" ht="29.85" customHeight="1">
      <c r="B250" s="219"/>
      <c r="C250" s="220"/>
      <c r="D250" s="221" t="s">
        <v>76</v>
      </c>
      <c r="E250" s="233" t="s">
        <v>224</v>
      </c>
      <c r="F250" s="233" t="s">
        <v>404</v>
      </c>
      <c r="G250" s="220"/>
      <c r="H250" s="220"/>
      <c r="I250" s="223"/>
      <c r="J250" s="234">
        <f>BK250</f>
        <v>0</v>
      </c>
      <c r="K250" s="220"/>
      <c r="L250" s="225"/>
      <c r="M250" s="226"/>
      <c r="N250" s="227"/>
      <c r="O250" s="227"/>
      <c r="P250" s="228">
        <f>P251+P294+P344</f>
        <v>0</v>
      </c>
      <c r="Q250" s="227"/>
      <c r="R250" s="228">
        <f>R251+R294+R344</f>
        <v>26.760623572906397</v>
      </c>
      <c r="S250" s="227"/>
      <c r="T250" s="229">
        <f>T251+T294+T344</f>
        <v>0</v>
      </c>
      <c r="AR250" s="230" t="s">
        <v>24</v>
      </c>
      <c r="AT250" s="231" t="s">
        <v>76</v>
      </c>
      <c r="AU250" s="231" t="s">
        <v>24</v>
      </c>
      <c r="AY250" s="230" t="s">
        <v>179</v>
      </c>
      <c r="BK250" s="232">
        <f>BK251+BK294+BK344</f>
        <v>0</v>
      </c>
    </row>
    <row r="251" spans="2:63" s="11" customFormat="1" ht="14.85" customHeight="1">
      <c r="B251" s="219"/>
      <c r="C251" s="220"/>
      <c r="D251" s="221" t="s">
        <v>76</v>
      </c>
      <c r="E251" s="233" t="s">
        <v>405</v>
      </c>
      <c r="F251" s="233" t="s">
        <v>406</v>
      </c>
      <c r="G251" s="220"/>
      <c r="H251" s="220"/>
      <c r="I251" s="223"/>
      <c r="J251" s="234">
        <f>BK251</f>
        <v>0</v>
      </c>
      <c r="K251" s="220"/>
      <c r="L251" s="225"/>
      <c r="M251" s="226"/>
      <c r="N251" s="227"/>
      <c r="O251" s="227"/>
      <c r="P251" s="228">
        <f>SUM(P252:P293)</f>
        <v>0</v>
      </c>
      <c r="Q251" s="227"/>
      <c r="R251" s="228">
        <f>SUM(R252:R293)</f>
        <v>1.3389952400000003</v>
      </c>
      <c r="S251" s="227"/>
      <c r="T251" s="229">
        <f>SUM(T252:T293)</f>
        <v>0</v>
      </c>
      <c r="AR251" s="230" t="s">
        <v>24</v>
      </c>
      <c r="AT251" s="231" t="s">
        <v>76</v>
      </c>
      <c r="AU251" s="231" t="s">
        <v>86</v>
      </c>
      <c r="AY251" s="230" t="s">
        <v>179</v>
      </c>
      <c r="BK251" s="232">
        <f>SUM(BK252:BK293)</f>
        <v>0</v>
      </c>
    </row>
    <row r="252" spans="2:65" s="1" customFormat="1" ht="25.5" customHeight="1">
      <c r="B252" s="47"/>
      <c r="C252" s="235" t="s">
        <v>407</v>
      </c>
      <c r="D252" s="235" t="s">
        <v>181</v>
      </c>
      <c r="E252" s="236" t="s">
        <v>408</v>
      </c>
      <c r="F252" s="237" t="s">
        <v>409</v>
      </c>
      <c r="G252" s="238" t="s">
        <v>116</v>
      </c>
      <c r="H252" s="239">
        <v>22.96</v>
      </c>
      <c r="I252" s="240"/>
      <c r="J252" s="241">
        <f>ROUND(I252*H252,2)</f>
        <v>0</v>
      </c>
      <c r="K252" s="237" t="s">
        <v>184</v>
      </c>
      <c r="L252" s="73"/>
      <c r="M252" s="242" t="s">
        <v>22</v>
      </c>
      <c r="N252" s="243" t="s">
        <v>48</v>
      </c>
      <c r="O252" s="48"/>
      <c r="P252" s="244">
        <f>O252*H252</f>
        <v>0</v>
      </c>
      <c r="Q252" s="244">
        <v>0.00489</v>
      </c>
      <c r="R252" s="244">
        <f>Q252*H252</f>
        <v>0.11227440000000001</v>
      </c>
      <c r="S252" s="244">
        <v>0</v>
      </c>
      <c r="T252" s="245">
        <f>S252*H252</f>
        <v>0</v>
      </c>
      <c r="AR252" s="25" t="s">
        <v>185</v>
      </c>
      <c r="AT252" s="25" t="s">
        <v>181</v>
      </c>
      <c r="AU252" s="25" t="s">
        <v>204</v>
      </c>
      <c r="AY252" s="25" t="s">
        <v>179</v>
      </c>
      <c r="BE252" s="246">
        <f>IF(N252="základní",J252,0)</f>
        <v>0</v>
      </c>
      <c r="BF252" s="246">
        <f>IF(N252="snížená",J252,0)</f>
        <v>0</v>
      </c>
      <c r="BG252" s="246">
        <f>IF(N252="zákl. přenesená",J252,0)</f>
        <v>0</v>
      </c>
      <c r="BH252" s="246">
        <f>IF(N252="sníž. přenesená",J252,0)</f>
        <v>0</v>
      </c>
      <c r="BI252" s="246">
        <f>IF(N252="nulová",J252,0)</f>
        <v>0</v>
      </c>
      <c r="BJ252" s="25" t="s">
        <v>24</v>
      </c>
      <c r="BK252" s="246">
        <f>ROUND(I252*H252,2)</f>
        <v>0</v>
      </c>
      <c r="BL252" s="25" t="s">
        <v>185</v>
      </c>
      <c r="BM252" s="25" t="s">
        <v>410</v>
      </c>
    </row>
    <row r="253" spans="2:47" s="1" customFormat="1" ht="13.5">
      <c r="B253" s="47"/>
      <c r="C253" s="75"/>
      <c r="D253" s="247" t="s">
        <v>187</v>
      </c>
      <c r="E253" s="75"/>
      <c r="F253" s="248" t="s">
        <v>411</v>
      </c>
      <c r="G253" s="75"/>
      <c r="H253" s="75"/>
      <c r="I253" s="205"/>
      <c r="J253" s="75"/>
      <c r="K253" s="75"/>
      <c r="L253" s="73"/>
      <c r="M253" s="249"/>
      <c r="N253" s="48"/>
      <c r="O253" s="48"/>
      <c r="P253" s="48"/>
      <c r="Q253" s="48"/>
      <c r="R253" s="48"/>
      <c r="S253" s="48"/>
      <c r="T253" s="96"/>
      <c r="AT253" s="25" t="s">
        <v>187</v>
      </c>
      <c r="AU253" s="25" t="s">
        <v>204</v>
      </c>
    </row>
    <row r="254" spans="2:47" s="1" customFormat="1" ht="13.5">
      <c r="B254" s="47"/>
      <c r="C254" s="75"/>
      <c r="D254" s="247" t="s">
        <v>189</v>
      </c>
      <c r="E254" s="75"/>
      <c r="F254" s="250" t="s">
        <v>412</v>
      </c>
      <c r="G254" s="75"/>
      <c r="H254" s="75"/>
      <c r="I254" s="205"/>
      <c r="J254" s="75"/>
      <c r="K254" s="75"/>
      <c r="L254" s="73"/>
      <c r="M254" s="249"/>
      <c r="N254" s="48"/>
      <c r="O254" s="48"/>
      <c r="P254" s="48"/>
      <c r="Q254" s="48"/>
      <c r="R254" s="48"/>
      <c r="S254" s="48"/>
      <c r="T254" s="96"/>
      <c r="AT254" s="25" t="s">
        <v>189</v>
      </c>
      <c r="AU254" s="25" t="s">
        <v>204</v>
      </c>
    </row>
    <row r="255" spans="2:51" s="12" customFormat="1" ht="13.5">
      <c r="B255" s="251"/>
      <c r="C255" s="252"/>
      <c r="D255" s="247" t="s">
        <v>191</v>
      </c>
      <c r="E255" s="253" t="s">
        <v>22</v>
      </c>
      <c r="F255" s="254" t="s">
        <v>413</v>
      </c>
      <c r="G255" s="252"/>
      <c r="H255" s="253" t="s">
        <v>22</v>
      </c>
      <c r="I255" s="255"/>
      <c r="J255" s="252"/>
      <c r="K255" s="252"/>
      <c r="L255" s="256"/>
      <c r="M255" s="257"/>
      <c r="N255" s="258"/>
      <c r="O255" s="258"/>
      <c r="P255" s="258"/>
      <c r="Q255" s="258"/>
      <c r="R255" s="258"/>
      <c r="S255" s="258"/>
      <c r="T255" s="259"/>
      <c r="AT255" s="260" t="s">
        <v>191</v>
      </c>
      <c r="AU255" s="260" t="s">
        <v>204</v>
      </c>
      <c r="AV255" s="12" t="s">
        <v>24</v>
      </c>
      <c r="AW255" s="12" t="s">
        <v>40</v>
      </c>
      <c r="AX255" s="12" t="s">
        <v>77</v>
      </c>
      <c r="AY255" s="260" t="s">
        <v>179</v>
      </c>
    </row>
    <row r="256" spans="2:51" s="12" customFormat="1" ht="13.5">
      <c r="B256" s="251"/>
      <c r="C256" s="252"/>
      <c r="D256" s="247" t="s">
        <v>191</v>
      </c>
      <c r="E256" s="253" t="s">
        <v>22</v>
      </c>
      <c r="F256" s="254" t="s">
        <v>414</v>
      </c>
      <c r="G256" s="252"/>
      <c r="H256" s="253" t="s">
        <v>22</v>
      </c>
      <c r="I256" s="255"/>
      <c r="J256" s="252"/>
      <c r="K256" s="252"/>
      <c r="L256" s="256"/>
      <c r="M256" s="257"/>
      <c r="N256" s="258"/>
      <c r="O256" s="258"/>
      <c r="P256" s="258"/>
      <c r="Q256" s="258"/>
      <c r="R256" s="258"/>
      <c r="S256" s="258"/>
      <c r="T256" s="259"/>
      <c r="AT256" s="260" t="s">
        <v>191</v>
      </c>
      <c r="AU256" s="260" t="s">
        <v>204</v>
      </c>
      <c r="AV256" s="12" t="s">
        <v>24</v>
      </c>
      <c r="AW256" s="12" t="s">
        <v>40</v>
      </c>
      <c r="AX256" s="12" t="s">
        <v>77</v>
      </c>
      <c r="AY256" s="260" t="s">
        <v>179</v>
      </c>
    </row>
    <row r="257" spans="2:51" s="13" customFormat="1" ht="13.5">
      <c r="B257" s="261"/>
      <c r="C257" s="262"/>
      <c r="D257" s="247" t="s">
        <v>191</v>
      </c>
      <c r="E257" s="263" t="s">
        <v>22</v>
      </c>
      <c r="F257" s="264" t="s">
        <v>415</v>
      </c>
      <c r="G257" s="262"/>
      <c r="H257" s="265">
        <v>3.53</v>
      </c>
      <c r="I257" s="266"/>
      <c r="J257" s="262"/>
      <c r="K257" s="262"/>
      <c r="L257" s="267"/>
      <c r="M257" s="268"/>
      <c r="N257" s="269"/>
      <c r="O257" s="269"/>
      <c r="P257" s="269"/>
      <c r="Q257" s="269"/>
      <c r="R257" s="269"/>
      <c r="S257" s="269"/>
      <c r="T257" s="270"/>
      <c r="AT257" s="271" t="s">
        <v>191</v>
      </c>
      <c r="AU257" s="271" t="s">
        <v>204</v>
      </c>
      <c r="AV257" s="13" t="s">
        <v>86</v>
      </c>
      <c r="AW257" s="13" t="s">
        <v>40</v>
      </c>
      <c r="AX257" s="13" t="s">
        <v>77</v>
      </c>
      <c r="AY257" s="271" t="s">
        <v>179</v>
      </c>
    </row>
    <row r="258" spans="2:51" s="15" customFormat="1" ht="13.5">
      <c r="B258" s="293"/>
      <c r="C258" s="294"/>
      <c r="D258" s="247" t="s">
        <v>191</v>
      </c>
      <c r="E258" s="295" t="s">
        <v>22</v>
      </c>
      <c r="F258" s="296" t="s">
        <v>416</v>
      </c>
      <c r="G258" s="294"/>
      <c r="H258" s="297">
        <v>3.53</v>
      </c>
      <c r="I258" s="298"/>
      <c r="J258" s="294"/>
      <c r="K258" s="294"/>
      <c r="L258" s="299"/>
      <c r="M258" s="300"/>
      <c r="N258" s="301"/>
      <c r="O258" s="301"/>
      <c r="P258" s="301"/>
      <c r="Q258" s="301"/>
      <c r="R258" s="301"/>
      <c r="S258" s="301"/>
      <c r="T258" s="302"/>
      <c r="AT258" s="303" t="s">
        <v>191</v>
      </c>
      <c r="AU258" s="303" t="s">
        <v>204</v>
      </c>
      <c r="AV258" s="15" t="s">
        <v>204</v>
      </c>
      <c r="AW258" s="15" t="s">
        <v>40</v>
      </c>
      <c r="AX258" s="15" t="s">
        <v>77</v>
      </c>
      <c r="AY258" s="303" t="s">
        <v>179</v>
      </c>
    </row>
    <row r="259" spans="2:51" s="12" customFormat="1" ht="13.5">
      <c r="B259" s="251"/>
      <c r="C259" s="252"/>
      <c r="D259" s="247" t="s">
        <v>191</v>
      </c>
      <c r="E259" s="253" t="s">
        <v>22</v>
      </c>
      <c r="F259" s="254" t="s">
        <v>417</v>
      </c>
      <c r="G259" s="252"/>
      <c r="H259" s="253" t="s">
        <v>22</v>
      </c>
      <c r="I259" s="255"/>
      <c r="J259" s="252"/>
      <c r="K259" s="252"/>
      <c r="L259" s="256"/>
      <c r="M259" s="257"/>
      <c r="N259" s="258"/>
      <c r="O259" s="258"/>
      <c r="P259" s="258"/>
      <c r="Q259" s="258"/>
      <c r="R259" s="258"/>
      <c r="S259" s="258"/>
      <c r="T259" s="259"/>
      <c r="AT259" s="260" t="s">
        <v>191</v>
      </c>
      <c r="AU259" s="260" t="s">
        <v>204</v>
      </c>
      <c r="AV259" s="12" t="s">
        <v>24</v>
      </c>
      <c r="AW259" s="12" t="s">
        <v>40</v>
      </c>
      <c r="AX259" s="12" t="s">
        <v>77</v>
      </c>
      <c r="AY259" s="260" t="s">
        <v>179</v>
      </c>
    </row>
    <row r="260" spans="2:51" s="12" customFormat="1" ht="13.5">
      <c r="B260" s="251"/>
      <c r="C260" s="252"/>
      <c r="D260" s="247" t="s">
        <v>191</v>
      </c>
      <c r="E260" s="253" t="s">
        <v>22</v>
      </c>
      <c r="F260" s="254" t="s">
        <v>418</v>
      </c>
      <c r="G260" s="252"/>
      <c r="H260" s="253" t="s">
        <v>22</v>
      </c>
      <c r="I260" s="255"/>
      <c r="J260" s="252"/>
      <c r="K260" s="252"/>
      <c r="L260" s="256"/>
      <c r="M260" s="257"/>
      <c r="N260" s="258"/>
      <c r="O260" s="258"/>
      <c r="P260" s="258"/>
      <c r="Q260" s="258"/>
      <c r="R260" s="258"/>
      <c r="S260" s="258"/>
      <c r="T260" s="259"/>
      <c r="AT260" s="260" t="s">
        <v>191</v>
      </c>
      <c r="AU260" s="260" t="s">
        <v>204</v>
      </c>
      <c r="AV260" s="12" t="s">
        <v>24</v>
      </c>
      <c r="AW260" s="12" t="s">
        <v>40</v>
      </c>
      <c r="AX260" s="12" t="s">
        <v>77</v>
      </c>
      <c r="AY260" s="260" t="s">
        <v>179</v>
      </c>
    </row>
    <row r="261" spans="2:51" s="13" customFormat="1" ht="13.5">
      <c r="B261" s="261"/>
      <c r="C261" s="262"/>
      <c r="D261" s="247" t="s">
        <v>191</v>
      </c>
      <c r="E261" s="263" t="s">
        <v>22</v>
      </c>
      <c r="F261" s="264" t="s">
        <v>419</v>
      </c>
      <c r="G261" s="262"/>
      <c r="H261" s="265">
        <v>2.446</v>
      </c>
      <c r="I261" s="266"/>
      <c r="J261" s="262"/>
      <c r="K261" s="262"/>
      <c r="L261" s="267"/>
      <c r="M261" s="268"/>
      <c r="N261" s="269"/>
      <c r="O261" s="269"/>
      <c r="P261" s="269"/>
      <c r="Q261" s="269"/>
      <c r="R261" s="269"/>
      <c r="S261" s="269"/>
      <c r="T261" s="270"/>
      <c r="AT261" s="271" t="s">
        <v>191</v>
      </c>
      <c r="AU261" s="271" t="s">
        <v>204</v>
      </c>
      <c r="AV261" s="13" t="s">
        <v>86</v>
      </c>
      <c r="AW261" s="13" t="s">
        <v>40</v>
      </c>
      <c r="AX261" s="13" t="s">
        <v>77</v>
      </c>
      <c r="AY261" s="271" t="s">
        <v>179</v>
      </c>
    </row>
    <row r="262" spans="2:51" s="12" customFormat="1" ht="13.5">
      <c r="B262" s="251"/>
      <c r="C262" s="252"/>
      <c r="D262" s="247" t="s">
        <v>191</v>
      </c>
      <c r="E262" s="253" t="s">
        <v>22</v>
      </c>
      <c r="F262" s="254" t="s">
        <v>420</v>
      </c>
      <c r="G262" s="252"/>
      <c r="H262" s="253" t="s">
        <v>22</v>
      </c>
      <c r="I262" s="255"/>
      <c r="J262" s="252"/>
      <c r="K262" s="252"/>
      <c r="L262" s="256"/>
      <c r="M262" s="257"/>
      <c r="N262" s="258"/>
      <c r="O262" s="258"/>
      <c r="P262" s="258"/>
      <c r="Q262" s="258"/>
      <c r="R262" s="258"/>
      <c r="S262" s="258"/>
      <c r="T262" s="259"/>
      <c r="AT262" s="260" t="s">
        <v>191</v>
      </c>
      <c r="AU262" s="260" t="s">
        <v>204</v>
      </c>
      <c r="AV262" s="12" t="s">
        <v>24</v>
      </c>
      <c r="AW262" s="12" t="s">
        <v>40</v>
      </c>
      <c r="AX262" s="12" t="s">
        <v>77</v>
      </c>
      <c r="AY262" s="260" t="s">
        <v>179</v>
      </c>
    </row>
    <row r="263" spans="2:51" s="13" customFormat="1" ht="13.5">
      <c r="B263" s="261"/>
      <c r="C263" s="262"/>
      <c r="D263" s="247" t="s">
        <v>191</v>
      </c>
      <c r="E263" s="263" t="s">
        <v>22</v>
      </c>
      <c r="F263" s="264" t="s">
        <v>421</v>
      </c>
      <c r="G263" s="262"/>
      <c r="H263" s="265">
        <v>14.087</v>
      </c>
      <c r="I263" s="266"/>
      <c r="J263" s="262"/>
      <c r="K263" s="262"/>
      <c r="L263" s="267"/>
      <c r="M263" s="268"/>
      <c r="N263" s="269"/>
      <c r="O263" s="269"/>
      <c r="P263" s="269"/>
      <c r="Q263" s="269"/>
      <c r="R263" s="269"/>
      <c r="S263" s="269"/>
      <c r="T263" s="270"/>
      <c r="AT263" s="271" t="s">
        <v>191</v>
      </c>
      <c r="AU263" s="271" t="s">
        <v>204</v>
      </c>
      <c r="AV263" s="13" t="s">
        <v>86</v>
      </c>
      <c r="AW263" s="13" t="s">
        <v>40</v>
      </c>
      <c r="AX263" s="13" t="s">
        <v>77</v>
      </c>
      <c r="AY263" s="271" t="s">
        <v>179</v>
      </c>
    </row>
    <row r="264" spans="2:51" s="13" customFormat="1" ht="13.5">
      <c r="B264" s="261"/>
      <c r="C264" s="262"/>
      <c r="D264" s="247" t="s">
        <v>191</v>
      </c>
      <c r="E264" s="263" t="s">
        <v>22</v>
      </c>
      <c r="F264" s="264" t="s">
        <v>422</v>
      </c>
      <c r="G264" s="262"/>
      <c r="H264" s="265">
        <v>1.508</v>
      </c>
      <c r="I264" s="266"/>
      <c r="J264" s="262"/>
      <c r="K264" s="262"/>
      <c r="L264" s="267"/>
      <c r="M264" s="268"/>
      <c r="N264" s="269"/>
      <c r="O264" s="269"/>
      <c r="P264" s="269"/>
      <c r="Q264" s="269"/>
      <c r="R264" s="269"/>
      <c r="S264" s="269"/>
      <c r="T264" s="270"/>
      <c r="AT264" s="271" t="s">
        <v>191</v>
      </c>
      <c r="AU264" s="271" t="s">
        <v>204</v>
      </c>
      <c r="AV264" s="13" t="s">
        <v>86</v>
      </c>
      <c r="AW264" s="13" t="s">
        <v>40</v>
      </c>
      <c r="AX264" s="13" t="s">
        <v>77</v>
      </c>
      <c r="AY264" s="271" t="s">
        <v>179</v>
      </c>
    </row>
    <row r="265" spans="2:51" s="12" customFormat="1" ht="13.5">
      <c r="B265" s="251"/>
      <c r="C265" s="252"/>
      <c r="D265" s="247" t="s">
        <v>191</v>
      </c>
      <c r="E265" s="253" t="s">
        <v>22</v>
      </c>
      <c r="F265" s="254" t="s">
        <v>423</v>
      </c>
      <c r="G265" s="252"/>
      <c r="H265" s="253" t="s">
        <v>22</v>
      </c>
      <c r="I265" s="255"/>
      <c r="J265" s="252"/>
      <c r="K265" s="252"/>
      <c r="L265" s="256"/>
      <c r="M265" s="257"/>
      <c r="N265" s="258"/>
      <c r="O265" s="258"/>
      <c r="P265" s="258"/>
      <c r="Q265" s="258"/>
      <c r="R265" s="258"/>
      <c r="S265" s="258"/>
      <c r="T265" s="259"/>
      <c r="AT265" s="260" t="s">
        <v>191</v>
      </c>
      <c r="AU265" s="260" t="s">
        <v>204</v>
      </c>
      <c r="AV265" s="12" t="s">
        <v>24</v>
      </c>
      <c r="AW265" s="12" t="s">
        <v>40</v>
      </c>
      <c r="AX265" s="12" t="s">
        <v>77</v>
      </c>
      <c r="AY265" s="260" t="s">
        <v>179</v>
      </c>
    </row>
    <row r="266" spans="2:51" s="13" customFormat="1" ht="13.5">
      <c r="B266" s="261"/>
      <c r="C266" s="262"/>
      <c r="D266" s="247" t="s">
        <v>191</v>
      </c>
      <c r="E266" s="263" t="s">
        <v>22</v>
      </c>
      <c r="F266" s="264" t="s">
        <v>331</v>
      </c>
      <c r="G266" s="262"/>
      <c r="H266" s="265">
        <v>-3.105</v>
      </c>
      <c r="I266" s="266"/>
      <c r="J266" s="262"/>
      <c r="K266" s="262"/>
      <c r="L266" s="267"/>
      <c r="M266" s="268"/>
      <c r="N266" s="269"/>
      <c r="O266" s="269"/>
      <c r="P266" s="269"/>
      <c r="Q266" s="269"/>
      <c r="R266" s="269"/>
      <c r="S266" s="269"/>
      <c r="T266" s="270"/>
      <c r="AT266" s="271" t="s">
        <v>191</v>
      </c>
      <c r="AU266" s="271" t="s">
        <v>204</v>
      </c>
      <c r="AV266" s="13" t="s">
        <v>86</v>
      </c>
      <c r="AW266" s="13" t="s">
        <v>40</v>
      </c>
      <c r="AX266" s="13" t="s">
        <v>77</v>
      </c>
      <c r="AY266" s="271" t="s">
        <v>179</v>
      </c>
    </row>
    <row r="267" spans="2:51" s="12" customFormat="1" ht="13.5">
      <c r="B267" s="251"/>
      <c r="C267" s="252"/>
      <c r="D267" s="247" t="s">
        <v>191</v>
      </c>
      <c r="E267" s="253" t="s">
        <v>22</v>
      </c>
      <c r="F267" s="254" t="s">
        <v>424</v>
      </c>
      <c r="G267" s="252"/>
      <c r="H267" s="253" t="s">
        <v>22</v>
      </c>
      <c r="I267" s="255"/>
      <c r="J267" s="252"/>
      <c r="K267" s="252"/>
      <c r="L267" s="256"/>
      <c r="M267" s="257"/>
      <c r="N267" s="258"/>
      <c r="O267" s="258"/>
      <c r="P267" s="258"/>
      <c r="Q267" s="258"/>
      <c r="R267" s="258"/>
      <c r="S267" s="258"/>
      <c r="T267" s="259"/>
      <c r="AT267" s="260" t="s">
        <v>191</v>
      </c>
      <c r="AU267" s="260" t="s">
        <v>204</v>
      </c>
      <c r="AV267" s="12" t="s">
        <v>24</v>
      </c>
      <c r="AW267" s="12" t="s">
        <v>40</v>
      </c>
      <c r="AX267" s="12" t="s">
        <v>77</v>
      </c>
      <c r="AY267" s="260" t="s">
        <v>179</v>
      </c>
    </row>
    <row r="268" spans="2:51" s="13" customFormat="1" ht="13.5">
      <c r="B268" s="261"/>
      <c r="C268" s="262"/>
      <c r="D268" s="247" t="s">
        <v>191</v>
      </c>
      <c r="E268" s="263" t="s">
        <v>22</v>
      </c>
      <c r="F268" s="264" t="s">
        <v>425</v>
      </c>
      <c r="G268" s="262"/>
      <c r="H268" s="265">
        <v>1.408</v>
      </c>
      <c r="I268" s="266"/>
      <c r="J268" s="262"/>
      <c r="K268" s="262"/>
      <c r="L268" s="267"/>
      <c r="M268" s="268"/>
      <c r="N268" s="269"/>
      <c r="O268" s="269"/>
      <c r="P268" s="269"/>
      <c r="Q268" s="269"/>
      <c r="R268" s="269"/>
      <c r="S268" s="269"/>
      <c r="T268" s="270"/>
      <c r="AT268" s="271" t="s">
        <v>191</v>
      </c>
      <c r="AU268" s="271" t="s">
        <v>204</v>
      </c>
      <c r="AV268" s="13" t="s">
        <v>86</v>
      </c>
      <c r="AW268" s="13" t="s">
        <v>40</v>
      </c>
      <c r="AX268" s="13" t="s">
        <v>77</v>
      </c>
      <c r="AY268" s="271" t="s">
        <v>179</v>
      </c>
    </row>
    <row r="269" spans="2:51" s="12" customFormat="1" ht="13.5">
      <c r="B269" s="251"/>
      <c r="C269" s="252"/>
      <c r="D269" s="247" t="s">
        <v>191</v>
      </c>
      <c r="E269" s="253" t="s">
        <v>22</v>
      </c>
      <c r="F269" s="254" t="s">
        <v>426</v>
      </c>
      <c r="G269" s="252"/>
      <c r="H269" s="253" t="s">
        <v>22</v>
      </c>
      <c r="I269" s="255"/>
      <c r="J269" s="252"/>
      <c r="K269" s="252"/>
      <c r="L269" s="256"/>
      <c r="M269" s="257"/>
      <c r="N269" s="258"/>
      <c r="O269" s="258"/>
      <c r="P269" s="258"/>
      <c r="Q269" s="258"/>
      <c r="R269" s="258"/>
      <c r="S269" s="258"/>
      <c r="T269" s="259"/>
      <c r="AT269" s="260" t="s">
        <v>191</v>
      </c>
      <c r="AU269" s="260" t="s">
        <v>204</v>
      </c>
      <c r="AV269" s="12" t="s">
        <v>24</v>
      </c>
      <c r="AW269" s="12" t="s">
        <v>40</v>
      </c>
      <c r="AX269" s="12" t="s">
        <v>77</v>
      </c>
      <c r="AY269" s="260" t="s">
        <v>179</v>
      </c>
    </row>
    <row r="270" spans="2:51" s="13" customFormat="1" ht="13.5">
      <c r="B270" s="261"/>
      <c r="C270" s="262"/>
      <c r="D270" s="247" t="s">
        <v>191</v>
      </c>
      <c r="E270" s="263" t="s">
        <v>22</v>
      </c>
      <c r="F270" s="264" t="s">
        <v>427</v>
      </c>
      <c r="G270" s="262"/>
      <c r="H270" s="265">
        <v>2.746</v>
      </c>
      <c r="I270" s="266"/>
      <c r="J270" s="262"/>
      <c r="K270" s="262"/>
      <c r="L270" s="267"/>
      <c r="M270" s="268"/>
      <c r="N270" s="269"/>
      <c r="O270" s="269"/>
      <c r="P270" s="269"/>
      <c r="Q270" s="269"/>
      <c r="R270" s="269"/>
      <c r="S270" s="269"/>
      <c r="T270" s="270"/>
      <c r="AT270" s="271" t="s">
        <v>191</v>
      </c>
      <c r="AU270" s="271" t="s">
        <v>204</v>
      </c>
      <c r="AV270" s="13" t="s">
        <v>86</v>
      </c>
      <c r="AW270" s="13" t="s">
        <v>40</v>
      </c>
      <c r="AX270" s="13" t="s">
        <v>77</v>
      </c>
      <c r="AY270" s="271" t="s">
        <v>179</v>
      </c>
    </row>
    <row r="271" spans="2:51" s="13" customFormat="1" ht="13.5">
      <c r="B271" s="261"/>
      <c r="C271" s="262"/>
      <c r="D271" s="247" t="s">
        <v>191</v>
      </c>
      <c r="E271" s="263" t="s">
        <v>22</v>
      </c>
      <c r="F271" s="264" t="s">
        <v>428</v>
      </c>
      <c r="G271" s="262"/>
      <c r="H271" s="265">
        <v>0.34</v>
      </c>
      <c r="I271" s="266"/>
      <c r="J271" s="262"/>
      <c r="K271" s="262"/>
      <c r="L271" s="267"/>
      <c r="M271" s="268"/>
      <c r="N271" s="269"/>
      <c r="O271" s="269"/>
      <c r="P271" s="269"/>
      <c r="Q271" s="269"/>
      <c r="R271" s="269"/>
      <c r="S271" s="269"/>
      <c r="T271" s="270"/>
      <c r="AT271" s="271" t="s">
        <v>191</v>
      </c>
      <c r="AU271" s="271" t="s">
        <v>204</v>
      </c>
      <c r="AV271" s="13" t="s">
        <v>86</v>
      </c>
      <c r="AW271" s="13" t="s">
        <v>40</v>
      </c>
      <c r="AX271" s="13" t="s">
        <v>77</v>
      </c>
      <c r="AY271" s="271" t="s">
        <v>179</v>
      </c>
    </row>
    <row r="272" spans="2:51" s="15" customFormat="1" ht="13.5">
      <c r="B272" s="293"/>
      <c r="C272" s="294"/>
      <c r="D272" s="247" t="s">
        <v>191</v>
      </c>
      <c r="E272" s="295" t="s">
        <v>22</v>
      </c>
      <c r="F272" s="296" t="s">
        <v>416</v>
      </c>
      <c r="G272" s="294"/>
      <c r="H272" s="297">
        <v>19.43</v>
      </c>
      <c r="I272" s="298"/>
      <c r="J272" s="294"/>
      <c r="K272" s="294"/>
      <c r="L272" s="299"/>
      <c r="M272" s="300"/>
      <c r="N272" s="301"/>
      <c r="O272" s="301"/>
      <c r="P272" s="301"/>
      <c r="Q272" s="301"/>
      <c r="R272" s="301"/>
      <c r="S272" s="301"/>
      <c r="T272" s="302"/>
      <c r="AT272" s="303" t="s">
        <v>191</v>
      </c>
      <c r="AU272" s="303" t="s">
        <v>204</v>
      </c>
      <c r="AV272" s="15" t="s">
        <v>204</v>
      </c>
      <c r="AW272" s="15" t="s">
        <v>40</v>
      </c>
      <c r="AX272" s="15" t="s">
        <v>77</v>
      </c>
      <c r="AY272" s="303" t="s">
        <v>179</v>
      </c>
    </row>
    <row r="273" spans="2:51" s="14" customFormat="1" ht="13.5">
      <c r="B273" s="272"/>
      <c r="C273" s="273"/>
      <c r="D273" s="247" t="s">
        <v>191</v>
      </c>
      <c r="E273" s="274" t="s">
        <v>22</v>
      </c>
      <c r="F273" s="275" t="s">
        <v>196</v>
      </c>
      <c r="G273" s="273"/>
      <c r="H273" s="276">
        <v>22.96</v>
      </c>
      <c r="I273" s="277"/>
      <c r="J273" s="273"/>
      <c r="K273" s="273"/>
      <c r="L273" s="278"/>
      <c r="M273" s="279"/>
      <c r="N273" s="280"/>
      <c r="O273" s="280"/>
      <c r="P273" s="280"/>
      <c r="Q273" s="280"/>
      <c r="R273" s="280"/>
      <c r="S273" s="280"/>
      <c r="T273" s="281"/>
      <c r="AT273" s="282" t="s">
        <v>191</v>
      </c>
      <c r="AU273" s="282" t="s">
        <v>204</v>
      </c>
      <c r="AV273" s="14" t="s">
        <v>185</v>
      </c>
      <c r="AW273" s="14" t="s">
        <v>40</v>
      </c>
      <c r="AX273" s="14" t="s">
        <v>24</v>
      </c>
      <c r="AY273" s="282" t="s">
        <v>179</v>
      </c>
    </row>
    <row r="274" spans="2:65" s="1" customFormat="1" ht="16.5" customHeight="1">
      <c r="B274" s="47"/>
      <c r="C274" s="235" t="s">
        <v>429</v>
      </c>
      <c r="D274" s="235" t="s">
        <v>181</v>
      </c>
      <c r="E274" s="236" t="s">
        <v>430</v>
      </c>
      <c r="F274" s="237" t="s">
        <v>431</v>
      </c>
      <c r="G274" s="238" t="s">
        <v>116</v>
      </c>
      <c r="H274" s="239">
        <v>52.499</v>
      </c>
      <c r="I274" s="240"/>
      <c r="J274" s="241">
        <f>ROUND(I274*H274,2)</f>
        <v>0</v>
      </c>
      <c r="K274" s="237" t="s">
        <v>184</v>
      </c>
      <c r="L274" s="73"/>
      <c r="M274" s="242" t="s">
        <v>22</v>
      </c>
      <c r="N274" s="243" t="s">
        <v>48</v>
      </c>
      <c r="O274" s="48"/>
      <c r="P274" s="244">
        <f>O274*H274</f>
        <v>0</v>
      </c>
      <c r="Q274" s="244">
        <v>0.01838</v>
      </c>
      <c r="R274" s="244">
        <f>Q274*H274</f>
        <v>0.9649316200000001</v>
      </c>
      <c r="S274" s="244">
        <v>0</v>
      </c>
      <c r="T274" s="245">
        <f>S274*H274</f>
        <v>0</v>
      </c>
      <c r="AR274" s="25" t="s">
        <v>185</v>
      </c>
      <c r="AT274" s="25" t="s">
        <v>181</v>
      </c>
      <c r="AU274" s="25" t="s">
        <v>204</v>
      </c>
      <c r="AY274" s="25" t="s">
        <v>179</v>
      </c>
      <c r="BE274" s="246">
        <f>IF(N274="základní",J274,0)</f>
        <v>0</v>
      </c>
      <c r="BF274" s="246">
        <f>IF(N274="snížená",J274,0)</f>
        <v>0</v>
      </c>
      <c r="BG274" s="246">
        <f>IF(N274="zákl. přenesená",J274,0)</f>
        <v>0</v>
      </c>
      <c r="BH274" s="246">
        <f>IF(N274="sníž. přenesená",J274,0)</f>
        <v>0</v>
      </c>
      <c r="BI274" s="246">
        <f>IF(N274="nulová",J274,0)</f>
        <v>0</v>
      </c>
      <c r="BJ274" s="25" t="s">
        <v>24</v>
      </c>
      <c r="BK274" s="246">
        <f>ROUND(I274*H274,2)</f>
        <v>0</v>
      </c>
      <c r="BL274" s="25" t="s">
        <v>185</v>
      </c>
      <c r="BM274" s="25" t="s">
        <v>432</v>
      </c>
    </row>
    <row r="275" spans="2:47" s="1" customFormat="1" ht="13.5">
      <c r="B275" s="47"/>
      <c r="C275" s="75"/>
      <c r="D275" s="247" t="s">
        <v>187</v>
      </c>
      <c r="E275" s="75"/>
      <c r="F275" s="248" t="s">
        <v>433</v>
      </c>
      <c r="G275" s="75"/>
      <c r="H275" s="75"/>
      <c r="I275" s="205"/>
      <c r="J275" s="75"/>
      <c r="K275" s="75"/>
      <c r="L275" s="73"/>
      <c r="M275" s="249"/>
      <c r="N275" s="48"/>
      <c r="O275" s="48"/>
      <c r="P275" s="48"/>
      <c r="Q275" s="48"/>
      <c r="R275" s="48"/>
      <c r="S275" s="48"/>
      <c r="T275" s="96"/>
      <c r="AT275" s="25" t="s">
        <v>187</v>
      </c>
      <c r="AU275" s="25" t="s">
        <v>204</v>
      </c>
    </row>
    <row r="276" spans="2:47" s="1" customFormat="1" ht="13.5">
      <c r="B276" s="47"/>
      <c r="C276" s="75"/>
      <c r="D276" s="247" t="s">
        <v>189</v>
      </c>
      <c r="E276" s="75"/>
      <c r="F276" s="250" t="s">
        <v>434</v>
      </c>
      <c r="G276" s="75"/>
      <c r="H276" s="75"/>
      <c r="I276" s="205"/>
      <c r="J276" s="75"/>
      <c r="K276" s="75"/>
      <c r="L276" s="73"/>
      <c r="M276" s="249"/>
      <c r="N276" s="48"/>
      <c r="O276" s="48"/>
      <c r="P276" s="48"/>
      <c r="Q276" s="48"/>
      <c r="R276" s="48"/>
      <c r="S276" s="48"/>
      <c r="T276" s="96"/>
      <c r="AT276" s="25" t="s">
        <v>189</v>
      </c>
      <c r="AU276" s="25" t="s">
        <v>204</v>
      </c>
    </row>
    <row r="277" spans="2:51" s="12" customFormat="1" ht="13.5">
      <c r="B277" s="251"/>
      <c r="C277" s="252"/>
      <c r="D277" s="247" t="s">
        <v>191</v>
      </c>
      <c r="E277" s="253" t="s">
        <v>22</v>
      </c>
      <c r="F277" s="254" t="s">
        <v>435</v>
      </c>
      <c r="G277" s="252"/>
      <c r="H277" s="253" t="s">
        <v>22</v>
      </c>
      <c r="I277" s="255"/>
      <c r="J277" s="252"/>
      <c r="K277" s="252"/>
      <c r="L277" s="256"/>
      <c r="M277" s="257"/>
      <c r="N277" s="258"/>
      <c r="O277" s="258"/>
      <c r="P277" s="258"/>
      <c r="Q277" s="258"/>
      <c r="R277" s="258"/>
      <c r="S277" s="258"/>
      <c r="T277" s="259"/>
      <c r="AT277" s="260" t="s">
        <v>191</v>
      </c>
      <c r="AU277" s="260" t="s">
        <v>204</v>
      </c>
      <c r="AV277" s="12" t="s">
        <v>24</v>
      </c>
      <c r="AW277" s="12" t="s">
        <v>40</v>
      </c>
      <c r="AX277" s="12" t="s">
        <v>77</v>
      </c>
      <c r="AY277" s="260" t="s">
        <v>179</v>
      </c>
    </row>
    <row r="278" spans="2:51" s="13" customFormat="1" ht="13.5">
      <c r="B278" s="261"/>
      <c r="C278" s="262"/>
      <c r="D278" s="247" t="s">
        <v>191</v>
      </c>
      <c r="E278" s="263" t="s">
        <v>22</v>
      </c>
      <c r="F278" s="264" t="s">
        <v>436</v>
      </c>
      <c r="G278" s="262"/>
      <c r="H278" s="265">
        <v>48.538</v>
      </c>
      <c r="I278" s="266"/>
      <c r="J278" s="262"/>
      <c r="K278" s="262"/>
      <c r="L278" s="267"/>
      <c r="M278" s="268"/>
      <c r="N278" s="269"/>
      <c r="O278" s="269"/>
      <c r="P278" s="269"/>
      <c r="Q278" s="269"/>
      <c r="R278" s="269"/>
      <c r="S278" s="269"/>
      <c r="T278" s="270"/>
      <c r="AT278" s="271" t="s">
        <v>191</v>
      </c>
      <c r="AU278" s="271" t="s">
        <v>204</v>
      </c>
      <c r="AV278" s="13" t="s">
        <v>86</v>
      </c>
      <c r="AW278" s="13" t="s">
        <v>40</v>
      </c>
      <c r="AX278" s="13" t="s">
        <v>77</v>
      </c>
      <c r="AY278" s="271" t="s">
        <v>179</v>
      </c>
    </row>
    <row r="279" spans="2:51" s="13" customFormat="1" ht="13.5">
      <c r="B279" s="261"/>
      <c r="C279" s="262"/>
      <c r="D279" s="247" t="s">
        <v>191</v>
      </c>
      <c r="E279" s="263" t="s">
        <v>22</v>
      </c>
      <c r="F279" s="264" t="s">
        <v>437</v>
      </c>
      <c r="G279" s="262"/>
      <c r="H279" s="265">
        <v>-16.448</v>
      </c>
      <c r="I279" s="266"/>
      <c r="J279" s="262"/>
      <c r="K279" s="262"/>
      <c r="L279" s="267"/>
      <c r="M279" s="268"/>
      <c r="N279" s="269"/>
      <c r="O279" s="269"/>
      <c r="P279" s="269"/>
      <c r="Q279" s="269"/>
      <c r="R279" s="269"/>
      <c r="S279" s="269"/>
      <c r="T279" s="270"/>
      <c r="AT279" s="271" t="s">
        <v>191</v>
      </c>
      <c r="AU279" s="271" t="s">
        <v>204</v>
      </c>
      <c r="AV279" s="13" t="s">
        <v>86</v>
      </c>
      <c r="AW279" s="13" t="s">
        <v>40</v>
      </c>
      <c r="AX279" s="13" t="s">
        <v>77</v>
      </c>
      <c r="AY279" s="271" t="s">
        <v>179</v>
      </c>
    </row>
    <row r="280" spans="2:51" s="12" customFormat="1" ht="13.5">
      <c r="B280" s="251"/>
      <c r="C280" s="252"/>
      <c r="D280" s="247" t="s">
        <v>191</v>
      </c>
      <c r="E280" s="253" t="s">
        <v>22</v>
      </c>
      <c r="F280" s="254" t="s">
        <v>438</v>
      </c>
      <c r="G280" s="252"/>
      <c r="H280" s="253" t="s">
        <v>22</v>
      </c>
      <c r="I280" s="255"/>
      <c r="J280" s="252"/>
      <c r="K280" s="252"/>
      <c r="L280" s="256"/>
      <c r="M280" s="257"/>
      <c r="N280" s="258"/>
      <c r="O280" s="258"/>
      <c r="P280" s="258"/>
      <c r="Q280" s="258"/>
      <c r="R280" s="258"/>
      <c r="S280" s="258"/>
      <c r="T280" s="259"/>
      <c r="AT280" s="260" t="s">
        <v>191</v>
      </c>
      <c r="AU280" s="260" t="s">
        <v>204</v>
      </c>
      <c r="AV280" s="12" t="s">
        <v>24</v>
      </c>
      <c r="AW280" s="12" t="s">
        <v>40</v>
      </c>
      <c r="AX280" s="12" t="s">
        <v>77</v>
      </c>
      <c r="AY280" s="260" t="s">
        <v>179</v>
      </c>
    </row>
    <row r="281" spans="2:51" s="13" customFormat="1" ht="13.5">
      <c r="B281" s="261"/>
      <c r="C281" s="262"/>
      <c r="D281" s="247" t="s">
        <v>191</v>
      </c>
      <c r="E281" s="263" t="s">
        <v>22</v>
      </c>
      <c r="F281" s="264" t="s">
        <v>439</v>
      </c>
      <c r="G281" s="262"/>
      <c r="H281" s="265">
        <v>23.514</v>
      </c>
      <c r="I281" s="266"/>
      <c r="J281" s="262"/>
      <c r="K281" s="262"/>
      <c r="L281" s="267"/>
      <c r="M281" s="268"/>
      <c r="N281" s="269"/>
      <c r="O281" s="269"/>
      <c r="P281" s="269"/>
      <c r="Q281" s="269"/>
      <c r="R281" s="269"/>
      <c r="S281" s="269"/>
      <c r="T281" s="270"/>
      <c r="AT281" s="271" t="s">
        <v>191</v>
      </c>
      <c r="AU281" s="271" t="s">
        <v>204</v>
      </c>
      <c r="AV281" s="13" t="s">
        <v>86</v>
      </c>
      <c r="AW281" s="13" t="s">
        <v>40</v>
      </c>
      <c r="AX281" s="13" t="s">
        <v>77</v>
      </c>
      <c r="AY281" s="271" t="s">
        <v>179</v>
      </c>
    </row>
    <row r="282" spans="2:51" s="13" customFormat="1" ht="13.5">
      <c r="B282" s="261"/>
      <c r="C282" s="262"/>
      <c r="D282" s="247" t="s">
        <v>191</v>
      </c>
      <c r="E282" s="263" t="s">
        <v>22</v>
      </c>
      <c r="F282" s="264" t="s">
        <v>331</v>
      </c>
      <c r="G282" s="262"/>
      <c r="H282" s="265">
        <v>-3.105</v>
      </c>
      <c r="I282" s="266"/>
      <c r="J282" s="262"/>
      <c r="K282" s="262"/>
      <c r="L282" s="267"/>
      <c r="M282" s="268"/>
      <c r="N282" s="269"/>
      <c r="O282" s="269"/>
      <c r="P282" s="269"/>
      <c r="Q282" s="269"/>
      <c r="R282" s="269"/>
      <c r="S282" s="269"/>
      <c r="T282" s="270"/>
      <c r="AT282" s="271" t="s">
        <v>191</v>
      </c>
      <c r="AU282" s="271" t="s">
        <v>204</v>
      </c>
      <c r="AV282" s="13" t="s">
        <v>86</v>
      </c>
      <c r="AW282" s="13" t="s">
        <v>40</v>
      </c>
      <c r="AX282" s="13" t="s">
        <v>77</v>
      </c>
      <c r="AY282" s="271" t="s">
        <v>179</v>
      </c>
    </row>
    <row r="283" spans="2:51" s="14" customFormat="1" ht="13.5">
      <c r="B283" s="272"/>
      <c r="C283" s="273"/>
      <c r="D283" s="247" t="s">
        <v>191</v>
      </c>
      <c r="E283" s="274" t="s">
        <v>22</v>
      </c>
      <c r="F283" s="275" t="s">
        <v>196</v>
      </c>
      <c r="G283" s="273"/>
      <c r="H283" s="276">
        <v>52.499</v>
      </c>
      <c r="I283" s="277"/>
      <c r="J283" s="273"/>
      <c r="K283" s="273"/>
      <c r="L283" s="278"/>
      <c r="M283" s="279"/>
      <c r="N283" s="280"/>
      <c r="O283" s="280"/>
      <c r="P283" s="280"/>
      <c r="Q283" s="280"/>
      <c r="R283" s="280"/>
      <c r="S283" s="280"/>
      <c r="T283" s="281"/>
      <c r="AT283" s="282" t="s">
        <v>191</v>
      </c>
      <c r="AU283" s="282" t="s">
        <v>204</v>
      </c>
      <c r="AV283" s="14" t="s">
        <v>185</v>
      </c>
      <c r="AW283" s="14" t="s">
        <v>40</v>
      </c>
      <c r="AX283" s="14" t="s">
        <v>24</v>
      </c>
      <c r="AY283" s="282" t="s">
        <v>179</v>
      </c>
    </row>
    <row r="284" spans="2:65" s="1" customFormat="1" ht="16.5" customHeight="1">
      <c r="B284" s="47"/>
      <c r="C284" s="235" t="s">
        <v>440</v>
      </c>
      <c r="D284" s="235" t="s">
        <v>181</v>
      </c>
      <c r="E284" s="236" t="s">
        <v>441</v>
      </c>
      <c r="F284" s="237" t="s">
        <v>442</v>
      </c>
      <c r="G284" s="238" t="s">
        <v>116</v>
      </c>
      <c r="H284" s="239">
        <v>7.339</v>
      </c>
      <c r="I284" s="240"/>
      <c r="J284" s="241">
        <f>ROUND(I284*H284,2)</f>
        <v>0</v>
      </c>
      <c r="K284" s="237" t="s">
        <v>184</v>
      </c>
      <c r="L284" s="73"/>
      <c r="M284" s="242" t="s">
        <v>22</v>
      </c>
      <c r="N284" s="243" t="s">
        <v>48</v>
      </c>
      <c r="O284" s="48"/>
      <c r="P284" s="244">
        <f>O284*H284</f>
        <v>0</v>
      </c>
      <c r="Q284" s="244">
        <v>0.03358</v>
      </c>
      <c r="R284" s="244">
        <f>Q284*H284</f>
        <v>0.24644362</v>
      </c>
      <c r="S284" s="244">
        <v>0</v>
      </c>
      <c r="T284" s="245">
        <f>S284*H284</f>
        <v>0</v>
      </c>
      <c r="AR284" s="25" t="s">
        <v>185</v>
      </c>
      <c r="AT284" s="25" t="s">
        <v>181</v>
      </c>
      <c r="AU284" s="25" t="s">
        <v>204</v>
      </c>
      <c r="AY284" s="25" t="s">
        <v>179</v>
      </c>
      <c r="BE284" s="246">
        <f>IF(N284="základní",J284,0)</f>
        <v>0</v>
      </c>
      <c r="BF284" s="246">
        <f>IF(N284="snížená",J284,0)</f>
        <v>0</v>
      </c>
      <c r="BG284" s="246">
        <f>IF(N284="zákl. přenesená",J284,0)</f>
        <v>0</v>
      </c>
      <c r="BH284" s="246">
        <f>IF(N284="sníž. přenesená",J284,0)</f>
        <v>0</v>
      </c>
      <c r="BI284" s="246">
        <f>IF(N284="nulová",J284,0)</f>
        <v>0</v>
      </c>
      <c r="BJ284" s="25" t="s">
        <v>24</v>
      </c>
      <c r="BK284" s="246">
        <f>ROUND(I284*H284,2)</f>
        <v>0</v>
      </c>
      <c r="BL284" s="25" t="s">
        <v>185</v>
      </c>
      <c r="BM284" s="25" t="s">
        <v>443</v>
      </c>
    </row>
    <row r="285" spans="2:47" s="1" customFormat="1" ht="13.5">
      <c r="B285" s="47"/>
      <c r="C285" s="75"/>
      <c r="D285" s="247" t="s">
        <v>187</v>
      </c>
      <c r="E285" s="75"/>
      <c r="F285" s="248" t="s">
        <v>444</v>
      </c>
      <c r="G285" s="75"/>
      <c r="H285" s="75"/>
      <c r="I285" s="205"/>
      <c r="J285" s="75"/>
      <c r="K285" s="75"/>
      <c r="L285" s="73"/>
      <c r="M285" s="249"/>
      <c r="N285" s="48"/>
      <c r="O285" s="48"/>
      <c r="P285" s="48"/>
      <c r="Q285" s="48"/>
      <c r="R285" s="48"/>
      <c r="S285" s="48"/>
      <c r="T285" s="96"/>
      <c r="AT285" s="25" t="s">
        <v>187</v>
      </c>
      <c r="AU285" s="25" t="s">
        <v>204</v>
      </c>
    </row>
    <row r="286" spans="2:47" s="1" customFormat="1" ht="13.5">
      <c r="B286" s="47"/>
      <c r="C286" s="75"/>
      <c r="D286" s="247" t="s">
        <v>189</v>
      </c>
      <c r="E286" s="75"/>
      <c r="F286" s="250" t="s">
        <v>445</v>
      </c>
      <c r="G286" s="75"/>
      <c r="H286" s="75"/>
      <c r="I286" s="205"/>
      <c r="J286" s="75"/>
      <c r="K286" s="75"/>
      <c r="L286" s="73"/>
      <c r="M286" s="249"/>
      <c r="N286" s="48"/>
      <c r="O286" s="48"/>
      <c r="P286" s="48"/>
      <c r="Q286" s="48"/>
      <c r="R286" s="48"/>
      <c r="S286" s="48"/>
      <c r="T286" s="96"/>
      <c r="AT286" s="25" t="s">
        <v>189</v>
      </c>
      <c r="AU286" s="25" t="s">
        <v>204</v>
      </c>
    </row>
    <row r="287" spans="2:51" s="12" customFormat="1" ht="13.5">
      <c r="B287" s="251"/>
      <c r="C287" s="252"/>
      <c r="D287" s="247" t="s">
        <v>191</v>
      </c>
      <c r="E287" s="253" t="s">
        <v>22</v>
      </c>
      <c r="F287" s="254" t="s">
        <v>446</v>
      </c>
      <c r="G287" s="252"/>
      <c r="H287" s="253" t="s">
        <v>22</v>
      </c>
      <c r="I287" s="255"/>
      <c r="J287" s="252"/>
      <c r="K287" s="252"/>
      <c r="L287" s="256"/>
      <c r="M287" s="257"/>
      <c r="N287" s="258"/>
      <c r="O287" s="258"/>
      <c r="P287" s="258"/>
      <c r="Q287" s="258"/>
      <c r="R287" s="258"/>
      <c r="S287" s="258"/>
      <c r="T287" s="259"/>
      <c r="AT287" s="260" t="s">
        <v>191</v>
      </c>
      <c r="AU287" s="260" t="s">
        <v>204</v>
      </c>
      <c r="AV287" s="12" t="s">
        <v>24</v>
      </c>
      <c r="AW287" s="12" t="s">
        <v>40</v>
      </c>
      <c r="AX287" s="12" t="s">
        <v>77</v>
      </c>
      <c r="AY287" s="260" t="s">
        <v>179</v>
      </c>
    </row>
    <row r="288" spans="2:51" s="13" customFormat="1" ht="13.5">
      <c r="B288" s="261"/>
      <c r="C288" s="262"/>
      <c r="D288" s="247" t="s">
        <v>191</v>
      </c>
      <c r="E288" s="263" t="s">
        <v>22</v>
      </c>
      <c r="F288" s="264" t="s">
        <v>447</v>
      </c>
      <c r="G288" s="262"/>
      <c r="H288" s="265">
        <v>7.339</v>
      </c>
      <c r="I288" s="266"/>
      <c r="J288" s="262"/>
      <c r="K288" s="262"/>
      <c r="L288" s="267"/>
      <c r="M288" s="268"/>
      <c r="N288" s="269"/>
      <c r="O288" s="269"/>
      <c r="P288" s="269"/>
      <c r="Q288" s="269"/>
      <c r="R288" s="269"/>
      <c r="S288" s="269"/>
      <c r="T288" s="270"/>
      <c r="AT288" s="271" t="s">
        <v>191</v>
      </c>
      <c r="AU288" s="271" t="s">
        <v>204</v>
      </c>
      <c r="AV288" s="13" t="s">
        <v>86</v>
      </c>
      <c r="AW288" s="13" t="s">
        <v>40</v>
      </c>
      <c r="AX288" s="13" t="s">
        <v>24</v>
      </c>
      <c r="AY288" s="271" t="s">
        <v>179</v>
      </c>
    </row>
    <row r="289" spans="2:65" s="1" customFormat="1" ht="25.5" customHeight="1">
      <c r="B289" s="47"/>
      <c r="C289" s="235" t="s">
        <v>448</v>
      </c>
      <c r="D289" s="235" t="s">
        <v>181</v>
      </c>
      <c r="E289" s="236" t="s">
        <v>449</v>
      </c>
      <c r="F289" s="237" t="s">
        <v>450</v>
      </c>
      <c r="G289" s="238" t="s">
        <v>451</v>
      </c>
      <c r="H289" s="239">
        <v>33.36</v>
      </c>
      <c r="I289" s="240"/>
      <c r="J289" s="241">
        <f>ROUND(I289*H289,2)</f>
        <v>0</v>
      </c>
      <c r="K289" s="237" t="s">
        <v>369</v>
      </c>
      <c r="L289" s="73"/>
      <c r="M289" s="242" t="s">
        <v>22</v>
      </c>
      <c r="N289" s="243" t="s">
        <v>48</v>
      </c>
      <c r="O289" s="48"/>
      <c r="P289" s="244">
        <f>O289*H289</f>
        <v>0</v>
      </c>
      <c r="Q289" s="244">
        <v>0.00046</v>
      </c>
      <c r="R289" s="244">
        <f>Q289*H289</f>
        <v>0.015345600000000001</v>
      </c>
      <c r="S289" s="244">
        <v>0</v>
      </c>
      <c r="T289" s="245">
        <f>S289*H289</f>
        <v>0</v>
      </c>
      <c r="AR289" s="25" t="s">
        <v>185</v>
      </c>
      <c r="AT289" s="25" t="s">
        <v>181</v>
      </c>
      <c r="AU289" s="25" t="s">
        <v>204</v>
      </c>
      <c r="AY289" s="25" t="s">
        <v>179</v>
      </c>
      <c r="BE289" s="246">
        <f>IF(N289="základní",J289,0)</f>
        <v>0</v>
      </c>
      <c r="BF289" s="246">
        <f>IF(N289="snížená",J289,0)</f>
        <v>0</v>
      </c>
      <c r="BG289" s="246">
        <f>IF(N289="zákl. přenesená",J289,0)</f>
        <v>0</v>
      </c>
      <c r="BH289" s="246">
        <f>IF(N289="sníž. přenesená",J289,0)</f>
        <v>0</v>
      </c>
      <c r="BI289" s="246">
        <f>IF(N289="nulová",J289,0)</f>
        <v>0</v>
      </c>
      <c r="BJ289" s="25" t="s">
        <v>24</v>
      </c>
      <c r="BK289" s="246">
        <f>ROUND(I289*H289,2)</f>
        <v>0</v>
      </c>
      <c r="BL289" s="25" t="s">
        <v>185</v>
      </c>
      <c r="BM289" s="25" t="s">
        <v>452</v>
      </c>
    </row>
    <row r="290" spans="2:47" s="1" customFormat="1" ht="13.5">
      <c r="B290" s="47"/>
      <c r="C290" s="75"/>
      <c r="D290" s="247" t="s">
        <v>187</v>
      </c>
      <c r="E290" s="75"/>
      <c r="F290" s="248" t="s">
        <v>453</v>
      </c>
      <c r="G290" s="75"/>
      <c r="H290" s="75"/>
      <c r="I290" s="205"/>
      <c r="J290" s="75"/>
      <c r="K290" s="75"/>
      <c r="L290" s="73"/>
      <c r="M290" s="249"/>
      <c r="N290" s="48"/>
      <c r="O290" s="48"/>
      <c r="P290" s="48"/>
      <c r="Q290" s="48"/>
      <c r="R290" s="48"/>
      <c r="S290" s="48"/>
      <c r="T290" s="96"/>
      <c r="AT290" s="25" t="s">
        <v>187</v>
      </c>
      <c r="AU290" s="25" t="s">
        <v>204</v>
      </c>
    </row>
    <row r="291" spans="2:47" s="1" customFormat="1" ht="13.5">
      <c r="B291" s="47"/>
      <c r="C291" s="75"/>
      <c r="D291" s="247" t="s">
        <v>189</v>
      </c>
      <c r="E291" s="75"/>
      <c r="F291" s="250" t="s">
        <v>454</v>
      </c>
      <c r="G291" s="75"/>
      <c r="H291" s="75"/>
      <c r="I291" s="205"/>
      <c r="J291" s="75"/>
      <c r="K291" s="75"/>
      <c r="L291" s="73"/>
      <c r="M291" s="249"/>
      <c r="N291" s="48"/>
      <c r="O291" s="48"/>
      <c r="P291" s="48"/>
      <c r="Q291" s="48"/>
      <c r="R291" s="48"/>
      <c r="S291" s="48"/>
      <c r="T291" s="96"/>
      <c r="AT291" s="25" t="s">
        <v>189</v>
      </c>
      <c r="AU291" s="25" t="s">
        <v>204</v>
      </c>
    </row>
    <row r="292" spans="2:51" s="12" customFormat="1" ht="13.5">
      <c r="B292" s="251"/>
      <c r="C292" s="252"/>
      <c r="D292" s="247" t="s">
        <v>191</v>
      </c>
      <c r="E292" s="253" t="s">
        <v>22</v>
      </c>
      <c r="F292" s="254" t="s">
        <v>455</v>
      </c>
      <c r="G292" s="252"/>
      <c r="H292" s="253" t="s">
        <v>22</v>
      </c>
      <c r="I292" s="255"/>
      <c r="J292" s="252"/>
      <c r="K292" s="252"/>
      <c r="L292" s="256"/>
      <c r="M292" s="257"/>
      <c r="N292" s="258"/>
      <c r="O292" s="258"/>
      <c r="P292" s="258"/>
      <c r="Q292" s="258"/>
      <c r="R292" s="258"/>
      <c r="S292" s="258"/>
      <c r="T292" s="259"/>
      <c r="AT292" s="260" t="s">
        <v>191</v>
      </c>
      <c r="AU292" s="260" t="s">
        <v>204</v>
      </c>
      <c r="AV292" s="12" t="s">
        <v>24</v>
      </c>
      <c r="AW292" s="12" t="s">
        <v>40</v>
      </c>
      <c r="AX292" s="12" t="s">
        <v>77</v>
      </c>
      <c r="AY292" s="260" t="s">
        <v>179</v>
      </c>
    </row>
    <row r="293" spans="2:51" s="13" customFormat="1" ht="13.5">
      <c r="B293" s="261"/>
      <c r="C293" s="262"/>
      <c r="D293" s="247" t="s">
        <v>191</v>
      </c>
      <c r="E293" s="263" t="s">
        <v>22</v>
      </c>
      <c r="F293" s="264" t="s">
        <v>456</v>
      </c>
      <c r="G293" s="262"/>
      <c r="H293" s="265">
        <v>33.36</v>
      </c>
      <c r="I293" s="266"/>
      <c r="J293" s="262"/>
      <c r="K293" s="262"/>
      <c r="L293" s="267"/>
      <c r="M293" s="268"/>
      <c r="N293" s="269"/>
      <c r="O293" s="269"/>
      <c r="P293" s="269"/>
      <c r="Q293" s="269"/>
      <c r="R293" s="269"/>
      <c r="S293" s="269"/>
      <c r="T293" s="270"/>
      <c r="AT293" s="271" t="s">
        <v>191</v>
      </c>
      <c r="AU293" s="271" t="s">
        <v>204</v>
      </c>
      <c r="AV293" s="13" t="s">
        <v>86</v>
      </c>
      <c r="AW293" s="13" t="s">
        <v>40</v>
      </c>
      <c r="AX293" s="13" t="s">
        <v>24</v>
      </c>
      <c r="AY293" s="271" t="s">
        <v>179</v>
      </c>
    </row>
    <row r="294" spans="2:63" s="11" customFormat="1" ht="22.3" customHeight="1">
      <c r="B294" s="219"/>
      <c r="C294" s="220"/>
      <c r="D294" s="221" t="s">
        <v>76</v>
      </c>
      <c r="E294" s="233" t="s">
        <v>457</v>
      </c>
      <c r="F294" s="233" t="s">
        <v>458</v>
      </c>
      <c r="G294" s="220"/>
      <c r="H294" s="220"/>
      <c r="I294" s="223"/>
      <c r="J294" s="234">
        <f>BK294</f>
        <v>0</v>
      </c>
      <c r="K294" s="220"/>
      <c r="L294" s="225"/>
      <c r="M294" s="226"/>
      <c r="N294" s="227"/>
      <c r="O294" s="227"/>
      <c r="P294" s="228">
        <f>SUM(P295:P343)</f>
        <v>0</v>
      </c>
      <c r="Q294" s="227"/>
      <c r="R294" s="228">
        <f>SUM(R295:R343)</f>
        <v>0.5755743253000001</v>
      </c>
      <c r="S294" s="227"/>
      <c r="T294" s="229">
        <f>SUM(T295:T343)</f>
        <v>0</v>
      </c>
      <c r="AR294" s="230" t="s">
        <v>24</v>
      </c>
      <c r="AT294" s="231" t="s">
        <v>76</v>
      </c>
      <c r="AU294" s="231" t="s">
        <v>86</v>
      </c>
      <c r="AY294" s="230" t="s">
        <v>179</v>
      </c>
      <c r="BK294" s="232">
        <f>SUM(BK295:BK343)</f>
        <v>0</v>
      </c>
    </row>
    <row r="295" spans="2:65" s="1" customFormat="1" ht="16.5" customHeight="1">
      <c r="B295" s="47"/>
      <c r="C295" s="235" t="s">
        <v>459</v>
      </c>
      <c r="D295" s="235" t="s">
        <v>181</v>
      </c>
      <c r="E295" s="236" t="s">
        <v>460</v>
      </c>
      <c r="F295" s="237" t="s">
        <v>461</v>
      </c>
      <c r="G295" s="238" t="s">
        <v>116</v>
      </c>
      <c r="H295" s="239">
        <v>4.601</v>
      </c>
      <c r="I295" s="240"/>
      <c r="J295" s="241">
        <f>ROUND(I295*H295,2)</f>
        <v>0</v>
      </c>
      <c r="K295" s="237" t="s">
        <v>184</v>
      </c>
      <c r="L295" s="73"/>
      <c r="M295" s="242" t="s">
        <v>22</v>
      </c>
      <c r="N295" s="243" t="s">
        <v>48</v>
      </c>
      <c r="O295" s="48"/>
      <c r="P295" s="244">
        <f>O295*H295</f>
        <v>0</v>
      </c>
      <c r="Q295" s="244">
        <v>0.00825408</v>
      </c>
      <c r="R295" s="244">
        <f>Q295*H295</f>
        <v>0.03797702208</v>
      </c>
      <c r="S295" s="244">
        <v>0</v>
      </c>
      <c r="T295" s="245">
        <f>S295*H295</f>
        <v>0</v>
      </c>
      <c r="AR295" s="25" t="s">
        <v>185</v>
      </c>
      <c r="AT295" s="25" t="s">
        <v>181</v>
      </c>
      <c r="AU295" s="25" t="s">
        <v>204</v>
      </c>
      <c r="AY295" s="25" t="s">
        <v>179</v>
      </c>
      <c r="BE295" s="246">
        <f>IF(N295="základní",J295,0)</f>
        <v>0</v>
      </c>
      <c r="BF295" s="246">
        <f>IF(N295="snížená",J295,0)</f>
        <v>0</v>
      </c>
      <c r="BG295" s="246">
        <f>IF(N295="zákl. přenesená",J295,0)</f>
        <v>0</v>
      </c>
      <c r="BH295" s="246">
        <f>IF(N295="sníž. přenesená",J295,0)</f>
        <v>0</v>
      </c>
      <c r="BI295" s="246">
        <f>IF(N295="nulová",J295,0)</f>
        <v>0</v>
      </c>
      <c r="BJ295" s="25" t="s">
        <v>24</v>
      </c>
      <c r="BK295" s="246">
        <f>ROUND(I295*H295,2)</f>
        <v>0</v>
      </c>
      <c r="BL295" s="25" t="s">
        <v>185</v>
      </c>
      <c r="BM295" s="25" t="s">
        <v>462</v>
      </c>
    </row>
    <row r="296" spans="2:47" s="1" customFormat="1" ht="13.5">
      <c r="B296" s="47"/>
      <c r="C296" s="75"/>
      <c r="D296" s="247" t="s">
        <v>187</v>
      </c>
      <c r="E296" s="75"/>
      <c r="F296" s="248" t="s">
        <v>463</v>
      </c>
      <c r="G296" s="75"/>
      <c r="H296" s="75"/>
      <c r="I296" s="205"/>
      <c r="J296" s="75"/>
      <c r="K296" s="75"/>
      <c r="L296" s="73"/>
      <c r="M296" s="249"/>
      <c r="N296" s="48"/>
      <c r="O296" s="48"/>
      <c r="P296" s="48"/>
      <c r="Q296" s="48"/>
      <c r="R296" s="48"/>
      <c r="S296" s="48"/>
      <c r="T296" s="96"/>
      <c r="AT296" s="25" t="s">
        <v>187</v>
      </c>
      <c r="AU296" s="25" t="s">
        <v>204</v>
      </c>
    </row>
    <row r="297" spans="2:47" s="1" customFormat="1" ht="13.5">
      <c r="B297" s="47"/>
      <c r="C297" s="75"/>
      <c r="D297" s="247" t="s">
        <v>189</v>
      </c>
      <c r="E297" s="75"/>
      <c r="F297" s="250" t="s">
        <v>464</v>
      </c>
      <c r="G297" s="75"/>
      <c r="H297" s="75"/>
      <c r="I297" s="205"/>
      <c r="J297" s="75"/>
      <c r="K297" s="75"/>
      <c r="L297" s="73"/>
      <c r="M297" s="249"/>
      <c r="N297" s="48"/>
      <c r="O297" s="48"/>
      <c r="P297" s="48"/>
      <c r="Q297" s="48"/>
      <c r="R297" s="48"/>
      <c r="S297" s="48"/>
      <c r="T297" s="96"/>
      <c r="AT297" s="25" t="s">
        <v>189</v>
      </c>
      <c r="AU297" s="25" t="s">
        <v>204</v>
      </c>
    </row>
    <row r="298" spans="2:51" s="12" customFormat="1" ht="13.5">
      <c r="B298" s="251"/>
      <c r="C298" s="252"/>
      <c r="D298" s="247" t="s">
        <v>191</v>
      </c>
      <c r="E298" s="253" t="s">
        <v>22</v>
      </c>
      <c r="F298" s="254" t="s">
        <v>465</v>
      </c>
      <c r="G298" s="252"/>
      <c r="H298" s="253" t="s">
        <v>22</v>
      </c>
      <c r="I298" s="255"/>
      <c r="J298" s="252"/>
      <c r="K298" s="252"/>
      <c r="L298" s="256"/>
      <c r="M298" s="257"/>
      <c r="N298" s="258"/>
      <c r="O298" s="258"/>
      <c r="P298" s="258"/>
      <c r="Q298" s="258"/>
      <c r="R298" s="258"/>
      <c r="S298" s="258"/>
      <c r="T298" s="259"/>
      <c r="AT298" s="260" t="s">
        <v>191</v>
      </c>
      <c r="AU298" s="260" t="s">
        <v>204</v>
      </c>
      <c r="AV298" s="12" t="s">
        <v>24</v>
      </c>
      <c r="AW298" s="12" t="s">
        <v>40</v>
      </c>
      <c r="AX298" s="12" t="s">
        <v>77</v>
      </c>
      <c r="AY298" s="260" t="s">
        <v>179</v>
      </c>
    </row>
    <row r="299" spans="2:51" s="13" customFormat="1" ht="13.5">
      <c r="B299" s="261"/>
      <c r="C299" s="262"/>
      <c r="D299" s="247" t="s">
        <v>191</v>
      </c>
      <c r="E299" s="263" t="s">
        <v>22</v>
      </c>
      <c r="F299" s="264" t="s">
        <v>466</v>
      </c>
      <c r="G299" s="262"/>
      <c r="H299" s="265">
        <v>4.601</v>
      </c>
      <c r="I299" s="266"/>
      <c r="J299" s="262"/>
      <c r="K299" s="262"/>
      <c r="L299" s="267"/>
      <c r="M299" s="268"/>
      <c r="N299" s="269"/>
      <c r="O299" s="269"/>
      <c r="P299" s="269"/>
      <c r="Q299" s="269"/>
      <c r="R299" s="269"/>
      <c r="S299" s="269"/>
      <c r="T299" s="270"/>
      <c r="AT299" s="271" t="s">
        <v>191</v>
      </c>
      <c r="AU299" s="271" t="s">
        <v>204</v>
      </c>
      <c r="AV299" s="13" t="s">
        <v>86</v>
      </c>
      <c r="AW299" s="13" t="s">
        <v>40</v>
      </c>
      <c r="AX299" s="13" t="s">
        <v>24</v>
      </c>
      <c r="AY299" s="271" t="s">
        <v>179</v>
      </c>
    </row>
    <row r="300" spans="2:65" s="1" customFormat="1" ht="16.5" customHeight="1">
      <c r="B300" s="47"/>
      <c r="C300" s="283" t="s">
        <v>467</v>
      </c>
      <c r="D300" s="283" t="s">
        <v>375</v>
      </c>
      <c r="E300" s="284" t="s">
        <v>468</v>
      </c>
      <c r="F300" s="285" t="s">
        <v>469</v>
      </c>
      <c r="G300" s="286" t="s">
        <v>116</v>
      </c>
      <c r="H300" s="287">
        <v>4.831</v>
      </c>
      <c r="I300" s="288"/>
      <c r="J300" s="289">
        <f>ROUND(I300*H300,2)</f>
        <v>0</v>
      </c>
      <c r="K300" s="285" t="s">
        <v>184</v>
      </c>
      <c r="L300" s="290"/>
      <c r="M300" s="291" t="s">
        <v>22</v>
      </c>
      <c r="N300" s="292" t="s">
        <v>48</v>
      </c>
      <c r="O300" s="48"/>
      <c r="P300" s="244">
        <f>O300*H300</f>
        <v>0</v>
      </c>
      <c r="Q300" s="244">
        <v>0.00085</v>
      </c>
      <c r="R300" s="244">
        <f>Q300*H300</f>
        <v>0.00410635</v>
      </c>
      <c r="S300" s="244">
        <v>0</v>
      </c>
      <c r="T300" s="245">
        <f>S300*H300</f>
        <v>0</v>
      </c>
      <c r="AR300" s="25" t="s">
        <v>236</v>
      </c>
      <c r="AT300" s="25" t="s">
        <v>375</v>
      </c>
      <c r="AU300" s="25" t="s">
        <v>204</v>
      </c>
      <c r="AY300" s="25" t="s">
        <v>179</v>
      </c>
      <c r="BE300" s="246">
        <f>IF(N300="základní",J300,0)</f>
        <v>0</v>
      </c>
      <c r="BF300" s="246">
        <f>IF(N300="snížená",J300,0)</f>
        <v>0</v>
      </c>
      <c r="BG300" s="246">
        <f>IF(N300="zákl. přenesená",J300,0)</f>
        <v>0</v>
      </c>
      <c r="BH300" s="246">
        <f>IF(N300="sníž. přenesená",J300,0)</f>
        <v>0</v>
      </c>
      <c r="BI300" s="246">
        <f>IF(N300="nulová",J300,0)</f>
        <v>0</v>
      </c>
      <c r="BJ300" s="25" t="s">
        <v>24</v>
      </c>
      <c r="BK300" s="246">
        <f>ROUND(I300*H300,2)</f>
        <v>0</v>
      </c>
      <c r="BL300" s="25" t="s">
        <v>185</v>
      </c>
      <c r="BM300" s="25" t="s">
        <v>470</v>
      </c>
    </row>
    <row r="301" spans="2:47" s="1" customFormat="1" ht="13.5">
      <c r="B301" s="47"/>
      <c r="C301" s="75"/>
      <c r="D301" s="247" t="s">
        <v>187</v>
      </c>
      <c r="E301" s="75"/>
      <c r="F301" s="248" t="s">
        <v>471</v>
      </c>
      <c r="G301" s="75"/>
      <c r="H301" s="75"/>
      <c r="I301" s="205"/>
      <c r="J301" s="75"/>
      <c r="K301" s="75"/>
      <c r="L301" s="73"/>
      <c r="M301" s="249"/>
      <c r="N301" s="48"/>
      <c r="O301" s="48"/>
      <c r="P301" s="48"/>
      <c r="Q301" s="48"/>
      <c r="R301" s="48"/>
      <c r="S301" s="48"/>
      <c r="T301" s="96"/>
      <c r="AT301" s="25" t="s">
        <v>187</v>
      </c>
      <c r="AU301" s="25" t="s">
        <v>204</v>
      </c>
    </row>
    <row r="302" spans="2:51" s="13" customFormat="1" ht="13.5">
      <c r="B302" s="261"/>
      <c r="C302" s="262"/>
      <c r="D302" s="247" t="s">
        <v>191</v>
      </c>
      <c r="E302" s="262"/>
      <c r="F302" s="264" t="s">
        <v>472</v>
      </c>
      <c r="G302" s="262"/>
      <c r="H302" s="265">
        <v>4.831</v>
      </c>
      <c r="I302" s="266"/>
      <c r="J302" s="262"/>
      <c r="K302" s="262"/>
      <c r="L302" s="267"/>
      <c r="M302" s="268"/>
      <c r="N302" s="269"/>
      <c r="O302" s="269"/>
      <c r="P302" s="269"/>
      <c r="Q302" s="269"/>
      <c r="R302" s="269"/>
      <c r="S302" s="269"/>
      <c r="T302" s="270"/>
      <c r="AT302" s="271" t="s">
        <v>191</v>
      </c>
      <c r="AU302" s="271" t="s">
        <v>204</v>
      </c>
      <c r="AV302" s="13" t="s">
        <v>86</v>
      </c>
      <c r="AW302" s="13" t="s">
        <v>6</v>
      </c>
      <c r="AX302" s="13" t="s">
        <v>24</v>
      </c>
      <c r="AY302" s="271" t="s">
        <v>179</v>
      </c>
    </row>
    <row r="303" spans="2:65" s="1" customFormat="1" ht="16.5" customHeight="1">
      <c r="B303" s="47"/>
      <c r="C303" s="235" t="s">
        <v>473</v>
      </c>
      <c r="D303" s="235" t="s">
        <v>181</v>
      </c>
      <c r="E303" s="236" t="s">
        <v>474</v>
      </c>
      <c r="F303" s="237" t="s">
        <v>475</v>
      </c>
      <c r="G303" s="238" t="s">
        <v>116</v>
      </c>
      <c r="H303" s="239">
        <v>19.43</v>
      </c>
      <c r="I303" s="240"/>
      <c r="J303" s="241">
        <f>ROUND(I303*H303,2)</f>
        <v>0</v>
      </c>
      <c r="K303" s="237" t="s">
        <v>184</v>
      </c>
      <c r="L303" s="73"/>
      <c r="M303" s="242" t="s">
        <v>22</v>
      </c>
      <c r="N303" s="243" t="s">
        <v>48</v>
      </c>
      <c r="O303" s="48"/>
      <c r="P303" s="244">
        <f>O303*H303</f>
        <v>0</v>
      </c>
      <c r="Q303" s="244">
        <v>0.0231</v>
      </c>
      <c r="R303" s="244">
        <f>Q303*H303</f>
        <v>0.448833</v>
      </c>
      <c r="S303" s="244">
        <v>0</v>
      </c>
      <c r="T303" s="245">
        <f>S303*H303</f>
        <v>0</v>
      </c>
      <c r="AR303" s="25" t="s">
        <v>185</v>
      </c>
      <c r="AT303" s="25" t="s">
        <v>181</v>
      </c>
      <c r="AU303" s="25" t="s">
        <v>204</v>
      </c>
      <c r="AY303" s="25" t="s">
        <v>179</v>
      </c>
      <c r="BE303" s="246">
        <f>IF(N303="základní",J303,0)</f>
        <v>0</v>
      </c>
      <c r="BF303" s="246">
        <f>IF(N303="snížená",J303,0)</f>
        <v>0</v>
      </c>
      <c r="BG303" s="246">
        <f>IF(N303="zákl. přenesená",J303,0)</f>
        <v>0</v>
      </c>
      <c r="BH303" s="246">
        <f>IF(N303="sníž. přenesená",J303,0)</f>
        <v>0</v>
      </c>
      <c r="BI303" s="246">
        <f>IF(N303="nulová",J303,0)</f>
        <v>0</v>
      </c>
      <c r="BJ303" s="25" t="s">
        <v>24</v>
      </c>
      <c r="BK303" s="246">
        <f>ROUND(I303*H303,2)</f>
        <v>0</v>
      </c>
      <c r="BL303" s="25" t="s">
        <v>185</v>
      </c>
      <c r="BM303" s="25" t="s">
        <v>476</v>
      </c>
    </row>
    <row r="304" spans="2:47" s="1" customFormat="1" ht="13.5">
      <c r="B304" s="47"/>
      <c r="C304" s="75"/>
      <c r="D304" s="247" t="s">
        <v>187</v>
      </c>
      <c r="E304" s="75"/>
      <c r="F304" s="248" t="s">
        <v>477</v>
      </c>
      <c r="G304" s="75"/>
      <c r="H304" s="75"/>
      <c r="I304" s="205"/>
      <c r="J304" s="75"/>
      <c r="K304" s="75"/>
      <c r="L304" s="73"/>
      <c r="M304" s="249"/>
      <c r="N304" s="48"/>
      <c r="O304" s="48"/>
      <c r="P304" s="48"/>
      <c r="Q304" s="48"/>
      <c r="R304" s="48"/>
      <c r="S304" s="48"/>
      <c r="T304" s="96"/>
      <c r="AT304" s="25" t="s">
        <v>187</v>
      </c>
      <c r="AU304" s="25" t="s">
        <v>204</v>
      </c>
    </row>
    <row r="305" spans="2:47" s="1" customFormat="1" ht="13.5">
      <c r="B305" s="47"/>
      <c r="C305" s="75"/>
      <c r="D305" s="247" t="s">
        <v>189</v>
      </c>
      <c r="E305" s="75"/>
      <c r="F305" s="250" t="s">
        <v>478</v>
      </c>
      <c r="G305" s="75"/>
      <c r="H305" s="75"/>
      <c r="I305" s="205"/>
      <c r="J305" s="75"/>
      <c r="K305" s="75"/>
      <c r="L305" s="73"/>
      <c r="M305" s="249"/>
      <c r="N305" s="48"/>
      <c r="O305" s="48"/>
      <c r="P305" s="48"/>
      <c r="Q305" s="48"/>
      <c r="R305" s="48"/>
      <c r="S305" s="48"/>
      <c r="T305" s="96"/>
      <c r="AT305" s="25" t="s">
        <v>189</v>
      </c>
      <c r="AU305" s="25" t="s">
        <v>204</v>
      </c>
    </row>
    <row r="306" spans="2:51" s="12" customFormat="1" ht="13.5">
      <c r="B306" s="251"/>
      <c r="C306" s="252"/>
      <c r="D306" s="247" t="s">
        <v>191</v>
      </c>
      <c r="E306" s="253" t="s">
        <v>22</v>
      </c>
      <c r="F306" s="254" t="s">
        <v>418</v>
      </c>
      <c r="G306" s="252"/>
      <c r="H306" s="253" t="s">
        <v>22</v>
      </c>
      <c r="I306" s="255"/>
      <c r="J306" s="252"/>
      <c r="K306" s="252"/>
      <c r="L306" s="256"/>
      <c r="M306" s="257"/>
      <c r="N306" s="258"/>
      <c r="O306" s="258"/>
      <c r="P306" s="258"/>
      <c r="Q306" s="258"/>
      <c r="R306" s="258"/>
      <c r="S306" s="258"/>
      <c r="T306" s="259"/>
      <c r="AT306" s="260" t="s">
        <v>191</v>
      </c>
      <c r="AU306" s="260" t="s">
        <v>204</v>
      </c>
      <c r="AV306" s="12" t="s">
        <v>24</v>
      </c>
      <c r="AW306" s="12" t="s">
        <v>40</v>
      </c>
      <c r="AX306" s="12" t="s">
        <v>77</v>
      </c>
      <c r="AY306" s="260" t="s">
        <v>179</v>
      </c>
    </row>
    <row r="307" spans="2:51" s="13" customFormat="1" ht="13.5">
      <c r="B307" s="261"/>
      <c r="C307" s="262"/>
      <c r="D307" s="247" t="s">
        <v>191</v>
      </c>
      <c r="E307" s="263" t="s">
        <v>22</v>
      </c>
      <c r="F307" s="264" t="s">
        <v>419</v>
      </c>
      <c r="G307" s="262"/>
      <c r="H307" s="265">
        <v>2.446</v>
      </c>
      <c r="I307" s="266"/>
      <c r="J307" s="262"/>
      <c r="K307" s="262"/>
      <c r="L307" s="267"/>
      <c r="M307" s="268"/>
      <c r="N307" s="269"/>
      <c r="O307" s="269"/>
      <c r="P307" s="269"/>
      <c r="Q307" s="269"/>
      <c r="R307" s="269"/>
      <c r="S307" s="269"/>
      <c r="T307" s="270"/>
      <c r="AT307" s="271" t="s">
        <v>191</v>
      </c>
      <c r="AU307" s="271" t="s">
        <v>204</v>
      </c>
      <c r="AV307" s="13" t="s">
        <v>86</v>
      </c>
      <c r="AW307" s="13" t="s">
        <v>40</v>
      </c>
      <c r="AX307" s="13" t="s">
        <v>77</v>
      </c>
      <c r="AY307" s="271" t="s">
        <v>179</v>
      </c>
    </row>
    <row r="308" spans="2:51" s="12" customFormat="1" ht="13.5">
      <c r="B308" s="251"/>
      <c r="C308" s="252"/>
      <c r="D308" s="247" t="s">
        <v>191</v>
      </c>
      <c r="E308" s="253" t="s">
        <v>22</v>
      </c>
      <c r="F308" s="254" t="s">
        <v>420</v>
      </c>
      <c r="G308" s="252"/>
      <c r="H308" s="253" t="s">
        <v>22</v>
      </c>
      <c r="I308" s="255"/>
      <c r="J308" s="252"/>
      <c r="K308" s="252"/>
      <c r="L308" s="256"/>
      <c r="M308" s="257"/>
      <c r="N308" s="258"/>
      <c r="O308" s="258"/>
      <c r="P308" s="258"/>
      <c r="Q308" s="258"/>
      <c r="R308" s="258"/>
      <c r="S308" s="258"/>
      <c r="T308" s="259"/>
      <c r="AT308" s="260" t="s">
        <v>191</v>
      </c>
      <c r="AU308" s="260" t="s">
        <v>204</v>
      </c>
      <c r="AV308" s="12" t="s">
        <v>24</v>
      </c>
      <c r="AW308" s="12" t="s">
        <v>40</v>
      </c>
      <c r="AX308" s="12" t="s">
        <v>77</v>
      </c>
      <c r="AY308" s="260" t="s">
        <v>179</v>
      </c>
    </row>
    <row r="309" spans="2:51" s="13" customFormat="1" ht="13.5">
      <c r="B309" s="261"/>
      <c r="C309" s="262"/>
      <c r="D309" s="247" t="s">
        <v>191</v>
      </c>
      <c r="E309" s="263" t="s">
        <v>22</v>
      </c>
      <c r="F309" s="264" t="s">
        <v>421</v>
      </c>
      <c r="G309" s="262"/>
      <c r="H309" s="265">
        <v>14.087</v>
      </c>
      <c r="I309" s="266"/>
      <c r="J309" s="262"/>
      <c r="K309" s="262"/>
      <c r="L309" s="267"/>
      <c r="M309" s="268"/>
      <c r="N309" s="269"/>
      <c r="O309" s="269"/>
      <c r="P309" s="269"/>
      <c r="Q309" s="269"/>
      <c r="R309" s="269"/>
      <c r="S309" s="269"/>
      <c r="T309" s="270"/>
      <c r="AT309" s="271" t="s">
        <v>191</v>
      </c>
      <c r="AU309" s="271" t="s">
        <v>204</v>
      </c>
      <c r="AV309" s="13" t="s">
        <v>86</v>
      </c>
      <c r="AW309" s="13" t="s">
        <v>40</v>
      </c>
      <c r="AX309" s="13" t="s">
        <v>77</v>
      </c>
      <c r="AY309" s="271" t="s">
        <v>179</v>
      </c>
    </row>
    <row r="310" spans="2:51" s="13" customFormat="1" ht="13.5">
      <c r="B310" s="261"/>
      <c r="C310" s="262"/>
      <c r="D310" s="247" t="s">
        <v>191</v>
      </c>
      <c r="E310" s="263" t="s">
        <v>22</v>
      </c>
      <c r="F310" s="264" t="s">
        <v>422</v>
      </c>
      <c r="G310" s="262"/>
      <c r="H310" s="265">
        <v>1.508</v>
      </c>
      <c r="I310" s="266"/>
      <c r="J310" s="262"/>
      <c r="K310" s="262"/>
      <c r="L310" s="267"/>
      <c r="M310" s="268"/>
      <c r="N310" s="269"/>
      <c r="O310" s="269"/>
      <c r="P310" s="269"/>
      <c r="Q310" s="269"/>
      <c r="R310" s="269"/>
      <c r="S310" s="269"/>
      <c r="T310" s="270"/>
      <c r="AT310" s="271" t="s">
        <v>191</v>
      </c>
      <c r="AU310" s="271" t="s">
        <v>204</v>
      </c>
      <c r="AV310" s="13" t="s">
        <v>86</v>
      </c>
      <c r="AW310" s="13" t="s">
        <v>40</v>
      </c>
      <c r="AX310" s="13" t="s">
        <v>77</v>
      </c>
      <c r="AY310" s="271" t="s">
        <v>179</v>
      </c>
    </row>
    <row r="311" spans="2:51" s="12" customFormat="1" ht="13.5">
      <c r="B311" s="251"/>
      <c r="C311" s="252"/>
      <c r="D311" s="247" t="s">
        <v>191</v>
      </c>
      <c r="E311" s="253" t="s">
        <v>22</v>
      </c>
      <c r="F311" s="254" t="s">
        <v>423</v>
      </c>
      <c r="G311" s="252"/>
      <c r="H311" s="253" t="s">
        <v>22</v>
      </c>
      <c r="I311" s="255"/>
      <c r="J311" s="252"/>
      <c r="K311" s="252"/>
      <c r="L311" s="256"/>
      <c r="M311" s="257"/>
      <c r="N311" s="258"/>
      <c r="O311" s="258"/>
      <c r="P311" s="258"/>
      <c r="Q311" s="258"/>
      <c r="R311" s="258"/>
      <c r="S311" s="258"/>
      <c r="T311" s="259"/>
      <c r="AT311" s="260" t="s">
        <v>191</v>
      </c>
      <c r="AU311" s="260" t="s">
        <v>204</v>
      </c>
      <c r="AV311" s="12" t="s">
        <v>24</v>
      </c>
      <c r="AW311" s="12" t="s">
        <v>40</v>
      </c>
      <c r="AX311" s="12" t="s">
        <v>77</v>
      </c>
      <c r="AY311" s="260" t="s">
        <v>179</v>
      </c>
    </row>
    <row r="312" spans="2:51" s="13" customFormat="1" ht="13.5">
      <c r="B312" s="261"/>
      <c r="C312" s="262"/>
      <c r="D312" s="247" t="s">
        <v>191</v>
      </c>
      <c r="E312" s="263" t="s">
        <v>22</v>
      </c>
      <c r="F312" s="264" t="s">
        <v>331</v>
      </c>
      <c r="G312" s="262"/>
      <c r="H312" s="265">
        <v>-3.105</v>
      </c>
      <c r="I312" s="266"/>
      <c r="J312" s="262"/>
      <c r="K312" s="262"/>
      <c r="L312" s="267"/>
      <c r="M312" s="268"/>
      <c r="N312" s="269"/>
      <c r="O312" s="269"/>
      <c r="P312" s="269"/>
      <c r="Q312" s="269"/>
      <c r="R312" s="269"/>
      <c r="S312" s="269"/>
      <c r="T312" s="270"/>
      <c r="AT312" s="271" t="s">
        <v>191</v>
      </c>
      <c r="AU312" s="271" t="s">
        <v>204</v>
      </c>
      <c r="AV312" s="13" t="s">
        <v>86</v>
      </c>
      <c r="AW312" s="13" t="s">
        <v>40</v>
      </c>
      <c r="AX312" s="13" t="s">
        <v>77</v>
      </c>
      <c r="AY312" s="271" t="s">
        <v>179</v>
      </c>
    </row>
    <row r="313" spans="2:51" s="12" customFormat="1" ht="13.5">
      <c r="B313" s="251"/>
      <c r="C313" s="252"/>
      <c r="D313" s="247" t="s">
        <v>191</v>
      </c>
      <c r="E313" s="253" t="s">
        <v>22</v>
      </c>
      <c r="F313" s="254" t="s">
        <v>424</v>
      </c>
      <c r="G313" s="252"/>
      <c r="H313" s="253" t="s">
        <v>22</v>
      </c>
      <c r="I313" s="255"/>
      <c r="J313" s="252"/>
      <c r="K313" s="252"/>
      <c r="L313" s="256"/>
      <c r="M313" s="257"/>
      <c r="N313" s="258"/>
      <c r="O313" s="258"/>
      <c r="P313" s="258"/>
      <c r="Q313" s="258"/>
      <c r="R313" s="258"/>
      <c r="S313" s="258"/>
      <c r="T313" s="259"/>
      <c r="AT313" s="260" t="s">
        <v>191</v>
      </c>
      <c r="AU313" s="260" t="s">
        <v>204</v>
      </c>
      <c r="AV313" s="12" t="s">
        <v>24</v>
      </c>
      <c r="AW313" s="12" t="s">
        <v>40</v>
      </c>
      <c r="AX313" s="12" t="s">
        <v>77</v>
      </c>
      <c r="AY313" s="260" t="s">
        <v>179</v>
      </c>
    </row>
    <row r="314" spans="2:51" s="13" customFormat="1" ht="13.5">
      <c r="B314" s="261"/>
      <c r="C314" s="262"/>
      <c r="D314" s="247" t="s">
        <v>191</v>
      </c>
      <c r="E314" s="263" t="s">
        <v>22</v>
      </c>
      <c r="F314" s="264" t="s">
        <v>425</v>
      </c>
      <c r="G314" s="262"/>
      <c r="H314" s="265">
        <v>1.408</v>
      </c>
      <c r="I314" s="266"/>
      <c r="J314" s="262"/>
      <c r="K314" s="262"/>
      <c r="L314" s="267"/>
      <c r="M314" s="268"/>
      <c r="N314" s="269"/>
      <c r="O314" s="269"/>
      <c r="P314" s="269"/>
      <c r="Q314" s="269"/>
      <c r="R314" s="269"/>
      <c r="S314" s="269"/>
      <c r="T314" s="270"/>
      <c r="AT314" s="271" t="s">
        <v>191</v>
      </c>
      <c r="AU314" s="271" t="s">
        <v>204</v>
      </c>
      <c r="AV314" s="13" t="s">
        <v>86</v>
      </c>
      <c r="AW314" s="13" t="s">
        <v>40</v>
      </c>
      <c r="AX314" s="13" t="s">
        <v>77</v>
      </c>
      <c r="AY314" s="271" t="s">
        <v>179</v>
      </c>
    </row>
    <row r="315" spans="2:51" s="12" customFormat="1" ht="13.5">
      <c r="B315" s="251"/>
      <c r="C315" s="252"/>
      <c r="D315" s="247" t="s">
        <v>191</v>
      </c>
      <c r="E315" s="253" t="s">
        <v>22</v>
      </c>
      <c r="F315" s="254" t="s">
        <v>426</v>
      </c>
      <c r="G315" s="252"/>
      <c r="H315" s="253" t="s">
        <v>22</v>
      </c>
      <c r="I315" s="255"/>
      <c r="J315" s="252"/>
      <c r="K315" s="252"/>
      <c r="L315" s="256"/>
      <c r="M315" s="257"/>
      <c r="N315" s="258"/>
      <c r="O315" s="258"/>
      <c r="P315" s="258"/>
      <c r="Q315" s="258"/>
      <c r="R315" s="258"/>
      <c r="S315" s="258"/>
      <c r="T315" s="259"/>
      <c r="AT315" s="260" t="s">
        <v>191</v>
      </c>
      <c r="AU315" s="260" t="s">
        <v>204</v>
      </c>
      <c r="AV315" s="12" t="s">
        <v>24</v>
      </c>
      <c r="AW315" s="12" t="s">
        <v>40</v>
      </c>
      <c r="AX315" s="12" t="s">
        <v>77</v>
      </c>
      <c r="AY315" s="260" t="s">
        <v>179</v>
      </c>
    </row>
    <row r="316" spans="2:51" s="13" customFormat="1" ht="13.5">
      <c r="B316" s="261"/>
      <c r="C316" s="262"/>
      <c r="D316" s="247" t="s">
        <v>191</v>
      </c>
      <c r="E316" s="263" t="s">
        <v>22</v>
      </c>
      <c r="F316" s="264" t="s">
        <v>427</v>
      </c>
      <c r="G316" s="262"/>
      <c r="H316" s="265">
        <v>2.746</v>
      </c>
      <c r="I316" s="266"/>
      <c r="J316" s="262"/>
      <c r="K316" s="262"/>
      <c r="L316" s="267"/>
      <c r="M316" s="268"/>
      <c r="N316" s="269"/>
      <c r="O316" s="269"/>
      <c r="P316" s="269"/>
      <c r="Q316" s="269"/>
      <c r="R316" s="269"/>
      <c r="S316" s="269"/>
      <c r="T316" s="270"/>
      <c r="AT316" s="271" t="s">
        <v>191</v>
      </c>
      <c r="AU316" s="271" t="s">
        <v>204</v>
      </c>
      <c r="AV316" s="13" t="s">
        <v>86</v>
      </c>
      <c r="AW316" s="13" t="s">
        <v>40</v>
      </c>
      <c r="AX316" s="13" t="s">
        <v>77</v>
      </c>
      <c r="AY316" s="271" t="s">
        <v>179</v>
      </c>
    </row>
    <row r="317" spans="2:51" s="13" customFormat="1" ht="13.5">
      <c r="B317" s="261"/>
      <c r="C317" s="262"/>
      <c r="D317" s="247" t="s">
        <v>191</v>
      </c>
      <c r="E317" s="263" t="s">
        <v>22</v>
      </c>
      <c r="F317" s="264" t="s">
        <v>428</v>
      </c>
      <c r="G317" s="262"/>
      <c r="H317" s="265">
        <v>0.34</v>
      </c>
      <c r="I317" s="266"/>
      <c r="J317" s="262"/>
      <c r="K317" s="262"/>
      <c r="L317" s="267"/>
      <c r="M317" s="268"/>
      <c r="N317" s="269"/>
      <c r="O317" s="269"/>
      <c r="P317" s="269"/>
      <c r="Q317" s="269"/>
      <c r="R317" s="269"/>
      <c r="S317" s="269"/>
      <c r="T317" s="270"/>
      <c r="AT317" s="271" t="s">
        <v>191</v>
      </c>
      <c r="AU317" s="271" t="s">
        <v>204</v>
      </c>
      <c r="AV317" s="13" t="s">
        <v>86</v>
      </c>
      <c r="AW317" s="13" t="s">
        <v>40</v>
      </c>
      <c r="AX317" s="13" t="s">
        <v>77</v>
      </c>
      <c r="AY317" s="271" t="s">
        <v>179</v>
      </c>
    </row>
    <row r="318" spans="2:51" s="14" customFormat="1" ht="13.5">
      <c r="B318" s="272"/>
      <c r="C318" s="273"/>
      <c r="D318" s="247" t="s">
        <v>191</v>
      </c>
      <c r="E318" s="274" t="s">
        <v>22</v>
      </c>
      <c r="F318" s="275" t="s">
        <v>196</v>
      </c>
      <c r="G318" s="273"/>
      <c r="H318" s="276">
        <v>19.43</v>
      </c>
      <c r="I318" s="277"/>
      <c r="J318" s="273"/>
      <c r="K318" s="273"/>
      <c r="L318" s="278"/>
      <c r="M318" s="279"/>
      <c r="N318" s="280"/>
      <c r="O318" s="280"/>
      <c r="P318" s="280"/>
      <c r="Q318" s="280"/>
      <c r="R318" s="280"/>
      <c r="S318" s="280"/>
      <c r="T318" s="281"/>
      <c r="AT318" s="282" t="s">
        <v>191</v>
      </c>
      <c r="AU318" s="282" t="s">
        <v>204</v>
      </c>
      <c r="AV318" s="14" t="s">
        <v>185</v>
      </c>
      <c r="AW318" s="14" t="s">
        <v>40</v>
      </c>
      <c r="AX318" s="14" t="s">
        <v>24</v>
      </c>
      <c r="AY318" s="282" t="s">
        <v>179</v>
      </c>
    </row>
    <row r="319" spans="2:65" s="1" customFormat="1" ht="16.5" customHeight="1">
      <c r="B319" s="47"/>
      <c r="C319" s="235" t="s">
        <v>479</v>
      </c>
      <c r="D319" s="235" t="s">
        <v>181</v>
      </c>
      <c r="E319" s="236" t="s">
        <v>480</v>
      </c>
      <c r="F319" s="237" t="s">
        <v>481</v>
      </c>
      <c r="G319" s="238" t="s">
        <v>451</v>
      </c>
      <c r="H319" s="239">
        <v>15.666</v>
      </c>
      <c r="I319" s="240"/>
      <c r="J319" s="241">
        <f>ROUND(I319*H319,2)</f>
        <v>0</v>
      </c>
      <c r="K319" s="237" t="s">
        <v>184</v>
      </c>
      <c r="L319" s="73"/>
      <c r="M319" s="242" t="s">
        <v>22</v>
      </c>
      <c r="N319" s="243" t="s">
        <v>48</v>
      </c>
      <c r="O319" s="48"/>
      <c r="P319" s="244">
        <f>O319*H319</f>
        <v>0</v>
      </c>
      <c r="Q319" s="244">
        <v>0.00025017</v>
      </c>
      <c r="R319" s="244">
        <f>Q319*H319</f>
        <v>0.003919163220000001</v>
      </c>
      <c r="S319" s="244">
        <v>0</v>
      </c>
      <c r="T319" s="245">
        <f>S319*H319</f>
        <v>0</v>
      </c>
      <c r="AR319" s="25" t="s">
        <v>185</v>
      </c>
      <c r="AT319" s="25" t="s">
        <v>181</v>
      </c>
      <c r="AU319" s="25" t="s">
        <v>204</v>
      </c>
      <c r="AY319" s="25" t="s">
        <v>179</v>
      </c>
      <c r="BE319" s="246">
        <f>IF(N319="základní",J319,0)</f>
        <v>0</v>
      </c>
      <c r="BF319" s="246">
        <f>IF(N319="snížená",J319,0)</f>
        <v>0</v>
      </c>
      <c r="BG319" s="246">
        <f>IF(N319="zákl. přenesená",J319,0)</f>
        <v>0</v>
      </c>
      <c r="BH319" s="246">
        <f>IF(N319="sníž. přenesená",J319,0)</f>
        <v>0</v>
      </c>
      <c r="BI319" s="246">
        <f>IF(N319="nulová",J319,0)</f>
        <v>0</v>
      </c>
      <c r="BJ319" s="25" t="s">
        <v>24</v>
      </c>
      <c r="BK319" s="246">
        <f>ROUND(I319*H319,2)</f>
        <v>0</v>
      </c>
      <c r="BL319" s="25" t="s">
        <v>185</v>
      </c>
      <c r="BM319" s="25" t="s">
        <v>482</v>
      </c>
    </row>
    <row r="320" spans="2:47" s="1" customFormat="1" ht="13.5">
      <c r="B320" s="47"/>
      <c r="C320" s="75"/>
      <c r="D320" s="247" t="s">
        <v>187</v>
      </c>
      <c r="E320" s="75"/>
      <c r="F320" s="248" t="s">
        <v>483</v>
      </c>
      <c r="G320" s="75"/>
      <c r="H320" s="75"/>
      <c r="I320" s="205"/>
      <c r="J320" s="75"/>
      <c r="K320" s="75"/>
      <c r="L320" s="73"/>
      <c r="M320" s="249"/>
      <c r="N320" s="48"/>
      <c r="O320" s="48"/>
      <c r="P320" s="48"/>
      <c r="Q320" s="48"/>
      <c r="R320" s="48"/>
      <c r="S320" s="48"/>
      <c r="T320" s="96"/>
      <c r="AT320" s="25" t="s">
        <v>187</v>
      </c>
      <c r="AU320" s="25" t="s">
        <v>204</v>
      </c>
    </row>
    <row r="321" spans="2:47" s="1" customFormat="1" ht="13.5">
      <c r="B321" s="47"/>
      <c r="C321" s="75"/>
      <c r="D321" s="247" t="s">
        <v>189</v>
      </c>
      <c r="E321" s="75"/>
      <c r="F321" s="250" t="s">
        <v>484</v>
      </c>
      <c r="G321" s="75"/>
      <c r="H321" s="75"/>
      <c r="I321" s="205"/>
      <c r="J321" s="75"/>
      <c r="K321" s="75"/>
      <c r="L321" s="73"/>
      <c r="M321" s="249"/>
      <c r="N321" s="48"/>
      <c r="O321" s="48"/>
      <c r="P321" s="48"/>
      <c r="Q321" s="48"/>
      <c r="R321" s="48"/>
      <c r="S321" s="48"/>
      <c r="T321" s="96"/>
      <c r="AT321" s="25" t="s">
        <v>189</v>
      </c>
      <c r="AU321" s="25" t="s">
        <v>204</v>
      </c>
    </row>
    <row r="322" spans="2:51" s="12" customFormat="1" ht="13.5">
      <c r="B322" s="251"/>
      <c r="C322" s="252"/>
      <c r="D322" s="247" t="s">
        <v>191</v>
      </c>
      <c r="E322" s="253" t="s">
        <v>22</v>
      </c>
      <c r="F322" s="254" t="s">
        <v>485</v>
      </c>
      <c r="G322" s="252"/>
      <c r="H322" s="253" t="s">
        <v>22</v>
      </c>
      <c r="I322" s="255"/>
      <c r="J322" s="252"/>
      <c r="K322" s="252"/>
      <c r="L322" s="256"/>
      <c r="M322" s="257"/>
      <c r="N322" s="258"/>
      <c r="O322" s="258"/>
      <c r="P322" s="258"/>
      <c r="Q322" s="258"/>
      <c r="R322" s="258"/>
      <c r="S322" s="258"/>
      <c r="T322" s="259"/>
      <c r="AT322" s="260" t="s">
        <v>191</v>
      </c>
      <c r="AU322" s="260" t="s">
        <v>204</v>
      </c>
      <c r="AV322" s="12" t="s">
        <v>24</v>
      </c>
      <c r="AW322" s="12" t="s">
        <v>40</v>
      </c>
      <c r="AX322" s="12" t="s">
        <v>77</v>
      </c>
      <c r="AY322" s="260" t="s">
        <v>179</v>
      </c>
    </row>
    <row r="323" spans="2:51" s="13" customFormat="1" ht="13.5">
      <c r="B323" s="261"/>
      <c r="C323" s="262"/>
      <c r="D323" s="247" t="s">
        <v>191</v>
      </c>
      <c r="E323" s="263" t="s">
        <v>22</v>
      </c>
      <c r="F323" s="264" t="s">
        <v>486</v>
      </c>
      <c r="G323" s="262"/>
      <c r="H323" s="265">
        <v>15.666</v>
      </c>
      <c r="I323" s="266"/>
      <c r="J323" s="262"/>
      <c r="K323" s="262"/>
      <c r="L323" s="267"/>
      <c r="M323" s="268"/>
      <c r="N323" s="269"/>
      <c r="O323" s="269"/>
      <c r="P323" s="269"/>
      <c r="Q323" s="269"/>
      <c r="R323" s="269"/>
      <c r="S323" s="269"/>
      <c r="T323" s="270"/>
      <c r="AT323" s="271" t="s">
        <v>191</v>
      </c>
      <c r="AU323" s="271" t="s">
        <v>204</v>
      </c>
      <c r="AV323" s="13" t="s">
        <v>86</v>
      </c>
      <c r="AW323" s="13" t="s">
        <v>40</v>
      </c>
      <c r="AX323" s="13" t="s">
        <v>24</v>
      </c>
      <c r="AY323" s="271" t="s">
        <v>179</v>
      </c>
    </row>
    <row r="324" spans="2:65" s="1" customFormat="1" ht="16.5" customHeight="1">
      <c r="B324" s="47"/>
      <c r="C324" s="283" t="s">
        <v>487</v>
      </c>
      <c r="D324" s="283" t="s">
        <v>375</v>
      </c>
      <c r="E324" s="284" t="s">
        <v>488</v>
      </c>
      <c r="F324" s="285" t="s">
        <v>489</v>
      </c>
      <c r="G324" s="286" t="s">
        <v>451</v>
      </c>
      <c r="H324" s="287">
        <v>16.449</v>
      </c>
      <c r="I324" s="288"/>
      <c r="J324" s="289">
        <f>ROUND(I324*H324,2)</f>
        <v>0</v>
      </c>
      <c r="K324" s="285" t="s">
        <v>184</v>
      </c>
      <c r="L324" s="290"/>
      <c r="M324" s="291" t="s">
        <v>22</v>
      </c>
      <c r="N324" s="292" t="s">
        <v>48</v>
      </c>
      <c r="O324" s="48"/>
      <c r="P324" s="244">
        <f>O324*H324</f>
        <v>0</v>
      </c>
      <c r="Q324" s="244">
        <v>3E-05</v>
      </c>
      <c r="R324" s="244">
        <f>Q324*H324</f>
        <v>0.0004934700000000001</v>
      </c>
      <c r="S324" s="244">
        <v>0</v>
      </c>
      <c r="T324" s="245">
        <f>S324*H324</f>
        <v>0</v>
      </c>
      <c r="AR324" s="25" t="s">
        <v>236</v>
      </c>
      <c r="AT324" s="25" t="s">
        <v>375</v>
      </c>
      <c r="AU324" s="25" t="s">
        <v>204</v>
      </c>
      <c r="AY324" s="25" t="s">
        <v>179</v>
      </c>
      <c r="BE324" s="246">
        <f>IF(N324="základní",J324,0)</f>
        <v>0</v>
      </c>
      <c r="BF324" s="246">
        <f>IF(N324="snížená",J324,0)</f>
        <v>0</v>
      </c>
      <c r="BG324" s="246">
        <f>IF(N324="zákl. přenesená",J324,0)</f>
        <v>0</v>
      </c>
      <c r="BH324" s="246">
        <f>IF(N324="sníž. přenesená",J324,0)</f>
        <v>0</v>
      </c>
      <c r="BI324" s="246">
        <f>IF(N324="nulová",J324,0)</f>
        <v>0</v>
      </c>
      <c r="BJ324" s="25" t="s">
        <v>24</v>
      </c>
      <c r="BK324" s="246">
        <f>ROUND(I324*H324,2)</f>
        <v>0</v>
      </c>
      <c r="BL324" s="25" t="s">
        <v>185</v>
      </c>
      <c r="BM324" s="25" t="s">
        <v>490</v>
      </c>
    </row>
    <row r="325" spans="2:47" s="1" customFormat="1" ht="13.5">
      <c r="B325" s="47"/>
      <c r="C325" s="75"/>
      <c r="D325" s="247" t="s">
        <v>187</v>
      </c>
      <c r="E325" s="75"/>
      <c r="F325" s="248" t="s">
        <v>491</v>
      </c>
      <c r="G325" s="75"/>
      <c r="H325" s="75"/>
      <c r="I325" s="205"/>
      <c r="J325" s="75"/>
      <c r="K325" s="75"/>
      <c r="L325" s="73"/>
      <c r="M325" s="249"/>
      <c r="N325" s="48"/>
      <c r="O325" s="48"/>
      <c r="P325" s="48"/>
      <c r="Q325" s="48"/>
      <c r="R325" s="48"/>
      <c r="S325" s="48"/>
      <c r="T325" s="96"/>
      <c r="AT325" s="25" t="s">
        <v>187</v>
      </c>
      <c r="AU325" s="25" t="s">
        <v>204</v>
      </c>
    </row>
    <row r="326" spans="2:51" s="13" customFormat="1" ht="13.5">
      <c r="B326" s="261"/>
      <c r="C326" s="262"/>
      <c r="D326" s="247" t="s">
        <v>191</v>
      </c>
      <c r="E326" s="262"/>
      <c r="F326" s="264" t="s">
        <v>492</v>
      </c>
      <c r="G326" s="262"/>
      <c r="H326" s="265">
        <v>16.449</v>
      </c>
      <c r="I326" s="266"/>
      <c r="J326" s="262"/>
      <c r="K326" s="262"/>
      <c r="L326" s="267"/>
      <c r="M326" s="268"/>
      <c r="N326" s="269"/>
      <c r="O326" s="269"/>
      <c r="P326" s="269"/>
      <c r="Q326" s="269"/>
      <c r="R326" s="269"/>
      <c r="S326" s="269"/>
      <c r="T326" s="270"/>
      <c r="AT326" s="271" t="s">
        <v>191</v>
      </c>
      <c r="AU326" s="271" t="s">
        <v>204</v>
      </c>
      <c r="AV326" s="13" t="s">
        <v>86</v>
      </c>
      <c r="AW326" s="13" t="s">
        <v>6</v>
      </c>
      <c r="AX326" s="13" t="s">
        <v>24</v>
      </c>
      <c r="AY326" s="271" t="s">
        <v>179</v>
      </c>
    </row>
    <row r="327" spans="2:65" s="1" customFormat="1" ht="25.5" customHeight="1">
      <c r="B327" s="47"/>
      <c r="C327" s="235" t="s">
        <v>493</v>
      </c>
      <c r="D327" s="235" t="s">
        <v>181</v>
      </c>
      <c r="E327" s="236" t="s">
        <v>494</v>
      </c>
      <c r="F327" s="237" t="s">
        <v>495</v>
      </c>
      <c r="G327" s="238" t="s">
        <v>116</v>
      </c>
      <c r="H327" s="239">
        <v>23.059</v>
      </c>
      <c r="I327" s="240"/>
      <c r="J327" s="241">
        <f>ROUND(I327*H327,2)</f>
        <v>0</v>
      </c>
      <c r="K327" s="237" t="s">
        <v>184</v>
      </c>
      <c r="L327" s="73"/>
      <c r="M327" s="242" t="s">
        <v>22</v>
      </c>
      <c r="N327" s="243" t="s">
        <v>48</v>
      </c>
      <c r="O327" s="48"/>
      <c r="P327" s="244">
        <f>O327*H327</f>
        <v>0</v>
      </c>
      <c r="Q327" s="244">
        <v>0.00348</v>
      </c>
      <c r="R327" s="244">
        <f>Q327*H327</f>
        <v>0.08024532000000001</v>
      </c>
      <c r="S327" s="244">
        <v>0</v>
      </c>
      <c r="T327" s="245">
        <f>S327*H327</f>
        <v>0</v>
      </c>
      <c r="AR327" s="25" t="s">
        <v>185</v>
      </c>
      <c r="AT327" s="25" t="s">
        <v>181</v>
      </c>
      <c r="AU327" s="25" t="s">
        <v>204</v>
      </c>
      <c r="AY327" s="25" t="s">
        <v>179</v>
      </c>
      <c r="BE327" s="246">
        <f>IF(N327="základní",J327,0)</f>
        <v>0</v>
      </c>
      <c r="BF327" s="246">
        <f>IF(N327="snížená",J327,0)</f>
        <v>0</v>
      </c>
      <c r="BG327" s="246">
        <f>IF(N327="zákl. přenesená",J327,0)</f>
        <v>0</v>
      </c>
      <c r="BH327" s="246">
        <f>IF(N327="sníž. přenesená",J327,0)</f>
        <v>0</v>
      </c>
      <c r="BI327" s="246">
        <f>IF(N327="nulová",J327,0)</f>
        <v>0</v>
      </c>
      <c r="BJ327" s="25" t="s">
        <v>24</v>
      </c>
      <c r="BK327" s="246">
        <f>ROUND(I327*H327,2)</f>
        <v>0</v>
      </c>
      <c r="BL327" s="25" t="s">
        <v>185</v>
      </c>
      <c r="BM327" s="25" t="s">
        <v>496</v>
      </c>
    </row>
    <row r="328" spans="2:47" s="1" customFormat="1" ht="13.5">
      <c r="B328" s="47"/>
      <c r="C328" s="75"/>
      <c r="D328" s="247" t="s">
        <v>187</v>
      </c>
      <c r="E328" s="75"/>
      <c r="F328" s="248" t="s">
        <v>497</v>
      </c>
      <c r="G328" s="75"/>
      <c r="H328" s="75"/>
      <c r="I328" s="205"/>
      <c r="J328" s="75"/>
      <c r="K328" s="75"/>
      <c r="L328" s="73"/>
      <c r="M328" s="249"/>
      <c r="N328" s="48"/>
      <c r="O328" s="48"/>
      <c r="P328" s="48"/>
      <c r="Q328" s="48"/>
      <c r="R328" s="48"/>
      <c r="S328" s="48"/>
      <c r="T328" s="96"/>
      <c r="AT328" s="25" t="s">
        <v>187</v>
      </c>
      <c r="AU328" s="25" t="s">
        <v>204</v>
      </c>
    </row>
    <row r="329" spans="2:51" s="12" customFormat="1" ht="13.5">
      <c r="B329" s="251"/>
      <c r="C329" s="252"/>
      <c r="D329" s="247" t="s">
        <v>191</v>
      </c>
      <c r="E329" s="253" t="s">
        <v>22</v>
      </c>
      <c r="F329" s="254" t="s">
        <v>418</v>
      </c>
      <c r="G329" s="252"/>
      <c r="H329" s="253" t="s">
        <v>22</v>
      </c>
      <c r="I329" s="255"/>
      <c r="J329" s="252"/>
      <c r="K329" s="252"/>
      <c r="L329" s="256"/>
      <c r="M329" s="257"/>
      <c r="N329" s="258"/>
      <c r="O329" s="258"/>
      <c r="P329" s="258"/>
      <c r="Q329" s="258"/>
      <c r="R329" s="258"/>
      <c r="S329" s="258"/>
      <c r="T329" s="259"/>
      <c r="AT329" s="260" t="s">
        <v>191</v>
      </c>
      <c r="AU329" s="260" t="s">
        <v>204</v>
      </c>
      <c r="AV329" s="12" t="s">
        <v>24</v>
      </c>
      <c r="AW329" s="12" t="s">
        <v>40</v>
      </c>
      <c r="AX329" s="12" t="s">
        <v>77</v>
      </c>
      <c r="AY329" s="260" t="s">
        <v>179</v>
      </c>
    </row>
    <row r="330" spans="2:51" s="13" customFormat="1" ht="13.5">
      <c r="B330" s="261"/>
      <c r="C330" s="262"/>
      <c r="D330" s="247" t="s">
        <v>191</v>
      </c>
      <c r="E330" s="263" t="s">
        <v>22</v>
      </c>
      <c r="F330" s="264" t="s">
        <v>419</v>
      </c>
      <c r="G330" s="262"/>
      <c r="H330" s="265">
        <v>2.446</v>
      </c>
      <c r="I330" s="266"/>
      <c r="J330" s="262"/>
      <c r="K330" s="262"/>
      <c r="L330" s="267"/>
      <c r="M330" s="268"/>
      <c r="N330" s="269"/>
      <c r="O330" s="269"/>
      <c r="P330" s="269"/>
      <c r="Q330" s="269"/>
      <c r="R330" s="269"/>
      <c r="S330" s="269"/>
      <c r="T330" s="270"/>
      <c r="AT330" s="271" t="s">
        <v>191</v>
      </c>
      <c r="AU330" s="271" t="s">
        <v>204</v>
      </c>
      <c r="AV330" s="13" t="s">
        <v>86</v>
      </c>
      <c r="AW330" s="13" t="s">
        <v>40</v>
      </c>
      <c r="AX330" s="13" t="s">
        <v>77</v>
      </c>
      <c r="AY330" s="271" t="s">
        <v>179</v>
      </c>
    </row>
    <row r="331" spans="2:51" s="12" customFormat="1" ht="13.5">
      <c r="B331" s="251"/>
      <c r="C331" s="252"/>
      <c r="D331" s="247" t="s">
        <v>191</v>
      </c>
      <c r="E331" s="253" t="s">
        <v>22</v>
      </c>
      <c r="F331" s="254" t="s">
        <v>420</v>
      </c>
      <c r="G331" s="252"/>
      <c r="H331" s="253" t="s">
        <v>22</v>
      </c>
      <c r="I331" s="255"/>
      <c r="J331" s="252"/>
      <c r="K331" s="252"/>
      <c r="L331" s="256"/>
      <c r="M331" s="257"/>
      <c r="N331" s="258"/>
      <c r="O331" s="258"/>
      <c r="P331" s="258"/>
      <c r="Q331" s="258"/>
      <c r="R331" s="258"/>
      <c r="S331" s="258"/>
      <c r="T331" s="259"/>
      <c r="AT331" s="260" t="s">
        <v>191</v>
      </c>
      <c r="AU331" s="260" t="s">
        <v>204</v>
      </c>
      <c r="AV331" s="12" t="s">
        <v>24</v>
      </c>
      <c r="AW331" s="12" t="s">
        <v>40</v>
      </c>
      <c r="AX331" s="12" t="s">
        <v>77</v>
      </c>
      <c r="AY331" s="260" t="s">
        <v>179</v>
      </c>
    </row>
    <row r="332" spans="2:51" s="13" customFormat="1" ht="13.5">
      <c r="B332" s="261"/>
      <c r="C332" s="262"/>
      <c r="D332" s="247" t="s">
        <v>191</v>
      </c>
      <c r="E332" s="263" t="s">
        <v>22</v>
      </c>
      <c r="F332" s="264" t="s">
        <v>421</v>
      </c>
      <c r="G332" s="262"/>
      <c r="H332" s="265">
        <v>14.087</v>
      </c>
      <c r="I332" s="266"/>
      <c r="J332" s="262"/>
      <c r="K332" s="262"/>
      <c r="L332" s="267"/>
      <c r="M332" s="268"/>
      <c r="N332" s="269"/>
      <c r="O332" s="269"/>
      <c r="P332" s="269"/>
      <c r="Q332" s="269"/>
      <c r="R332" s="269"/>
      <c r="S332" s="269"/>
      <c r="T332" s="270"/>
      <c r="AT332" s="271" t="s">
        <v>191</v>
      </c>
      <c r="AU332" s="271" t="s">
        <v>204</v>
      </c>
      <c r="AV332" s="13" t="s">
        <v>86</v>
      </c>
      <c r="AW332" s="13" t="s">
        <v>40</v>
      </c>
      <c r="AX332" s="13" t="s">
        <v>77</v>
      </c>
      <c r="AY332" s="271" t="s">
        <v>179</v>
      </c>
    </row>
    <row r="333" spans="2:51" s="13" customFormat="1" ht="13.5">
      <c r="B333" s="261"/>
      <c r="C333" s="262"/>
      <c r="D333" s="247" t="s">
        <v>191</v>
      </c>
      <c r="E333" s="263" t="s">
        <v>22</v>
      </c>
      <c r="F333" s="264" t="s">
        <v>422</v>
      </c>
      <c r="G333" s="262"/>
      <c r="H333" s="265">
        <v>1.508</v>
      </c>
      <c r="I333" s="266"/>
      <c r="J333" s="262"/>
      <c r="K333" s="262"/>
      <c r="L333" s="267"/>
      <c r="M333" s="268"/>
      <c r="N333" s="269"/>
      <c r="O333" s="269"/>
      <c r="P333" s="269"/>
      <c r="Q333" s="269"/>
      <c r="R333" s="269"/>
      <c r="S333" s="269"/>
      <c r="T333" s="270"/>
      <c r="AT333" s="271" t="s">
        <v>191</v>
      </c>
      <c r="AU333" s="271" t="s">
        <v>204</v>
      </c>
      <c r="AV333" s="13" t="s">
        <v>86</v>
      </c>
      <c r="AW333" s="13" t="s">
        <v>40</v>
      </c>
      <c r="AX333" s="13" t="s">
        <v>77</v>
      </c>
      <c r="AY333" s="271" t="s">
        <v>179</v>
      </c>
    </row>
    <row r="334" spans="2:51" s="12" customFormat="1" ht="13.5">
      <c r="B334" s="251"/>
      <c r="C334" s="252"/>
      <c r="D334" s="247" t="s">
        <v>191</v>
      </c>
      <c r="E334" s="253" t="s">
        <v>22</v>
      </c>
      <c r="F334" s="254" t="s">
        <v>423</v>
      </c>
      <c r="G334" s="252"/>
      <c r="H334" s="253" t="s">
        <v>22</v>
      </c>
      <c r="I334" s="255"/>
      <c r="J334" s="252"/>
      <c r="K334" s="252"/>
      <c r="L334" s="256"/>
      <c r="M334" s="257"/>
      <c r="N334" s="258"/>
      <c r="O334" s="258"/>
      <c r="P334" s="258"/>
      <c r="Q334" s="258"/>
      <c r="R334" s="258"/>
      <c r="S334" s="258"/>
      <c r="T334" s="259"/>
      <c r="AT334" s="260" t="s">
        <v>191</v>
      </c>
      <c r="AU334" s="260" t="s">
        <v>204</v>
      </c>
      <c r="AV334" s="12" t="s">
        <v>24</v>
      </c>
      <c r="AW334" s="12" t="s">
        <v>40</v>
      </c>
      <c r="AX334" s="12" t="s">
        <v>77</v>
      </c>
      <c r="AY334" s="260" t="s">
        <v>179</v>
      </c>
    </row>
    <row r="335" spans="2:51" s="13" customFormat="1" ht="13.5">
      <c r="B335" s="261"/>
      <c r="C335" s="262"/>
      <c r="D335" s="247" t="s">
        <v>191</v>
      </c>
      <c r="E335" s="263" t="s">
        <v>22</v>
      </c>
      <c r="F335" s="264" t="s">
        <v>331</v>
      </c>
      <c r="G335" s="262"/>
      <c r="H335" s="265">
        <v>-3.105</v>
      </c>
      <c r="I335" s="266"/>
      <c r="J335" s="262"/>
      <c r="K335" s="262"/>
      <c r="L335" s="267"/>
      <c r="M335" s="268"/>
      <c r="N335" s="269"/>
      <c r="O335" s="269"/>
      <c r="P335" s="269"/>
      <c r="Q335" s="269"/>
      <c r="R335" s="269"/>
      <c r="S335" s="269"/>
      <c r="T335" s="270"/>
      <c r="AT335" s="271" t="s">
        <v>191</v>
      </c>
      <c r="AU335" s="271" t="s">
        <v>204</v>
      </c>
      <c r="AV335" s="13" t="s">
        <v>86</v>
      </c>
      <c r="AW335" s="13" t="s">
        <v>40</v>
      </c>
      <c r="AX335" s="13" t="s">
        <v>77</v>
      </c>
      <c r="AY335" s="271" t="s">
        <v>179</v>
      </c>
    </row>
    <row r="336" spans="2:51" s="12" customFormat="1" ht="13.5">
      <c r="B336" s="251"/>
      <c r="C336" s="252"/>
      <c r="D336" s="247" t="s">
        <v>191</v>
      </c>
      <c r="E336" s="253" t="s">
        <v>22</v>
      </c>
      <c r="F336" s="254" t="s">
        <v>424</v>
      </c>
      <c r="G336" s="252"/>
      <c r="H336" s="253" t="s">
        <v>22</v>
      </c>
      <c r="I336" s="255"/>
      <c r="J336" s="252"/>
      <c r="K336" s="252"/>
      <c r="L336" s="256"/>
      <c r="M336" s="257"/>
      <c r="N336" s="258"/>
      <c r="O336" s="258"/>
      <c r="P336" s="258"/>
      <c r="Q336" s="258"/>
      <c r="R336" s="258"/>
      <c r="S336" s="258"/>
      <c r="T336" s="259"/>
      <c r="AT336" s="260" t="s">
        <v>191</v>
      </c>
      <c r="AU336" s="260" t="s">
        <v>204</v>
      </c>
      <c r="AV336" s="12" t="s">
        <v>24</v>
      </c>
      <c r="AW336" s="12" t="s">
        <v>40</v>
      </c>
      <c r="AX336" s="12" t="s">
        <v>77</v>
      </c>
      <c r="AY336" s="260" t="s">
        <v>179</v>
      </c>
    </row>
    <row r="337" spans="2:51" s="13" customFormat="1" ht="13.5">
      <c r="B337" s="261"/>
      <c r="C337" s="262"/>
      <c r="D337" s="247" t="s">
        <v>191</v>
      </c>
      <c r="E337" s="263" t="s">
        <v>22</v>
      </c>
      <c r="F337" s="264" t="s">
        <v>425</v>
      </c>
      <c r="G337" s="262"/>
      <c r="H337" s="265">
        <v>1.408</v>
      </c>
      <c r="I337" s="266"/>
      <c r="J337" s="262"/>
      <c r="K337" s="262"/>
      <c r="L337" s="267"/>
      <c r="M337" s="268"/>
      <c r="N337" s="269"/>
      <c r="O337" s="269"/>
      <c r="P337" s="269"/>
      <c r="Q337" s="269"/>
      <c r="R337" s="269"/>
      <c r="S337" s="269"/>
      <c r="T337" s="270"/>
      <c r="AT337" s="271" t="s">
        <v>191</v>
      </c>
      <c r="AU337" s="271" t="s">
        <v>204</v>
      </c>
      <c r="AV337" s="13" t="s">
        <v>86</v>
      </c>
      <c r="AW337" s="13" t="s">
        <v>40</v>
      </c>
      <c r="AX337" s="13" t="s">
        <v>77</v>
      </c>
      <c r="AY337" s="271" t="s">
        <v>179</v>
      </c>
    </row>
    <row r="338" spans="2:51" s="12" customFormat="1" ht="13.5">
      <c r="B338" s="251"/>
      <c r="C338" s="252"/>
      <c r="D338" s="247" t="s">
        <v>191</v>
      </c>
      <c r="E338" s="253" t="s">
        <v>22</v>
      </c>
      <c r="F338" s="254" t="s">
        <v>426</v>
      </c>
      <c r="G338" s="252"/>
      <c r="H338" s="253" t="s">
        <v>22</v>
      </c>
      <c r="I338" s="255"/>
      <c r="J338" s="252"/>
      <c r="K338" s="252"/>
      <c r="L338" s="256"/>
      <c r="M338" s="257"/>
      <c r="N338" s="258"/>
      <c r="O338" s="258"/>
      <c r="P338" s="258"/>
      <c r="Q338" s="258"/>
      <c r="R338" s="258"/>
      <c r="S338" s="258"/>
      <c r="T338" s="259"/>
      <c r="AT338" s="260" t="s">
        <v>191</v>
      </c>
      <c r="AU338" s="260" t="s">
        <v>204</v>
      </c>
      <c r="AV338" s="12" t="s">
        <v>24</v>
      </c>
      <c r="AW338" s="12" t="s">
        <v>40</v>
      </c>
      <c r="AX338" s="12" t="s">
        <v>77</v>
      </c>
      <c r="AY338" s="260" t="s">
        <v>179</v>
      </c>
    </row>
    <row r="339" spans="2:51" s="13" customFormat="1" ht="13.5">
      <c r="B339" s="261"/>
      <c r="C339" s="262"/>
      <c r="D339" s="247" t="s">
        <v>191</v>
      </c>
      <c r="E339" s="263" t="s">
        <v>22</v>
      </c>
      <c r="F339" s="264" t="s">
        <v>427</v>
      </c>
      <c r="G339" s="262"/>
      <c r="H339" s="265">
        <v>2.746</v>
      </c>
      <c r="I339" s="266"/>
      <c r="J339" s="262"/>
      <c r="K339" s="262"/>
      <c r="L339" s="267"/>
      <c r="M339" s="268"/>
      <c r="N339" s="269"/>
      <c r="O339" s="269"/>
      <c r="P339" s="269"/>
      <c r="Q339" s="269"/>
      <c r="R339" s="269"/>
      <c r="S339" s="269"/>
      <c r="T339" s="270"/>
      <c r="AT339" s="271" t="s">
        <v>191</v>
      </c>
      <c r="AU339" s="271" t="s">
        <v>204</v>
      </c>
      <c r="AV339" s="13" t="s">
        <v>86</v>
      </c>
      <c r="AW339" s="13" t="s">
        <v>40</v>
      </c>
      <c r="AX339" s="13" t="s">
        <v>77</v>
      </c>
      <c r="AY339" s="271" t="s">
        <v>179</v>
      </c>
    </row>
    <row r="340" spans="2:51" s="13" customFormat="1" ht="13.5">
      <c r="B340" s="261"/>
      <c r="C340" s="262"/>
      <c r="D340" s="247" t="s">
        <v>191</v>
      </c>
      <c r="E340" s="263" t="s">
        <v>22</v>
      </c>
      <c r="F340" s="264" t="s">
        <v>428</v>
      </c>
      <c r="G340" s="262"/>
      <c r="H340" s="265">
        <v>0.34</v>
      </c>
      <c r="I340" s="266"/>
      <c r="J340" s="262"/>
      <c r="K340" s="262"/>
      <c r="L340" s="267"/>
      <c r="M340" s="268"/>
      <c r="N340" s="269"/>
      <c r="O340" s="269"/>
      <c r="P340" s="269"/>
      <c r="Q340" s="269"/>
      <c r="R340" s="269"/>
      <c r="S340" s="269"/>
      <c r="T340" s="270"/>
      <c r="AT340" s="271" t="s">
        <v>191</v>
      </c>
      <c r="AU340" s="271" t="s">
        <v>204</v>
      </c>
      <c r="AV340" s="13" t="s">
        <v>86</v>
      </c>
      <c r="AW340" s="13" t="s">
        <v>40</v>
      </c>
      <c r="AX340" s="13" t="s">
        <v>77</v>
      </c>
      <c r="AY340" s="271" t="s">
        <v>179</v>
      </c>
    </row>
    <row r="341" spans="2:51" s="12" customFormat="1" ht="13.5">
      <c r="B341" s="251"/>
      <c r="C341" s="252"/>
      <c r="D341" s="247" t="s">
        <v>191</v>
      </c>
      <c r="E341" s="253" t="s">
        <v>22</v>
      </c>
      <c r="F341" s="254" t="s">
        <v>498</v>
      </c>
      <c r="G341" s="252"/>
      <c r="H341" s="253" t="s">
        <v>22</v>
      </c>
      <c r="I341" s="255"/>
      <c r="J341" s="252"/>
      <c r="K341" s="252"/>
      <c r="L341" s="256"/>
      <c r="M341" s="257"/>
      <c r="N341" s="258"/>
      <c r="O341" s="258"/>
      <c r="P341" s="258"/>
      <c r="Q341" s="258"/>
      <c r="R341" s="258"/>
      <c r="S341" s="258"/>
      <c r="T341" s="259"/>
      <c r="AT341" s="260" t="s">
        <v>191</v>
      </c>
      <c r="AU341" s="260" t="s">
        <v>204</v>
      </c>
      <c r="AV341" s="12" t="s">
        <v>24</v>
      </c>
      <c r="AW341" s="12" t="s">
        <v>40</v>
      </c>
      <c r="AX341" s="12" t="s">
        <v>77</v>
      </c>
      <c r="AY341" s="260" t="s">
        <v>179</v>
      </c>
    </row>
    <row r="342" spans="2:51" s="13" customFormat="1" ht="13.5">
      <c r="B342" s="261"/>
      <c r="C342" s="262"/>
      <c r="D342" s="247" t="s">
        <v>191</v>
      </c>
      <c r="E342" s="263" t="s">
        <v>22</v>
      </c>
      <c r="F342" s="264" t="s">
        <v>317</v>
      </c>
      <c r="G342" s="262"/>
      <c r="H342" s="265">
        <v>3.629</v>
      </c>
      <c r="I342" s="266"/>
      <c r="J342" s="262"/>
      <c r="K342" s="262"/>
      <c r="L342" s="267"/>
      <c r="M342" s="268"/>
      <c r="N342" s="269"/>
      <c r="O342" s="269"/>
      <c r="P342" s="269"/>
      <c r="Q342" s="269"/>
      <c r="R342" s="269"/>
      <c r="S342" s="269"/>
      <c r="T342" s="270"/>
      <c r="AT342" s="271" t="s">
        <v>191</v>
      </c>
      <c r="AU342" s="271" t="s">
        <v>204</v>
      </c>
      <c r="AV342" s="13" t="s">
        <v>86</v>
      </c>
      <c r="AW342" s="13" t="s">
        <v>40</v>
      </c>
      <c r="AX342" s="13" t="s">
        <v>77</v>
      </c>
      <c r="AY342" s="271" t="s">
        <v>179</v>
      </c>
    </row>
    <row r="343" spans="2:51" s="14" customFormat="1" ht="13.5">
      <c r="B343" s="272"/>
      <c r="C343" s="273"/>
      <c r="D343" s="247" t="s">
        <v>191</v>
      </c>
      <c r="E343" s="274" t="s">
        <v>22</v>
      </c>
      <c r="F343" s="275" t="s">
        <v>196</v>
      </c>
      <c r="G343" s="273"/>
      <c r="H343" s="276">
        <v>23.059</v>
      </c>
      <c r="I343" s="277"/>
      <c r="J343" s="273"/>
      <c r="K343" s="273"/>
      <c r="L343" s="278"/>
      <c r="M343" s="279"/>
      <c r="N343" s="280"/>
      <c r="O343" s="280"/>
      <c r="P343" s="280"/>
      <c r="Q343" s="280"/>
      <c r="R343" s="280"/>
      <c r="S343" s="280"/>
      <c r="T343" s="281"/>
      <c r="AT343" s="282" t="s">
        <v>191</v>
      </c>
      <c r="AU343" s="282" t="s">
        <v>204</v>
      </c>
      <c r="AV343" s="14" t="s">
        <v>185</v>
      </c>
      <c r="AW343" s="14" t="s">
        <v>40</v>
      </c>
      <c r="AX343" s="14" t="s">
        <v>24</v>
      </c>
      <c r="AY343" s="282" t="s">
        <v>179</v>
      </c>
    </row>
    <row r="344" spans="2:63" s="11" customFormat="1" ht="22.3" customHeight="1">
      <c r="B344" s="219"/>
      <c r="C344" s="220"/>
      <c r="D344" s="221" t="s">
        <v>76</v>
      </c>
      <c r="E344" s="233" t="s">
        <v>499</v>
      </c>
      <c r="F344" s="233" t="s">
        <v>500</v>
      </c>
      <c r="G344" s="220"/>
      <c r="H344" s="220"/>
      <c r="I344" s="223"/>
      <c r="J344" s="234">
        <f>BK344</f>
        <v>0</v>
      </c>
      <c r="K344" s="220"/>
      <c r="L344" s="225"/>
      <c r="M344" s="226"/>
      <c r="N344" s="227"/>
      <c r="O344" s="227"/>
      <c r="P344" s="228">
        <f>SUM(P345:P365)</f>
        <v>0</v>
      </c>
      <c r="Q344" s="227"/>
      <c r="R344" s="228">
        <f>SUM(R345:R365)</f>
        <v>24.846054007606398</v>
      </c>
      <c r="S344" s="227"/>
      <c r="T344" s="229">
        <f>SUM(T345:T365)</f>
        <v>0</v>
      </c>
      <c r="AR344" s="230" t="s">
        <v>24</v>
      </c>
      <c r="AT344" s="231" t="s">
        <v>76</v>
      </c>
      <c r="AU344" s="231" t="s">
        <v>86</v>
      </c>
      <c r="AY344" s="230" t="s">
        <v>179</v>
      </c>
      <c r="BK344" s="232">
        <f>SUM(BK345:BK365)</f>
        <v>0</v>
      </c>
    </row>
    <row r="345" spans="2:65" s="1" customFormat="1" ht="16.5" customHeight="1">
      <c r="B345" s="47"/>
      <c r="C345" s="235" t="s">
        <v>501</v>
      </c>
      <c r="D345" s="235" t="s">
        <v>181</v>
      </c>
      <c r="E345" s="236" t="s">
        <v>502</v>
      </c>
      <c r="F345" s="237" t="s">
        <v>503</v>
      </c>
      <c r="G345" s="238" t="s">
        <v>113</v>
      </c>
      <c r="H345" s="239">
        <v>4.685</v>
      </c>
      <c r="I345" s="240"/>
      <c r="J345" s="241">
        <f>ROUND(I345*H345,2)</f>
        <v>0</v>
      </c>
      <c r="K345" s="237" t="s">
        <v>184</v>
      </c>
      <c r="L345" s="73"/>
      <c r="M345" s="242" t="s">
        <v>22</v>
      </c>
      <c r="N345" s="243" t="s">
        <v>48</v>
      </c>
      <c r="O345" s="48"/>
      <c r="P345" s="244">
        <f>O345*H345</f>
        <v>0</v>
      </c>
      <c r="Q345" s="244">
        <v>2.45329</v>
      </c>
      <c r="R345" s="244">
        <f>Q345*H345</f>
        <v>11.493663649999998</v>
      </c>
      <c r="S345" s="244">
        <v>0</v>
      </c>
      <c r="T345" s="245">
        <f>S345*H345</f>
        <v>0</v>
      </c>
      <c r="AR345" s="25" t="s">
        <v>185</v>
      </c>
      <c r="AT345" s="25" t="s">
        <v>181</v>
      </c>
      <c r="AU345" s="25" t="s">
        <v>204</v>
      </c>
      <c r="AY345" s="25" t="s">
        <v>179</v>
      </c>
      <c r="BE345" s="246">
        <f>IF(N345="základní",J345,0)</f>
        <v>0</v>
      </c>
      <c r="BF345" s="246">
        <f>IF(N345="snížená",J345,0)</f>
        <v>0</v>
      </c>
      <c r="BG345" s="246">
        <f>IF(N345="zákl. přenesená",J345,0)</f>
        <v>0</v>
      </c>
      <c r="BH345" s="246">
        <f>IF(N345="sníž. přenesená",J345,0)</f>
        <v>0</v>
      </c>
      <c r="BI345" s="246">
        <f>IF(N345="nulová",J345,0)</f>
        <v>0</v>
      </c>
      <c r="BJ345" s="25" t="s">
        <v>24</v>
      </c>
      <c r="BK345" s="246">
        <f>ROUND(I345*H345,2)</f>
        <v>0</v>
      </c>
      <c r="BL345" s="25" t="s">
        <v>185</v>
      </c>
      <c r="BM345" s="25" t="s">
        <v>504</v>
      </c>
    </row>
    <row r="346" spans="2:47" s="1" customFormat="1" ht="13.5">
      <c r="B346" s="47"/>
      <c r="C346" s="75"/>
      <c r="D346" s="247" t="s">
        <v>187</v>
      </c>
      <c r="E346" s="75"/>
      <c r="F346" s="248" t="s">
        <v>505</v>
      </c>
      <c r="G346" s="75"/>
      <c r="H346" s="75"/>
      <c r="I346" s="205"/>
      <c r="J346" s="75"/>
      <c r="K346" s="75"/>
      <c r="L346" s="73"/>
      <c r="M346" s="249"/>
      <c r="N346" s="48"/>
      <c r="O346" s="48"/>
      <c r="P346" s="48"/>
      <c r="Q346" s="48"/>
      <c r="R346" s="48"/>
      <c r="S346" s="48"/>
      <c r="T346" s="96"/>
      <c r="AT346" s="25" t="s">
        <v>187</v>
      </c>
      <c r="AU346" s="25" t="s">
        <v>204</v>
      </c>
    </row>
    <row r="347" spans="2:47" s="1" customFormat="1" ht="13.5">
      <c r="B347" s="47"/>
      <c r="C347" s="75"/>
      <c r="D347" s="247" t="s">
        <v>189</v>
      </c>
      <c r="E347" s="75"/>
      <c r="F347" s="250" t="s">
        <v>506</v>
      </c>
      <c r="G347" s="75"/>
      <c r="H347" s="75"/>
      <c r="I347" s="205"/>
      <c r="J347" s="75"/>
      <c r="K347" s="75"/>
      <c r="L347" s="73"/>
      <c r="M347" s="249"/>
      <c r="N347" s="48"/>
      <c r="O347" s="48"/>
      <c r="P347" s="48"/>
      <c r="Q347" s="48"/>
      <c r="R347" s="48"/>
      <c r="S347" s="48"/>
      <c r="T347" s="96"/>
      <c r="AT347" s="25" t="s">
        <v>189</v>
      </c>
      <c r="AU347" s="25" t="s">
        <v>204</v>
      </c>
    </row>
    <row r="348" spans="2:51" s="12" customFormat="1" ht="13.5">
      <c r="B348" s="251"/>
      <c r="C348" s="252"/>
      <c r="D348" s="247" t="s">
        <v>191</v>
      </c>
      <c r="E348" s="253" t="s">
        <v>22</v>
      </c>
      <c r="F348" s="254" t="s">
        <v>507</v>
      </c>
      <c r="G348" s="252"/>
      <c r="H348" s="253" t="s">
        <v>22</v>
      </c>
      <c r="I348" s="255"/>
      <c r="J348" s="252"/>
      <c r="K348" s="252"/>
      <c r="L348" s="256"/>
      <c r="M348" s="257"/>
      <c r="N348" s="258"/>
      <c r="O348" s="258"/>
      <c r="P348" s="258"/>
      <c r="Q348" s="258"/>
      <c r="R348" s="258"/>
      <c r="S348" s="258"/>
      <c r="T348" s="259"/>
      <c r="AT348" s="260" t="s">
        <v>191</v>
      </c>
      <c r="AU348" s="260" t="s">
        <v>204</v>
      </c>
      <c r="AV348" s="12" t="s">
        <v>24</v>
      </c>
      <c r="AW348" s="12" t="s">
        <v>40</v>
      </c>
      <c r="AX348" s="12" t="s">
        <v>77</v>
      </c>
      <c r="AY348" s="260" t="s">
        <v>179</v>
      </c>
    </row>
    <row r="349" spans="2:51" s="13" customFormat="1" ht="13.5">
      <c r="B349" s="261"/>
      <c r="C349" s="262"/>
      <c r="D349" s="247" t="s">
        <v>191</v>
      </c>
      <c r="E349" s="263" t="s">
        <v>22</v>
      </c>
      <c r="F349" s="264" t="s">
        <v>508</v>
      </c>
      <c r="G349" s="262"/>
      <c r="H349" s="265">
        <v>4.685</v>
      </c>
      <c r="I349" s="266"/>
      <c r="J349" s="262"/>
      <c r="K349" s="262"/>
      <c r="L349" s="267"/>
      <c r="M349" s="268"/>
      <c r="N349" s="269"/>
      <c r="O349" s="269"/>
      <c r="P349" s="269"/>
      <c r="Q349" s="269"/>
      <c r="R349" s="269"/>
      <c r="S349" s="269"/>
      <c r="T349" s="270"/>
      <c r="AT349" s="271" t="s">
        <v>191</v>
      </c>
      <c r="AU349" s="271" t="s">
        <v>204</v>
      </c>
      <c r="AV349" s="13" t="s">
        <v>86</v>
      </c>
      <c r="AW349" s="13" t="s">
        <v>40</v>
      </c>
      <c r="AX349" s="13" t="s">
        <v>24</v>
      </c>
      <c r="AY349" s="271" t="s">
        <v>179</v>
      </c>
    </row>
    <row r="350" spans="2:65" s="1" customFormat="1" ht="25.5" customHeight="1">
      <c r="B350" s="47"/>
      <c r="C350" s="235" t="s">
        <v>509</v>
      </c>
      <c r="D350" s="235" t="s">
        <v>181</v>
      </c>
      <c r="E350" s="236" t="s">
        <v>510</v>
      </c>
      <c r="F350" s="237" t="s">
        <v>511</v>
      </c>
      <c r="G350" s="238" t="s">
        <v>113</v>
      </c>
      <c r="H350" s="239">
        <v>4.685</v>
      </c>
      <c r="I350" s="240"/>
      <c r="J350" s="241">
        <f>ROUND(I350*H350,2)</f>
        <v>0</v>
      </c>
      <c r="K350" s="237" t="s">
        <v>184</v>
      </c>
      <c r="L350" s="73"/>
      <c r="M350" s="242" t="s">
        <v>22</v>
      </c>
      <c r="N350" s="243" t="s">
        <v>48</v>
      </c>
      <c r="O350" s="48"/>
      <c r="P350" s="244">
        <f>O350*H350</f>
        <v>0</v>
      </c>
      <c r="Q350" s="244">
        <v>0</v>
      </c>
      <c r="R350" s="244">
        <f>Q350*H350</f>
        <v>0</v>
      </c>
      <c r="S350" s="244">
        <v>0</v>
      </c>
      <c r="T350" s="245">
        <f>S350*H350</f>
        <v>0</v>
      </c>
      <c r="AR350" s="25" t="s">
        <v>185</v>
      </c>
      <c r="AT350" s="25" t="s">
        <v>181</v>
      </c>
      <c r="AU350" s="25" t="s">
        <v>204</v>
      </c>
      <c r="AY350" s="25" t="s">
        <v>179</v>
      </c>
      <c r="BE350" s="246">
        <f>IF(N350="základní",J350,0)</f>
        <v>0</v>
      </c>
      <c r="BF350" s="246">
        <f>IF(N350="snížená",J350,0)</f>
        <v>0</v>
      </c>
      <c r="BG350" s="246">
        <f>IF(N350="zákl. přenesená",J350,0)</f>
        <v>0</v>
      </c>
      <c r="BH350" s="246">
        <f>IF(N350="sníž. přenesená",J350,0)</f>
        <v>0</v>
      </c>
      <c r="BI350" s="246">
        <f>IF(N350="nulová",J350,0)</f>
        <v>0</v>
      </c>
      <c r="BJ350" s="25" t="s">
        <v>24</v>
      </c>
      <c r="BK350" s="246">
        <f>ROUND(I350*H350,2)</f>
        <v>0</v>
      </c>
      <c r="BL350" s="25" t="s">
        <v>185</v>
      </c>
      <c r="BM350" s="25" t="s">
        <v>512</v>
      </c>
    </row>
    <row r="351" spans="2:47" s="1" customFormat="1" ht="13.5">
      <c r="B351" s="47"/>
      <c r="C351" s="75"/>
      <c r="D351" s="247" t="s">
        <v>187</v>
      </c>
      <c r="E351" s="75"/>
      <c r="F351" s="248" t="s">
        <v>513</v>
      </c>
      <c r="G351" s="75"/>
      <c r="H351" s="75"/>
      <c r="I351" s="205"/>
      <c r="J351" s="75"/>
      <c r="K351" s="75"/>
      <c r="L351" s="73"/>
      <c r="M351" s="249"/>
      <c r="N351" s="48"/>
      <c r="O351" s="48"/>
      <c r="P351" s="48"/>
      <c r="Q351" s="48"/>
      <c r="R351" s="48"/>
      <c r="S351" s="48"/>
      <c r="T351" s="96"/>
      <c r="AT351" s="25" t="s">
        <v>187</v>
      </c>
      <c r="AU351" s="25" t="s">
        <v>204</v>
      </c>
    </row>
    <row r="352" spans="2:47" s="1" customFormat="1" ht="13.5">
      <c r="B352" s="47"/>
      <c r="C352" s="75"/>
      <c r="D352" s="247" t="s">
        <v>189</v>
      </c>
      <c r="E352" s="75"/>
      <c r="F352" s="250" t="s">
        <v>514</v>
      </c>
      <c r="G352" s="75"/>
      <c r="H352" s="75"/>
      <c r="I352" s="205"/>
      <c r="J352" s="75"/>
      <c r="K352" s="75"/>
      <c r="L352" s="73"/>
      <c r="M352" s="249"/>
      <c r="N352" s="48"/>
      <c r="O352" s="48"/>
      <c r="P352" s="48"/>
      <c r="Q352" s="48"/>
      <c r="R352" s="48"/>
      <c r="S352" s="48"/>
      <c r="T352" s="96"/>
      <c r="AT352" s="25" t="s">
        <v>189</v>
      </c>
      <c r="AU352" s="25" t="s">
        <v>204</v>
      </c>
    </row>
    <row r="353" spans="2:65" s="1" customFormat="1" ht="16.5" customHeight="1">
      <c r="B353" s="47"/>
      <c r="C353" s="235" t="s">
        <v>515</v>
      </c>
      <c r="D353" s="235" t="s">
        <v>181</v>
      </c>
      <c r="E353" s="236" t="s">
        <v>516</v>
      </c>
      <c r="F353" s="237" t="s">
        <v>517</v>
      </c>
      <c r="G353" s="238" t="s">
        <v>245</v>
      </c>
      <c r="H353" s="239">
        <v>0.332</v>
      </c>
      <c r="I353" s="240"/>
      <c r="J353" s="241">
        <f>ROUND(I353*H353,2)</f>
        <v>0</v>
      </c>
      <c r="K353" s="237" t="s">
        <v>184</v>
      </c>
      <c r="L353" s="73"/>
      <c r="M353" s="242" t="s">
        <v>22</v>
      </c>
      <c r="N353" s="243" t="s">
        <v>48</v>
      </c>
      <c r="O353" s="48"/>
      <c r="P353" s="244">
        <f>O353*H353</f>
        <v>0</v>
      </c>
      <c r="Q353" s="244">
        <v>1.0530555952</v>
      </c>
      <c r="R353" s="244">
        <f>Q353*H353</f>
        <v>0.34961445760640003</v>
      </c>
      <c r="S353" s="244">
        <v>0</v>
      </c>
      <c r="T353" s="245">
        <f>S353*H353</f>
        <v>0</v>
      </c>
      <c r="AR353" s="25" t="s">
        <v>185</v>
      </c>
      <c r="AT353" s="25" t="s">
        <v>181</v>
      </c>
      <c r="AU353" s="25" t="s">
        <v>204</v>
      </c>
      <c r="AY353" s="25" t="s">
        <v>179</v>
      </c>
      <c r="BE353" s="246">
        <f>IF(N353="základní",J353,0)</f>
        <v>0</v>
      </c>
      <c r="BF353" s="246">
        <f>IF(N353="snížená",J353,0)</f>
        <v>0</v>
      </c>
      <c r="BG353" s="246">
        <f>IF(N353="zákl. přenesená",J353,0)</f>
        <v>0</v>
      </c>
      <c r="BH353" s="246">
        <f>IF(N353="sníž. přenesená",J353,0)</f>
        <v>0</v>
      </c>
      <c r="BI353" s="246">
        <f>IF(N353="nulová",J353,0)</f>
        <v>0</v>
      </c>
      <c r="BJ353" s="25" t="s">
        <v>24</v>
      </c>
      <c r="BK353" s="246">
        <f>ROUND(I353*H353,2)</f>
        <v>0</v>
      </c>
      <c r="BL353" s="25" t="s">
        <v>185</v>
      </c>
      <c r="BM353" s="25" t="s">
        <v>518</v>
      </c>
    </row>
    <row r="354" spans="2:47" s="1" customFormat="1" ht="13.5">
      <c r="B354" s="47"/>
      <c r="C354" s="75"/>
      <c r="D354" s="247" t="s">
        <v>187</v>
      </c>
      <c r="E354" s="75"/>
      <c r="F354" s="248" t="s">
        <v>519</v>
      </c>
      <c r="G354" s="75"/>
      <c r="H354" s="75"/>
      <c r="I354" s="205"/>
      <c r="J354" s="75"/>
      <c r="K354" s="75"/>
      <c r="L354" s="73"/>
      <c r="M354" s="249"/>
      <c r="N354" s="48"/>
      <c r="O354" s="48"/>
      <c r="P354" s="48"/>
      <c r="Q354" s="48"/>
      <c r="R354" s="48"/>
      <c r="S354" s="48"/>
      <c r="T354" s="96"/>
      <c r="AT354" s="25" t="s">
        <v>187</v>
      </c>
      <c r="AU354" s="25" t="s">
        <v>204</v>
      </c>
    </row>
    <row r="355" spans="2:51" s="12" customFormat="1" ht="13.5">
      <c r="B355" s="251"/>
      <c r="C355" s="252"/>
      <c r="D355" s="247" t="s">
        <v>191</v>
      </c>
      <c r="E355" s="253" t="s">
        <v>22</v>
      </c>
      <c r="F355" s="254" t="s">
        <v>507</v>
      </c>
      <c r="G355" s="252"/>
      <c r="H355" s="253" t="s">
        <v>22</v>
      </c>
      <c r="I355" s="255"/>
      <c r="J355" s="252"/>
      <c r="K355" s="252"/>
      <c r="L355" s="256"/>
      <c r="M355" s="257"/>
      <c r="N355" s="258"/>
      <c r="O355" s="258"/>
      <c r="P355" s="258"/>
      <c r="Q355" s="258"/>
      <c r="R355" s="258"/>
      <c r="S355" s="258"/>
      <c r="T355" s="259"/>
      <c r="AT355" s="260" t="s">
        <v>191</v>
      </c>
      <c r="AU355" s="260" t="s">
        <v>204</v>
      </c>
      <c r="AV355" s="12" t="s">
        <v>24</v>
      </c>
      <c r="AW355" s="12" t="s">
        <v>40</v>
      </c>
      <c r="AX355" s="12" t="s">
        <v>77</v>
      </c>
      <c r="AY355" s="260" t="s">
        <v>179</v>
      </c>
    </row>
    <row r="356" spans="2:51" s="13" customFormat="1" ht="13.5">
      <c r="B356" s="261"/>
      <c r="C356" s="262"/>
      <c r="D356" s="247" t="s">
        <v>191</v>
      </c>
      <c r="E356" s="263" t="s">
        <v>22</v>
      </c>
      <c r="F356" s="264" t="s">
        <v>520</v>
      </c>
      <c r="G356" s="262"/>
      <c r="H356" s="265">
        <v>0.332</v>
      </c>
      <c r="I356" s="266"/>
      <c r="J356" s="262"/>
      <c r="K356" s="262"/>
      <c r="L356" s="267"/>
      <c r="M356" s="268"/>
      <c r="N356" s="269"/>
      <c r="O356" s="269"/>
      <c r="P356" s="269"/>
      <c r="Q356" s="269"/>
      <c r="R356" s="269"/>
      <c r="S356" s="269"/>
      <c r="T356" s="270"/>
      <c r="AT356" s="271" t="s">
        <v>191</v>
      </c>
      <c r="AU356" s="271" t="s">
        <v>204</v>
      </c>
      <c r="AV356" s="13" t="s">
        <v>86</v>
      </c>
      <c r="AW356" s="13" t="s">
        <v>40</v>
      </c>
      <c r="AX356" s="13" t="s">
        <v>24</v>
      </c>
      <c r="AY356" s="271" t="s">
        <v>179</v>
      </c>
    </row>
    <row r="357" spans="2:65" s="1" customFormat="1" ht="16.5" customHeight="1">
      <c r="B357" s="47"/>
      <c r="C357" s="235" t="s">
        <v>521</v>
      </c>
      <c r="D357" s="235" t="s">
        <v>181</v>
      </c>
      <c r="E357" s="236" t="s">
        <v>522</v>
      </c>
      <c r="F357" s="237" t="s">
        <v>523</v>
      </c>
      <c r="G357" s="238" t="s">
        <v>116</v>
      </c>
      <c r="H357" s="239">
        <v>67.9</v>
      </c>
      <c r="I357" s="240"/>
      <c r="J357" s="241">
        <f>ROUND(I357*H357,2)</f>
        <v>0</v>
      </c>
      <c r="K357" s="237" t="s">
        <v>184</v>
      </c>
      <c r="L357" s="73"/>
      <c r="M357" s="242" t="s">
        <v>22</v>
      </c>
      <c r="N357" s="243" t="s">
        <v>48</v>
      </c>
      <c r="O357" s="48"/>
      <c r="P357" s="244">
        <f>O357*H357</f>
        <v>0</v>
      </c>
      <c r="Q357" s="244">
        <v>0.000121</v>
      </c>
      <c r="R357" s="244">
        <f>Q357*H357</f>
        <v>0.0082159</v>
      </c>
      <c r="S357" s="244">
        <v>0</v>
      </c>
      <c r="T357" s="245">
        <f>S357*H357</f>
        <v>0</v>
      </c>
      <c r="AR357" s="25" t="s">
        <v>185</v>
      </c>
      <c r="AT357" s="25" t="s">
        <v>181</v>
      </c>
      <c r="AU357" s="25" t="s">
        <v>204</v>
      </c>
      <c r="AY357" s="25" t="s">
        <v>179</v>
      </c>
      <c r="BE357" s="246">
        <f>IF(N357="základní",J357,0)</f>
        <v>0</v>
      </c>
      <c r="BF357" s="246">
        <f>IF(N357="snížená",J357,0)</f>
        <v>0</v>
      </c>
      <c r="BG357" s="246">
        <f>IF(N357="zákl. přenesená",J357,0)</f>
        <v>0</v>
      </c>
      <c r="BH357" s="246">
        <f>IF(N357="sníž. přenesená",J357,0)</f>
        <v>0</v>
      </c>
      <c r="BI357" s="246">
        <f>IF(N357="nulová",J357,0)</f>
        <v>0</v>
      </c>
      <c r="BJ357" s="25" t="s">
        <v>24</v>
      </c>
      <c r="BK357" s="246">
        <f>ROUND(I357*H357,2)</f>
        <v>0</v>
      </c>
      <c r="BL357" s="25" t="s">
        <v>185</v>
      </c>
      <c r="BM357" s="25" t="s">
        <v>524</v>
      </c>
    </row>
    <row r="358" spans="2:47" s="1" customFormat="1" ht="13.5">
      <c r="B358" s="47"/>
      <c r="C358" s="75"/>
      <c r="D358" s="247" t="s">
        <v>187</v>
      </c>
      <c r="E358" s="75"/>
      <c r="F358" s="248" t="s">
        <v>525</v>
      </c>
      <c r="G358" s="75"/>
      <c r="H358" s="75"/>
      <c r="I358" s="205"/>
      <c r="J358" s="75"/>
      <c r="K358" s="75"/>
      <c r="L358" s="73"/>
      <c r="M358" s="249"/>
      <c r="N358" s="48"/>
      <c r="O358" s="48"/>
      <c r="P358" s="48"/>
      <c r="Q358" s="48"/>
      <c r="R358" s="48"/>
      <c r="S358" s="48"/>
      <c r="T358" s="96"/>
      <c r="AT358" s="25" t="s">
        <v>187</v>
      </c>
      <c r="AU358" s="25" t="s">
        <v>204</v>
      </c>
    </row>
    <row r="359" spans="2:51" s="12" customFormat="1" ht="13.5">
      <c r="B359" s="251"/>
      <c r="C359" s="252"/>
      <c r="D359" s="247" t="s">
        <v>191</v>
      </c>
      <c r="E359" s="253" t="s">
        <v>22</v>
      </c>
      <c r="F359" s="254" t="s">
        <v>507</v>
      </c>
      <c r="G359" s="252"/>
      <c r="H359" s="253" t="s">
        <v>22</v>
      </c>
      <c r="I359" s="255"/>
      <c r="J359" s="252"/>
      <c r="K359" s="252"/>
      <c r="L359" s="256"/>
      <c r="M359" s="257"/>
      <c r="N359" s="258"/>
      <c r="O359" s="258"/>
      <c r="P359" s="258"/>
      <c r="Q359" s="258"/>
      <c r="R359" s="258"/>
      <c r="S359" s="258"/>
      <c r="T359" s="259"/>
      <c r="AT359" s="260" t="s">
        <v>191</v>
      </c>
      <c r="AU359" s="260" t="s">
        <v>204</v>
      </c>
      <c r="AV359" s="12" t="s">
        <v>24</v>
      </c>
      <c r="AW359" s="12" t="s">
        <v>40</v>
      </c>
      <c r="AX359" s="12" t="s">
        <v>77</v>
      </c>
      <c r="AY359" s="260" t="s">
        <v>179</v>
      </c>
    </row>
    <row r="360" spans="2:51" s="13" customFormat="1" ht="13.5">
      <c r="B360" s="261"/>
      <c r="C360" s="262"/>
      <c r="D360" s="247" t="s">
        <v>191</v>
      </c>
      <c r="E360" s="263" t="s">
        <v>22</v>
      </c>
      <c r="F360" s="264" t="s">
        <v>526</v>
      </c>
      <c r="G360" s="262"/>
      <c r="H360" s="265">
        <v>67.9</v>
      </c>
      <c r="I360" s="266"/>
      <c r="J360" s="262"/>
      <c r="K360" s="262"/>
      <c r="L360" s="267"/>
      <c r="M360" s="268"/>
      <c r="N360" s="269"/>
      <c r="O360" s="269"/>
      <c r="P360" s="269"/>
      <c r="Q360" s="269"/>
      <c r="R360" s="269"/>
      <c r="S360" s="269"/>
      <c r="T360" s="270"/>
      <c r="AT360" s="271" t="s">
        <v>191</v>
      </c>
      <c r="AU360" s="271" t="s">
        <v>204</v>
      </c>
      <c r="AV360" s="13" t="s">
        <v>86</v>
      </c>
      <c r="AW360" s="13" t="s">
        <v>40</v>
      </c>
      <c r="AX360" s="13" t="s">
        <v>24</v>
      </c>
      <c r="AY360" s="271" t="s">
        <v>179</v>
      </c>
    </row>
    <row r="361" spans="2:65" s="1" customFormat="1" ht="16.5" customHeight="1">
      <c r="B361" s="47"/>
      <c r="C361" s="235" t="s">
        <v>527</v>
      </c>
      <c r="D361" s="235" t="s">
        <v>181</v>
      </c>
      <c r="E361" s="236" t="s">
        <v>528</v>
      </c>
      <c r="F361" s="237" t="s">
        <v>529</v>
      </c>
      <c r="G361" s="238" t="s">
        <v>113</v>
      </c>
      <c r="H361" s="239">
        <v>6.016</v>
      </c>
      <c r="I361" s="240"/>
      <c r="J361" s="241">
        <f>ROUND(I361*H361,2)</f>
        <v>0</v>
      </c>
      <c r="K361" s="237" t="s">
        <v>184</v>
      </c>
      <c r="L361" s="73"/>
      <c r="M361" s="242" t="s">
        <v>22</v>
      </c>
      <c r="N361" s="243" t="s">
        <v>48</v>
      </c>
      <c r="O361" s="48"/>
      <c r="P361" s="244">
        <f>O361*H361</f>
        <v>0</v>
      </c>
      <c r="Q361" s="244">
        <v>2.16</v>
      </c>
      <c r="R361" s="244">
        <f>Q361*H361</f>
        <v>12.994560000000002</v>
      </c>
      <c r="S361" s="244">
        <v>0</v>
      </c>
      <c r="T361" s="245">
        <f>S361*H361</f>
        <v>0</v>
      </c>
      <c r="AR361" s="25" t="s">
        <v>185</v>
      </c>
      <c r="AT361" s="25" t="s">
        <v>181</v>
      </c>
      <c r="AU361" s="25" t="s">
        <v>204</v>
      </c>
      <c r="AY361" s="25" t="s">
        <v>179</v>
      </c>
      <c r="BE361" s="246">
        <f>IF(N361="základní",J361,0)</f>
        <v>0</v>
      </c>
      <c r="BF361" s="246">
        <f>IF(N361="snížená",J361,0)</f>
        <v>0</v>
      </c>
      <c r="BG361" s="246">
        <f>IF(N361="zákl. přenesená",J361,0)</f>
        <v>0</v>
      </c>
      <c r="BH361" s="246">
        <f>IF(N361="sníž. přenesená",J361,0)</f>
        <v>0</v>
      </c>
      <c r="BI361" s="246">
        <f>IF(N361="nulová",J361,0)</f>
        <v>0</v>
      </c>
      <c r="BJ361" s="25" t="s">
        <v>24</v>
      </c>
      <c r="BK361" s="246">
        <f>ROUND(I361*H361,2)</f>
        <v>0</v>
      </c>
      <c r="BL361" s="25" t="s">
        <v>185</v>
      </c>
      <c r="BM361" s="25" t="s">
        <v>530</v>
      </c>
    </row>
    <row r="362" spans="2:47" s="1" customFormat="1" ht="13.5">
      <c r="B362" s="47"/>
      <c r="C362" s="75"/>
      <c r="D362" s="247" t="s">
        <v>187</v>
      </c>
      <c r="E362" s="75"/>
      <c r="F362" s="248" t="s">
        <v>531</v>
      </c>
      <c r="G362" s="75"/>
      <c r="H362" s="75"/>
      <c r="I362" s="205"/>
      <c r="J362" s="75"/>
      <c r="K362" s="75"/>
      <c r="L362" s="73"/>
      <c r="M362" s="249"/>
      <c r="N362" s="48"/>
      <c r="O362" s="48"/>
      <c r="P362" s="48"/>
      <c r="Q362" s="48"/>
      <c r="R362" s="48"/>
      <c r="S362" s="48"/>
      <c r="T362" s="96"/>
      <c r="AT362" s="25" t="s">
        <v>187</v>
      </c>
      <c r="AU362" s="25" t="s">
        <v>204</v>
      </c>
    </row>
    <row r="363" spans="2:47" s="1" customFormat="1" ht="13.5">
      <c r="B363" s="47"/>
      <c r="C363" s="75"/>
      <c r="D363" s="247" t="s">
        <v>189</v>
      </c>
      <c r="E363" s="75"/>
      <c r="F363" s="250" t="s">
        <v>532</v>
      </c>
      <c r="G363" s="75"/>
      <c r="H363" s="75"/>
      <c r="I363" s="205"/>
      <c r="J363" s="75"/>
      <c r="K363" s="75"/>
      <c r="L363" s="73"/>
      <c r="M363" s="249"/>
      <c r="N363" s="48"/>
      <c r="O363" s="48"/>
      <c r="P363" s="48"/>
      <c r="Q363" s="48"/>
      <c r="R363" s="48"/>
      <c r="S363" s="48"/>
      <c r="T363" s="96"/>
      <c r="AT363" s="25" t="s">
        <v>189</v>
      </c>
      <c r="AU363" s="25" t="s">
        <v>204</v>
      </c>
    </row>
    <row r="364" spans="2:51" s="13" customFormat="1" ht="13.5">
      <c r="B364" s="261"/>
      <c r="C364" s="262"/>
      <c r="D364" s="247" t="s">
        <v>191</v>
      </c>
      <c r="E364" s="263" t="s">
        <v>22</v>
      </c>
      <c r="F364" s="264" t="s">
        <v>119</v>
      </c>
      <c r="G364" s="262"/>
      <c r="H364" s="265">
        <v>67.9</v>
      </c>
      <c r="I364" s="266"/>
      <c r="J364" s="262"/>
      <c r="K364" s="262"/>
      <c r="L364" s="267"/>
      <c r="M364" s="268"/>
      <c r="N364" s="269"/>
      <c r="O364" s="269"/>
      <c r="P364" s="269"/>
      <c r="Q364" s="269"/>
      <c r="R364" s="269"/>
      <c r="S364" s="269"/>
      <c r="T364" s="270"/>
      <c r="AT364" s="271" t="s">
        <v>191</v>
      </c>
      <c r="AU364" s="271" t="s">
        <v>204</v>
      </c>
      <c r="AV364" s="13" t="s">
        <v>86</v>
      </c>
      <c r="AW364" s="13" t="s">
        <v>40</v>
      </c>
      <c r="AX364" s="13" t="s">
        <v>77</v>
      </c>
      <c r="AY364" s="271" t="s">
        <v>179</v>
      </c>
    </row>
    <row r="365" spans="2:51" s="13" customFormat="1" ht="13.5">
      <c r="B365" s="261"/>
      <c r="C365" s="262"/>
      <c r="D365" s="247" t="s">
        <v>191</v>
      </c>
      <c r="E365" s="263" t="s">
        <v>22</v>
      </c>
      <c r="F365" s="264" t="s">
        <v>533</v>
      </c>
      <c r="G365" s="262"/>
      <c r="H365" s="265">
        <v>6.016</v>
      </c>
      <c r="I365" s="266"/>
      <c r="J365" s="262"/>
      <c r="K365" s="262"/>
      <c r="L365" s="267"/>
      <c r="M365" s="268"/>
      <c r="N365" s="269"/>
      <c r="O365" s="269"/>
      <c r="P365" s="269"/>
      <c r="Q365" s="269"/>
      <c r="R365" s="269"/>
      <c r="S365" s="269"/>
      <c r="T365" s="270"/>
      <c r="AT365" s="271" t="s">
        <v>191</v>
      </c>
      <c r="AU365" s="271" t="s">
        <v>204</v>
      </c>
      <c r="AV365" s="13" t="s">
        <v>86</v>
      </c>
      <c r="AW365" s="13" t="s">
        <v>40</v>
      </c>
      <c r="AX365" s="13" t="s">
        <v>24</v>
      </c>
      <c r="AY365" s="271" t="s">
        <v>179</v>
      </c>
    </row>
    <row r="366" spans="2:63" s="11" customFormat="1" ht="29.85" customHeight="1">
      <c r="B366" s="219"/>
      <c r="C366" s="220"/>
      <c r="D366" s="221" t="s">
        <v>76</v>
      </c>
      <c r="E366" s="233" t="s">
        <v>242</v>
      </c>
      <c r="F366" s="233" t="s">
        <v>534</v>
      </c>
      <c r="G366" s="220"/>
      <c r="H366" s="220"/>
      <c r="I366" s="223"/>
      <c r="J366" s="234">
        <f>BK366</f>
        <v>0</v>
      </c>
      <c r="K366" s="220"/>
      <c r="L366" s="225"/>
      <c r="M366" s="226"/>
      <c r="N366" s="227"/>
      <c r="O366" s="227"/>
      <c r="P366" s="228">
        <f>P367+P376+P386+P424+P429+P455+P479</f>
        <v>0</v>
      </c>
      <c r="Q366" s="227"/>
      <c r="R366" s="228">
        <f>R367+R376+R386+R424+R429+R455+R479</f>
        <v>3.488427727</v>
      </c>
      <c r="S366" s="227"/>
      <c r="T366" s="229">
        <f>T367+T376+T386+T424+T429+T455+T479</f>
        <v>9.528084</v>
      </c>
      <c r="AR366" s="230" t="s">
        <v>24</v>
      </c>
      <c r="AT366" s="231" t="s">
        <v>76</v>
      </c>
      <c r="AU366" s="231" t="s">
        <v>24</v>
      </c>
      <c r="AY366" s="230" t="s">
        <v>179</v>
      </c>
      <c r="BK366" s="232">
        <f>BK367+BK376+BK386+BK424+BK429+BK455+BK479</f>
        <v>0</v>
      </c>
    </row>
    <row r="367" spans="2:63" s="11" customFormat="1" ht="14.85" customHeight="1">
      <c r="B367" s="219"/>
      <c r="C367" s="220"/>
      <c r="D367" s="221" t="s">
        <v>76</v>
      </c>
      <c r="E367" s="233" t="s">
        <v>535</v>
      </c>
      <c r="F367" s="233" t="s">
        <v>536</v>
      </c>
      <c r="G367" s="220"/>
      <c r="H367" s="220"/>
      <c r="I367" s="223"/>
      <c r="J367" s="234">
        <f>BK367</f>
        <v>0</v>
      </c>
      <c r="K367" s="220"/>
      <c r="L367" s="225"/>
      <c r="M367" s="226"/>
      <c r="N367" s="227"/>
      <c r="O367" s="227"/>
      <c r="P367" s="228">
        <f>SUM(P368:P375)</f>
        <v>0</v>
      </c>
      <c r="Q367" s="227"/>
      <c r="R367" s="228">
        <f>SUM(R368:R375)</f>
        <v>3.285278</v>
      </c>
      <c r="S367" s="227"/>
      <c r="T367" s="229">
        <f>SUM(T368:T375)</f>
        <v>0</v>
      </c>
      <c r="AR367" s="230" t="s">
        <v>24</v>
      </c>
      <c r="AT367" s="231" t="s">
        <v>76</v>
      </c>
      <c r="AU367" s="231" t="s">
        <v>86</v>
      </c>
      <c r="AY367" s="230" t="s">
        <v>179</v>
      </c>
      <c r="BK367" s="232">
        <f>SUM(BK368:BK375)</f>
        <v>0</v>
      </c>
    </row>
    <row r="368" spans="2:65" s="1" customFormat="1" ht="16.5" customHeight="1">
      <c r="B368" s="47"/>
      <c r="C368" s="235" t="s">
        <v>537</v>
      </c>
      <c r="D368" s="235" t="s">
        <v>181</v>
      </c>
      <c r="E368" s="236" t="s">
        <v>538</v>
      </c>
      <c r="F368" s="237" t="s">
        <v>539</v>
      </c>
      <c r="G368" s="238" t="s">
        <v>451</v>
      </c>
      <c r="H368" s="239">
        <v>28.5</v>
      </c>
      <c r="I368" s="240"/>
      <c r="J368" s="241">
        <f>ROUND(I368*H368,2)</f>
        <v>0</v>
      </c>
      <c r="K368" s="237" t="s">
        <v>184</v>
      </c>
      <c r="L368" s="73"/>
      <c r="M368" s="242" t="s">
        <v>22</v>
      </c>
      <c r="N368" s="243" t="s">
        <v>48</v>
      </c>
      <c r="O368" s="48"/>
      <c r="P368" s="244">
        <f>O368*H368</f>
        <v>0</v>
      </c>
      <c r="Q368" s="244">
        <v>0.085308</v>
      </c>
      <c r="R368" s="244">
        <f>Q368*H368</f>
        <v>2.431278</v>
      </c>
      <c r="S368" s="244">
        <v>0</v>
      </c>
      <c r="T368" s="245">
        <f>S368*H368</f>
        <v>0</v>
      </c>
      <c r="AR368" s="25" t="s">
        <v>185</v>
      </c>
      <c r="AT368" s="25" t="s">
        <v>181</v>
      </c>
      <c r="AU368" s="25" t="s">
        <v>204</v>
      </c>
      <c r="AY368" s="25" t="s">
        <v>179</v>
      </c>
      <c r="BE368" s="246">
        <f>IF(N368="základní",J368,0)</f>
        <v>0</v>
      </c>
      <c r="BF368" s="246">
        <f>IF(N368="snížená",J368,0)</f>
        <v>0</v>
      </c>
      <c r="BG368" s="246">
        <f>IF(N368="zákl. přenesená",J368,0)</f>
        <v>0</v>
      </c>
      <c r="BH368" s="246">
        <f>IF(N368="sníž. přenesená",J368,0)</f>
        <v>0</v>
      </c>
      <c r="BI368" s="246">
        <f>IF(N368="nulová",J368,0)</f>
        <v>0</v>
      </c>
      <c r="BJ368" s="25" t="s">
        <v>24</v>
      </c>
      <c r="BK368" s="246">
        <f>ROUND(I368*H368,2)</f>
        <v>0</v>
      </c>
      <c r="BL368" s="25" t="s">
        <v>185</v>
      </c>
      <c r="BM368" s="25" t="s">
        <v>540</v>
      </c>
    </row>
    <row r="369" spans="2:47" s="1" customFormat="1" ht="13.5">
      <c r="B369" s="47"/>
      <c r="C369" s="75"/>
      <c r="D369" s="247" t="s">
        <v>187</v>
      </c>
      <c r="E369" s="75"/>
      <c r="F369" s="248" t="s">
        <v>541</v>
      </c>
      <c r="G369" s="75"/>
      <c r="H369" s="75"/>
      <c r="I369" s="205"/>
      <c r="J369" s="75"/>
      <c r="K369" s="75"/>
      <c r="L369" s="73"/>
      <c r="M369" s="249"/>
      <c r="N369" s="48"/>
      <c r="O369" s="48"/>
      <c r="P369" s="48"/>
      <c r="Q369" s="48"/>
      <c r="R369" s="48"/>
      <c r="S369" s="48"/>
      <c r="T369" s="96"/>
      <c r="AT369" s="25" t="s">
        <v>187</v>
      </c>
      <c r="AU369" s="25" t="s">
        <v>204</v>
      </c>
    </row>
    <row r="370" spans="2:47" s="1" customFormat="1" ht="13.5">
      <c r="B370" s="47"/>
      <c r="C370" s="75"/>
      <c r="D370" s="247" t="s">
        <v>189</v>
      </c>
      <c r="E370" s="75"/>
      <c r="F370" s="250" t="s">
        <v>542</v>
      </c>
      <c r="G370" s="75"/>
      <c r="H370" s="75"/>
      <c r="I370" s="205"/>
      <c r="J370" s="75"/>
      <c r="K370" s="75"/>
      <c r="L370" s="73"/>
      <c r="M370" s="249"/>
      <c r="N370" s="48"/>
      <c r="O370" s="48"/>
      <c r="P370" s="48"/>
      <c r="Q370" s="48"/>
      <c r="R370" s="48"/>
      <c r="S370" s="48"/>
      <c r="T370" s="96"/>
      <c r="AT370" s="25" t="s">
        <v>189</v>
      </c>
      <c r="AU370" s="25" t="s">
        <v>204</v>
      </c>
    </row>
    <row r="371" spans="2:51" s="12" customFormat="1" ht="13.5">
      <c r="B371" s="251"/>
      <c r="C371" s="252"/>
      <c r="D371" s="247" t="s">
        <v>191</v>
      </c>
      <c r="E371" s="253" t="s">
        <v>22</v>
      </c>
      <c r="F371" s="254" t="s">
        <v>543</v>
      </c>
      <c r="G371" s="252"/>
      <c r="H371" s="253" t="s">
        <v>22</v>
      </c>
      <c r="I371" s="255"/>
      <c r="J371" s="252"/>
      <c r="K371" s="252"/>
      <c r="L371" s="256"/>
      <c r="M371" s="257"/>
      <c r="N371" s="258"/>
      <c r="O371" s="258"/>
      <c r="P371" s="258"/>
      <c r="Q371" s="258"/>
      <c r="R371" s="258"/>
      <c r="S371" s="258"/>
      <c r="T371" s="259"/>
      <c r="AT371" s="260" t="s">
        <v>191</v>
      </c>
      <c r="AU371" s="260" t="s">
        <v>204</v>
      </c>
      <c r="AV371" s="12" t="s">
        <v>24</v>
      </c>
      <c r="AW371" s="12" t="s">
        <v>40</v>
      </c>
      <c r="AX371" s="12" t="s">
        <v>77</v>
      </c>
      <c r="AY371" s="260" t="s">
        <v>179</v>
      </c>
    </row>
    <row r="372" spans="2:51" s="13" customFormat="1" ht="13.5">
      <c r="B372" s="261"/>
      <c r="C372" s="262"/>
      <c r="D372" s="247" t="s">
        <v>191</v>
      </c>
      <c r="E372" s="263" t="s">
        <v>22</v>
      </c>
      <c r="F372" s="264" t="s">
        <v>544</v>
      </c>
      <c r="G372" s="262"/>
      <c r="H372" s="265">
        <v>28.5</v>
      </c>
      <c r="I372" s="266"/>
      <c r="J372" s="262"/>
      <c r="K372" s="262"/>
      <c r="L372" s="267"/>
      <c r="M372" s="268"/>
      <c r="N372" s="269"/>
      <c r="O372" s="269"/>
      <c r="P372" s="269"/>
      <c r="Q372" s="269"/>
      <c r="R372" s="269"/>
      <c r="S372" s="269"/>
      <c r="T372" s="270"/>
      <c r="AT372" s="271" t="s">
        <v>191</v>
      </c>
      <c r="AU372" s="271" t="s">
        <v>204</v>
      </c>
      <c r="AV372" s="13" t="s">
        <v>86</v>
      </c>
      <c r="AW372" s="13" t="s">
        <v>40</v>
      </c>
      <c r="AX372" s="13" t="s">
        <v>24</v>
      </c>
      <c r="AY372" s="271" t="s">
        <v>179</v>
      </c>
    </row>
    <row r="373" spans="2:65" s="1" customFormat="1" ht="16.5" customHeight="1">
      <c r="B373" s="47"/>
      <c r="C373" s="283" t="s">
        <v>545</v>
      </c>
      <c r="D373" s="283" t="s">
        <v>375</v>
      </c>
      <c r="E373" s="284" t="s">
        <v>546</v>
      </c>
      <c r="F373" s="285" t="s">
        <v>547</v>
      </c>
      <c r="G373" s="286" t="s">
        <v>548</v>
      </c>
      <c r="H373" s="287">
        <v>61</v>
      </c>
      <c r="I373" s="288"/>
      <c r="J373" s="289">
        <f>ROUND(I373*H373,2)</f>
        <v>0</v>
      </c>
      <c r="K373" s="285" t="s">
        <v>184</v>
      </c>
      <c r="L373" s="290"/>
      <c r="M373" s="291" t="s">
        <v>22</v>
      </c>
      <c r="N373" s="292" t="s">
        <v>48</v>
      </c>
      <c r="O373" s="48"/>
      <c r="P373" s="244">
        <f>O373*H373</f>
        <v>0</v>
      </c>
      <c r="Q373" s="244">
        <v>0.014</v>
      </c>
      <c r="R373" s="244">
        <f>Q373*H373</f>
        <v>0.854</v>
      </c>
      <c r="S373" s="244">
        <v>0</v>
      </c>
      <c r="T373" s="245">
        <f>S373*H373</f>
        <v>0</v>
      </c>
      <c r="AR373" s="25" t="s">
        <v>236</v>
      </c>
      <c r="AT373" s="25" t="s">
        <v>375</v>
      </c>
      <c r="AU373" s="25" t="s">
        <v>204</v>
      </c>
      <c r="AY373" s="25" t="s">
        <v>179</v>
      </c>
      <c r="BE373" s="246">
        <f>IF(N373="základní",J373,0)</f>
        <v>0</v>
      </c>
      <c r="BF373" s="246">
        <f>IF(N373="snížená",J373,0)</f>
        <v>0</v>
      </c>
      <c r="BG373" s="246">
        <f>IF(N373="zákl. přenesená",J373,0)</f>
        <v>0</v>
      </c>
      <c r="BH373" s="246">
        <f>IF(N373="sníž. přenesená",J373,0)</f>
        <v>0</v>
      </c>
      <c r="BI373" s="246">
        <f>IF(N373="nulová",J373,0)</f>
        <v>0</v>
      </c>
      <c r="BJ373" s="25" t="s">
        <v>24</v>
      </c>
      <c r="BK373" s="246">
        <f>ROUND(I373*H373,2)</f>
        <v>0</v>
      </c>
      <c r="BL373" s="25" t="s">
        <v>185</v>
      </c>
      <c r="BM373" s="25" t="s">
        <v>549</v>
      </c>
    </row>
    <row r="374" spans="2:47" s="1" customFormat="1" ht="13.5">
      <c r="B374" s="47"/>
      <c r="C374" s="75"/>
      <c r="D374" s="247" t="s">
        <v>187</v>
      </c>
      <c r="E374" s="75"/>
      <c r="F374" s="248" t="s">
        <v>550</v>
      </c>
      <c r="G374" s="75"/>
      <c r="H374" s="75"/>
      <c r="I374" s="205"/>
      <c r="J374" s="75"/>
      <c r="K374" s="75"/>
      <c r="L374" s="73"/>
      <c r="M374" s="249"/>
      <c r="N374" s="48"/>
      <c r="O374" s="48"/>
      <c r="P374" s="48"/>
      <c r="Q374" s="48"/>
      <c r="R374" s="48"/>
      <c r="S374" s="48"/>
      <c r="T374" s="96"/>
      <c r="AT374" s="25" t="s">
        <v>187</v>
      </c>
      <c r="AU374" s="25" t="s">
        <v>204</v>
      </c>
    </row>
    <row r="375" spans="2:51" s="13" customFormat="1" ht="13.5">
      <c r="B375" s="261"/>
      <c r="C375" s="262"/>
      <c r="D375" s="247" t="s">
        <v>191</v>
      </c>
      <c r="E375" s="263" t="s">
        <v>22</v>
      </c>
      <c r="F375" s="264" t="s">
        <v>551</v>
      </c>
      <c r="G375" s="262"/>
      <c r="H375" s="265">
        <v>61</v>
      </c>
      <c r="I375" s="266"/>
      <c r="J375" s="262"/>
      <c r="K375" s="262"/>
      <c r="L375" s="267"/>
      <c r="M375" s="268"/>
      <c r="N375" s="269"/>
      <c r="O375" s="269"/>
      <c r="P375" s="269"/>
      <c r="Q375" s="269"/>
      <c r="R375" s="269"/>
      <c r="S375" s="269"/>
      <c r="T375" s="270"/>
      <c r="AT375" s="271" t="s">
        <v>191</v>
      </c>
      <c r="AU375" s="271" t="s">
        <v>204</v>
      </c>
      <c r="AV375" s="13" t="s">
        <v>86</v>
      </c>
      <c r="AW375" s="13" t="s">
        <v>40</v>
      </c>
      <c r="AX375" s="13" t="s">
        <v>24</v>
      </c>
      <c r="AY375" s="271" t="s">
        <v>179</v>
      </c>
    </row>
    <row r="376" spans="2:63" s="11" customFormat="1" ht="22.3" customHeight="1">
      <c r="B376" s="219"/>
      <c r="C376" s="220"/>
      <c r="D376" s="221" t="s">
        <v>76</v>
      </c>
      <c r="E376" s="233" t="s">
        <v>552</v>
      </c>
      <c r="F376" s="233" t="s">
        <v>553</v>
      </c>
      <c r="G376" s="220"/>
      <c r="H376" s="220"/>
      <c r="I376" s="223"/>
      <c r="J376" s="234">
        <f>BK376</f>
        <v>0</v>
      </c>
      <c r="K376" s="220"/>
      <c r="L376" s="225"/>
      <c r="M376" s="226"/>
      <c r="N376" s="227"/>
      <c r="O376" s="227"/>
      <c r="P376" s="228">
        <f>SUM(P377:P385)</f>
        <v>0</v>
      </c>
      <c r="Q376" s="227"/>
      <c r="R376" s="228">
        <f>SUM(R377:R385)</f>
        <v>0.013540799999999999</v>
      </c>
      <c r="S376" s="227"/>
      <c r="T376" s="229">
        <f>SUM(T377:T385)</f>
        <v>0</v>
      </c>
      <c r="AR376" s="230" t="s">
        <v>24</v>
      </c>
      <c r="AT376" s="231" t="s">
        <v>76</v>
      </c>
      <c r="AU376" s="231" t="s">
        <v>86</v>
      </c>
      <c r="AY376" s="230" t="s">
        <v>179</v>
      </c>
      <c r="BK376" s="232">
        <f>SUM(BK377:BK385)</f>
        <v>0</v>
      </c>
    </row>
    <row r="377" spans="2:65" s="1" customFormat="1" ht="25.5" customHeight="1">
      <c r="B377" s="47"/>
      <c r="C377" s="235" t="s">
        <v>554</v>
      </c>
      <c r="D377" s="235" t="s">
        <v>181</v>
      </c>
      <c r="E377" s="236" t="s">
        <v>555</v>
      </c>
      <c r="F377" s="237" t="s">
        <v>556</v>
      </c>
      <c r="G377" s="238" t="s">
        <v>116</v>
      </c>
      <c r="H377" s="239">
        <v>104.16</v>
      </c>
      <c r="I377" s="240"/>
      <c r="J377" s="241">
        <f>ROUND(I377*H377,2)</f>
        <v>0</v>
      </c>
      <c r="K377" s="237" t="s">
        <v>184</v>
      </c>
      <c r="L377" s="73"/>
      <c r="M377" s="242" t="s">
        <v>22</v>
      </c>
      <c r="N377" s="243" t="s">
        <v>48</v>
      </c>
      <c r="O377" s="48"/>
      <c r="P377" s="244">
        <f>O377*H377</f>
        <v>0</v>
      </c>
      <c r="Q377" s="244">
        <v>0.00013</v>
      </c>
      <c r="R377" s="244">
        <f>Q377*H377</f>
        <v>0.013540799999999999</v>
      </c>
      <c r="S377" s="244">
        <v>0</v>
      </c>
      <c r="T377" s="245">
        <f>S377*H377</f>
        <v>0</v>
      </c>
      <c r="AR377" s="25" t="s">
        <v>185</v>
      </c>
      <c r="AT377" s="25" t="s">
        <v>181</v>
      </c>
      <c r="AU377" s="25" t="s">
        <v>204</v>
      </c>
      <c r="AY377" s="25" t="s">
        <v>179</v>
      </c>
      <c r="BE377" s="246">
        <f>IF(N377="základní",J377,0)</f>
        <v>0</v>
      </c>
      <c r="BF377" s="246">
        <f>IF(N377="snížená",J377,0)</f>
        <v>0</v>
      </c>
      <c r="BG377" s="246">
        <f>IF(N377="zákl. přenesená",J377,0)</f>
        <v>0</v>
      </c>
      <c r="BH377" s="246">
        <f>IF(N377="sníž. přenesená",J377,0)</f>
        <v>0</v>
      </c>
      <c r="BI377" s="246">
        <f>IF(N377="nulová",J377,0)</f>
        <v>0</v>
      </c>
      <c r="BJ377" s="25" t="s">
        <v>24</v>
      </c>
      <c r="BK377" s="246">
        <f>ROUND(I377*H377,2)</f>
        <v>0</v>
      </c>
      <c r="BL377" s="25" t="s">
        <v>185</v>
      </c>
      <c r="BM377" s="25" t="s">
        <v>557</v>
      </c>
    </row>
    <row r="378" spans="2:47" s="1" customFormat="1" ht="13.5">
      <c r="B378" s="47"/>
      <c r="C378" s="75"/>
      <c r="D378" s="247" t="s">
        <v>187</v>
      </c>
      <c r="E378" s="75"/>
      <c r="F378" s="248" t="s">
        <v>558</v>
      </c>
      <c r="G378" s="75"/>
      <c r="H378" s="75"/>
      <c r="I378" s="205"/>
      <c r="J378" s="75"/>
      <c r="K378" s="75"/>
      <c r="L378" s="73"/>
      <c r="M378" s="249"/>
      <c r="N378" s="48"/>
      <c r="O378" s="48"/>
      <c r="P378" s="48"/>
      <c r="Q378" s="48"/>
      <c r="R378" s="48"/>
      <c r="S378" s="48"/>
      <c r="T378" s="96"/>
      <c r="AT378" s="25" t="s">
        <v>187</v>
      </c>
      <c r="AU378" s="25" t="s">
        <v>204</v>
      </c>
    </row>
    <row r="379" spans="2:47" s="1" customFormat="1" ht="13.5">
      <c r="B379" s="47"/>
      <c r="C379" s="75"/>
      <c r="D379" s="247" t="s">
        <v>189</v>
      </c>
      <c r="E379" s="75"/>
      <c r="F379" s="250" t="s">
        <v>559</v>
      </c>
      <c r="G379" s="75"/>
      <c r="H379" s="75"/>
      <c r="I379" s="205"/>
      <c r="J379" s="75"/>
      <c r="K379" s="75"/>
      <c r="L379" s="73"/>
      <c r="M379" s="249"/>
      <c r="N379" s="48"/>
      <c r="O379" s="48"/>
      <c r="P379" s="48"/>
      <c r="Q379" s="48"/>
      <c r="R379" s="48"/>
      <c r="S379" s="48"/>
      <c r="T379" s="96"/>
      <c r="AT379" s="25" t="s">
        <v>189</v>
      </c>
      <c r="AU379" s="25" t="s">
        <v>204</v>
      </c>
    </row>
    <row r="380" spans="2:51" s="12" customFormat="1" ht="13.5">
      <c r="B380" s="251"/>
      <c r="C380" s="252"/>
      <c r="D380" s="247" t="s">
        <v>191</v>
      </c>
      <c r="E380" s="253" t="s">
        <v>22</v>
      </c>
      <c r="F380" s="254" t="s">
        <v>560</v>
      </c>
      <c r="G380" s="252"/>
      <c r="H380" s="253" t="s">
        <v>22</v>
      </c>
      <c r="I380" s="255"/>
      <c r="J380" s="252"/>
      <c r="K380" s="252"/>
      <c r="L380" s="256"/>
      <c r="M380" s="257"/>
      <c r="N380" s="258"/>
      <c r="O380" s="258"/>
      <c r="P380" s="258"/>
      <c r="Q380" s="258"/>
      <c r="R380" s="258"/>
      <c r="S380" s="258"/>
      <c r="T380" s="259"/>
      <c r="AT380" s="260" t="s">
        <v>191</v>
      </c>
      <c r="AU380" s="260" t="s">
        <v>204</v>
      </c>
      <c r="AV380" s="12" t="s">
        <v>24</v>
      </c>
      <c r="AW380" s="12" t="s">
        <v>40</v>
      </c>
      <c r="AX380" s="12" t="s">
        <v>77</v>
      </c>
      <c r="AY380" s="260" t="s">
        <v>179</v>
      </c>
    </row>
    <row r="381" spans="2:51" s="13" customFormat="1" ht="13.5">
      <c r="B381" s="261"/>
      <c r="C381" s="262"/>
      <c r="D381" s="247" t="s">
        <v>191</v>
      </c>
      <c r="E381" s="263" t="s">
        <v>22</v>
      </c>
      <c r="F381" s="264" t="s">
        <v>120</v>
      </c>
      <c r="G381" s="262"/>
      <c r="H381" s="265">
        <v>67.9</v>
      </c>
      <c r="I381" s="266"/>
      <c r="J381" s="262"/>
      <c r="K381" s="262"/>
      <c r="L381" s="267"/>
      <c r="M381" s="268"/>
      <c r="N381" s="269"/>
      <c r="O381" s="269"/>
      <c r="P381" s="269"/>
      <c r="Q381" s="269"/>
      <c r="R381" s="269"/>
      <c r="S381" s="269"/>
      <c r="T381" s="270"/>
      <c r="AT381" s="271" t="s">
        <v>191</v>
      </c>
      <c r="AU381" s="271" t="s">
        <v>204</v>
      </c>
      <c r="AV381" s="13" t="s">
        <v>86</v>
      </c>
      <c r="AW381" s="13" t="s">
        <v>40</v>
      </c>
      <c r="AX381" s="13" t="s">
        <v>77</v>
      </c>
      <c r="AY381" s="271" t="s">
        <v>179</v>
      </c>
    </row>
    <row r="382" spans="2:51" s="12" customFormat="1" ht="13.5">
      <c r="B382" s="251"/>
      <c r="C382" s="252"/>
      <c r="D382" s="247" t="s">
        <v>191</v>
      </c>
      <c r="E382" s="253" t="s">
        <v>22</v>
      </c>
      <c r="F382" s="254" t="s">
        <v>561</v>
      </c>
      <c r="G382" s="252"/>
      <c r="H382" s="253" t="s">
        <v>22</v>
      </c>
      <c r="I382" s="255"/>
      <c r="J382" s="252"/>
      <c r="K382" s="252"/>
      <c r="L382" s="256"/>
      <c r="M382" s="257"/>
      <c r="N382" s="258"/>
      <c r="O382" s="258"/>
      <c r="P382" s="258"/>
      <c r="Q382" s="258"/>
      <c r="R382" s="258"/>
      <c r="S382" s="258"/>
      <c r="T382" s="259"/>
      <c r="AT382" s="260" t="s">
        <v>191</v>
      </c>
      <c r="AU382" s="260" t="s">
        <v>204</v>
      </c>
      <c r="AV382" s="12" t="s">
        <v>24</v>
      </c>
      <c r="AW382" s="12" t="s">
        <v>40</v>
      </c>
      <c r="AX382" s="12" t="s">
        <v>77</v>
      </c>
      <c r="AY382" s="260" t="s">
        <v>179</v>
      </c>
    </row>
    <row r="383" spans="2:51" s="13" customFormat="1" ht="13.5">
      <c r="B383" s="261"/>
      <c r="C383" s="262"/>
      <c r="D383" s="247" t="s">
        <v>191</v>
      </c>
      <c r="E383" s="263" t="s">
        <v>22</v>
      </c>
      <c r="F383" s="264" t="s">
        <v>562</v>
      </c>
      <c r="G383" s="262"/>
      <c r="H383" s="265">
        <v>8</v>
      </c>
      <c r="I383" s="266"/>
      <c r="J383" s="262"/>
      <c r="K383" s="262"/>
      <c r="L383" s="267"/>
      <c r="M383" s="268"/>
      <c r="N383" s="269"/>
      <c r="O383" s="269"/>
      <c r="P383" s="269"/>
      <c r="Q383" s="269"/>
      <c r="R383" s="269"/>
      <c r="S383" s="269"/>
      <c r="T383" s="270"/>
      <c r="AT383" s="271" t="s">
        <v>191</v>
      </c>
      <c r="AU383" s="271" t="s">
        <v>204</v>
      </c>
      <c r="AV383" s="13" t="s">
        <v>86</v>
      </c>
      <c r="AW383" s="13" t="s">
        <v>40</v>
      </c>
      <c r="AX383" s="13" t="s">
        <v>77</v>
      </c>
      <c r="AY383" s="271" t="s">
        <v>179</v>
      </c>
    </row>
    <row r="384" spans="2:51" s="13" customFormat="1" ht="13.5">
      <c r="B384" s="261"/>
      <c r="C384" s="262"/>
      <c r="D384" s="247" t="s">
        <v>191</v>
      </c>
      <c r="E384" s="263" t="s">
        <v>22</v>
      </c>
      <c r="F384" s="264" t="s">
        <v>563</v>
      </c>
      <c r="G384" s="262"/>
      <c r="H384" s="265">
        <v>28.26</v>
      </c>
      <c r="I384" s="266"/>
      <c r="J384" s="262"/>
      <c r="K384" s="262"/>
      <c r="L384" s="267"/>
      <c r="M384" s="268"/>
      <c r="N384" s="269"/>
      <c r="O384" s="269"/>
      <c r="P384" s="269"/>
      <c r="Q384" s="269"/>
      <c r="R384" s="269"/>
      <c r="S384" s="269"/>
      <c r="T384" s="270"/>
      <c r="AT384" s="271" t="s">
        <v>191</v>
      </c>
      <c r="AU384" s="271" t="s">
        <v>204</v>
      </c>
      <c r="AV384" s="13" t="s">
        <v>86</v>
      </c>
      <c r="AW384" s="13" t="s">
        <v>40</v>
      </c>
      <c r="AX384" s="13" t="s">
        <v>77</v>
      </c>
      <c r="AY384" s="271" t="s">
        <v>179</v>
      </c>
    </row>
    <row r="385" spans="2:51" s="14" customFormat="1" ht="13.5">
      <c r="B385" s="272"/>
      <c r="C385" s="273"/>
      <c r="D385" s="247" t="s">
        <v>191</v>
      </c>
      <c r="E385" s="274" t="s">
        <v>22</v>
      </c>
      <c r="F385" s="275" t="s">
        <v>196</v>
      </c>
      <c r="G385" s="273"/>
      <c r="H385" s="276">
        <v>104.16</v>
      </c>
      <c r="I385" s="277"/>
      <c r="J385" s="273"/>
      <c r="K385" s="273"/>
      <c r="L385" s="278"/>
      <c r="M385" s="279"/>
      <c r="N385" s="280"/>
      <c r="O385" s="280"/>
      <c r="P385" s="280"/>
      <c r="Q385" s="280"/>
      <c r="R385" s="280"/>
      <c r="S385" s="280"/>
      <c r="T385" s="281"/>
      <c r="AT385" s="282" t="s">
        <v>191</v>
      </c>
      <c r="AU385" s="282" t="s">
        <v>204</v>
      </c>
      <c r="AV385" s="14" t="s">
        <v>185</v>
      </c>
      <c r="AW385" s="14" t="s">
        <v>40</v>
      </c>
      <c r="AX385" s="14" t="s">
        <v>24</v>
      </c>
      <c r="AY385" s="282" t="s">
        <v>179</v>
      </c>
    </row>
    <row r="386" spans="2:63" s="11" customFormat="1" ht="22.3" customHeight="1">
      <c r="B386" s="219"/>
      <c r="C386" s="220"/>
      <c r="D386" s="221" t="s">
        <v>76</v>
      </c>
      <c r="E386" s="233" t="s">
        <v>564</v>
      </c>
      <c r="F386" s="233" t="s">
        <v>565</v>
      </c>
      <c r="G386" s="220"/>
      <c r="H386" s="220"/>
      <c r="I386" s="223"/>
      <c r="J386" s="234">
        <f>BK386</f>
        <v>0</v>
      </c>
      <c r="K386" s="220"/>
      <c r="L386" s="225"/>
      <c r="M386" s="226"/>
      <c r="N386" s="227"/>
      <c r="O386" s="227"/>
      <c r="P386" s="228">
        <f>SUM(P387:P423)</f>
        <v>0</v>
      </c>
      <c r="Q386" s="227"/>
      <c r="R386" s="228">
        <f>SUM(R387:R423)</f>
        <v>0.18142203100000004</v>
      </c>
      <c r="S386" s="227"/>
      <c r="T386" s="229">
        <f>SUM(T387:T423)</f>
        <v>0</v>
      </c>
      <c r="AR386" s="230" t="s">
        <v>24</v>
      </c>
      <c r="AT386" s="231" t="s">
        <v>76</v>
      </c>
      <c r="AU386" s="231" t="s">
        <v>86</v>
      </c>
      <c r="AY386" s="230" t="s">
        <v>179</v>
      </c>
      <c r="BK386" s="232">
        <f>SUM(BK387:BK423)</f>
        <v>0</v>
      </c>
    </row>
    <row r="387" spans="2:65" s="1" customFormat="1" ht="16.5" customHeight="1">
      <c r="B387" s="47"/>
      <c r="C387" s="235" t="s">
        <v>566</v>
      </c>
      <c r="D387" s="235" t="s">
        <v>181</v>
      </c>
      <c r="E387" s="236" t="s">
        <v>567</v>
      </c>
      <c r="F387" s="237" t="s">
        <v>568</v>
      </c>
      <c r="G387" s="238" t="s">
        <v>116</v>
      </c>
      <c r="H387" s="239">
        <v>152.9</v>
      </c>
      <c r="I387" s="240"/>
      <c r="J387" s="241">
        <f>ROUND(I387*H387,2)</f>
        <v>0</v>
      </c>
      <c r="K387" s="237" t="s">
        <v>184</v>
      </c>
      <c r="L387" s="73"/>
      <c r="M387" s="242" t="s">
        <v>22</v>
      </c>
      <c r="N387" s="243" t="s">
        <v>48</v>
      </c>
      <c r="O387" s="48"/>
      <c r="P387" s="244">
        <f>O387*H387</f>
        <v>0</v>
      </c>
      <c r="Q387" s="244">
        <v>3.95E-05</v>
      </c>
      <c r="R387" s="244">
        <f>Q387*H387</f>
        <v>0.00603955</v>
      </c>
      <c r="S387" s="244">
        <v>0</v>
      </c>
      <c r="T387" s="245">
        <f>S387*H387</f>
        <v>0</v>
      </c>
      <c r="AR387" s="25" t="s">
        <v>185</v>
      </c>
      <c r="AT387" s="25" t="s">
        <v>181</v>
      </c>
      <c r="AU387" s="25" t="s">
        <v>204</v>
      </c>
      <c r="AY387" s="25" t="s">
        <v>179</v>
      </c>
      <c r="BE387" s="246">
        <f>IF(N387="základní",J387,0)</f>
        <v>0</v>
      </c>
      <c r="BF387" s="246">
        <f>IF(N387="snížená",J387,0)</f>
        <v>0</v>
      </c>
      <c r="BG387" s="246">
        <f>IF(N387="zákl. přenesená",J387,0)</f>
        <v>0</v>
      </c>
      <c r="BH387" s="246">
        <f>IF(N387="sníž. přenesená",J387,0)</f>
        <v>0</v>
      </c>
      <c r="BI387" s="246">
        <f>IF(N387="nulová",J387,0)</f>
        <v>0</v>
      </c>
      <c r="BJ387" s="25" t="s">
        <v>24</v>
      </c>
      <c r="BK387" s="246">
        <f>ROUND(I387*H387,2)</f>
        <v>0</v>
      </c>
      <c r="BL387" s="25" t="s">
        <v>185</v>
      </c>
      <c r="BM387" s="25" t="s">
        <v>569</v>
      </c>
    </row>
    <row r="388" spans="2:47" s="1" customFormat="1" ht="13.5">
      <c r="B388" s="47"/>
      <c r="C388" s="75"/>
      <c r="D388" s="247" t="s">
        <v>187</v>
      </c>
      <c r="E388" s="75"/>
      <c r="F388" s="248" t="s">
        <v>570</v>
      </c>
      <c r="G388" s="75"/>
      <c r="H388" s="75"/>
      <c r="I388" s="205"/>
      <c r="J388" s="75"/>
      <c r="K388" s="75"/>
      <c r="L388" s="73"/>
      <c r="M388" s="249"/>
      <c r="N388" s="48"/>
      <c r="O388" s="48"/>
      <c r="P388" s="48"/>
      <c r="Q388" s="48"/>
      <c r="R388" s="48"/>
      <c r="S388" s="48"/>
      <c r="T388" s="96"/>
      <c r="AT388" s="25" t="s">
        <v>187</v>
      </c>
      <c r="AU388" s="25" t="s">
        <v>204</v>
      </c>
    </row>
    <row r="389" spans="2:47" s="1" customFormat="1" ht="13.5">
      <c r="B389" s="47"/>
      <c r="C389" s="75"/>
      <c r="D389" s="247" t="s">
        <v>189</v>
      </c>
      <c r="E389" s="75"/>
      <c r="F389" s="250" t="s">
        <v>571</v>
      </c>
      <c r="G389" s="75"/>
      <c r="H389" s="75"/>
      <c r="I389" s="205"/>
      <c r="J389" s="75"/>
      <c r="K389" s="75"/>
      <c r="L389" s="73"/>
      <c r="M389" s="249"/>
      <c r="N389" s="48"/>
      <c r="O389" s="48"/>
      <c r="P389" s="48"/>
      <c r="Q389" s="48"/>
      <c r="R389" s="48"/>
      <c r="S389" s="48"/>
      <c r="T389" s="96"/>
      <c r="AT389" s="25" t="s">
        <v>189</v>
      </c>
      <c r="AU389" s="25" t="s">
        <v>204</v>
      </c>
    </row>
    <row r="390" spans="2:51" s="12" customFormat="1" ht="13.5">
      <c r="B390" s="251"/>
      <c r="C390" s="252"/>
      <c r="D390" s="247" t="s">
        <v>191</v>
      </c>
      <c r="E390" s="253" t="s">
        <v>22</v>
      </c>
      <c r="F390" s="254" t="s">
        <v>560</v>
      </c>
      <c r="G390" s="252"/>
      <c r="H390" s="253" t="s">
        <v>22</v>
      </c>
      <c r="I390" s="255"/>
      <c r="J390" s="252"/>
      <c r="K390" s="252"/>
      <c r="L390" s="256"/>
      <c r="M390" s="257"/>
      <c r="N390" s="258"/>
      <c r="O390" s="258"/>
      <c r="P390" s="258"/>
      <c r="Q390" s="258"/>
      <c r="R390" s="258"/>
      <c r="S390" s="258"/>
      <c r="T390" s="259"/>
      <c r="AT390" s="260" t="s">
        <v>191</v>
      </c>
      <c r="AU390" s="260" t="s">
        <v>204</v>
      </c>
      <c r="AV390" s="12" t="s">
        <v>24</v>
      </c>
      <c r="AW390" s="12" t="s">
        <v>40</v>
      </c>
      <c r="AX390" s="12" t="s">
        <v>77</v>
      </c>
      <c r="AY390" s="260" t="s">
        <v>179</v>
      </c>
    </row>
    <row r="391" spans="2:51" s="13" customFormat="1" ht="13.5">
      <c r="B391" s="261"/>
      <c r="C391" s="262"/>
      <c r="D391" s="247" t="s">
        <v>191</v>
      </c>
      <c r="E391" s="263" t="s">
        <v>22</v>
      </c>
      <c r="F391" s="264" t="s">
        <v>120</v>
      </c>
      <c r="G391" s="262"/>
      <c r="H391" s="265">
        <v>67.9</v>
      </c>
      <c r="I391" s="266"/>
      <c r="J391" s="262"/>
      <c r="K391" s="262"/>
      <c r="L391" s="267"/>
      <c r="M391" s="268"/>
      <c r="N391" s="269"/>
      <c r="O391" s="269"/>
      <c r="P391" s="269"/>
      <c r="Q391" s="269"/>
      <c r="R391" s="269"/>
      <c r="S391" s="269"/>
      <c r="T391" s="270"/>
      <c r="AT391" s="271" t="s">
        <v>191</v>
      </c>
      <c r="AU391" s="271" t="s">
        <v>204</v>
      </c>
      <c r="AV391" s="13" t="s">
        <v>86</v>
      </c>
      <c r="AW391" s="13" t="s">
        <v>40</v>
      </c>
      <c r="AX391" s="13" t="s">
        <v>77</v>
      </c>
      <c r="AY391" s="271" t="s">
        <v>179</v>
      </c>
    </row>
    <row r="392" spans="2:51" s="12" customFormat="1" ht="13.5">
      <c r="B392" s="251"/>
      <c r="C392" s="252"/>
      <c r="D392" s="247" t="s">
        <v>191</v>
      </c>
      <c r="E392" s="253" t="s">
        <v>22</v>
      </c>
      <c r="F392" s="254" t="s">
        <v>572</v>
      </c>
      <c r="G392" s="252"/>
      <c r="H392" s="253" t="s">
        <v>22</v>
      </c>
      <c r="I392" s="255"/>
      <c r="J392" s="252"/>
      <c r="K392" s="252"/>
      <c r="L392" s="256"/>
      <c r="M392" s="257"/>
      <c r="N392" s="258"/>
      <c r="O392" s="258"/>
      <c r="P392" s="258"/>
      <c r="Q392" s="258"/>
      <c r="R392" s="258"/>
      <c r="S392" s="258"/>
      <c r="T392" s="259"/>
      <c r="AT392" s="260" t="s">
        <v>191</v>
      </c>
      <c r="AU392" s="260" t="s">
        <v>204</v>
      </c>
      <c r="AV392" s="12" t="s">
        <v>24</v>
      </c>
      <c r="AW392" s="12" t="s">
        <v>40</v>
      </c>
      <c r="AX392" s="12" t="s">
        <v>77</v>
      </c>
      <c r="AY392" s="260" t="s">
        <v>179</v>
      </c>
    </row>
    <row r="393" spans="2:51" s="13" customFormat="1" ht="13.5">
      <c r="B393" s="261"/>
      <c r="C393" s="262"/>
      <c r="D393" s="247" t="s">
        <v>191</v>
      </c>
      <c r="E393" s="263" t="s">
        <v>22</v>
      </c>
      <c r="F393" s="264" t="s">
        <v>573</v>
      </c>
      <c r="G393" s="262"/>
      <c r="H393" s="265">
        <v>85</v>
      </c>
      <c r="I393" s="266"/>
      <c r="J393" s="262"/>
      <c r="K393" s="262"/>
      <c r="L393" s="267"/>
      <c r="M393" s="268"/>
      <c r="N393" s="269"/>
      <c r="O393" s="269"/>
      <c r="P393" s="269"/>
      <c r="Q393" s="269"/>
      <c r="R393" s="269"/>
      <c r="S393" s="269"/>
      <c r="T393" s="270"/>
      <c r="AT393" s="271" t="s">
        <v>191</v>
      </c>
      <c r="AU393" s="271" t="s">
        <v>204</v>
      </c>
      <c r="AV393" s="13" t="s">
        <v>86</v>
      </c>
      <c r="AW393" s="13" t="s">
        <v>40</v>
      </c>
      <c r="AX393" s="13" t="s">
        <v>77</v>
      </c>
      <c r="AY393" s="271" t="s">
        <v>179</v>
      </c>
    </row>
    <row r="394" spans="2:51" s="14" customFormat="1" ht="13.5">
      <c r="B394" s="272"/>
      <c r="C394" s="273"/>
      <c r="D394" s="247" t="s">
        <v>191</v>
      </c>
      <c r="E394" s="274" t="s">
        <v>22</v>
      </c>
      <c r="F394" s="275" t="s">
        <v>196</v>
      </c>
      <c r="G394" s="273"/>
      <c r="H394" s="276">
        <v>152.9</v>
      </c>
      <c r="I394" s="277"/>
      <c r="J394" s="273"/>
      <c r="K394" s="273"/>
      <c r="L394" s="278"/>
      <c r="M394" s="279"/>
      <c r="N394" s="280"/>
      <c r="O394" s="280"/>
      <c r="P394" s="280"/>
      <c r="Q394" s="280"/>
      <c r="R394" s="280"/>
      <c r="S394" s="280"/>
      <c r="T394" s="281"/>
      <c r="AT394" s="282" t="s">
        <v>191</v>
      </c>
      <c r="AU394" s="282" t="s">
        <v>204</v>
      </c>
      <c r="AV394" s="14" t="s">
        <v>185</v>
      </c>
      <c r="AW394" s="14" t="s">
        <v>40</v>
      </c>
      <c r="AX394" s="14" t="s">
        <v>24</v>
      </c>
      <c r="AY394" s="282" t="s">
        <v>179</v>
      </c>
    </row>
    <row r="395" spans="2:65" s="1" customFormat="1" ht="25.5" customHeight="1">
      <c r="B395" s="47"/>
      <c r="C395" s="235" t="s">
        <v>574</v>
      </c>
      <c r="D395" s="235" t="s">
        <v>181</v>
      </c>
      <c r="E395" s="236" t="s">
        <v>575</v>
      </c>
      <c r="F395" s="237" t="s">
        <v>576</v>
      </c>
      <c r="G395" s="238" t="s">
        <v>116</v>
      </c>
      <c r="H395" s="239">
        <v>12.21</v>
      </c>
      <c r="I395" s="240"/>
      <c r="J395" s="241">
        <f>ROUND(I395*H395,2)</f>
        <v>0</v>
      </c>
      <c r="K395" s="237" t="s">
        <v>184</v>
      </c>
      <c r="L395" s="73"/>
      <c r="M395" s="242" t="s">
        <v>22</v>
      </c>
      <c r="N395" s="243" t="s">
        <v>48</v>
      </c>
      <c r="O395" s="48"/>
      <c r="P395" s="244">
        <f>O395*H395</f>
        <v>0</v>
      </c>
      <c r="Q395" s="244">
        <v>0.0001785</v>
      </c>
      <c r="R395" s="244">
        <f>Q395*H395</f>
        <v>0.002179485</v>
      </c>
      <c r="S395" s="244">
        <v>0</v>
      </c>
      <c r="T395" s="245">
        <f>S395*H395</f>
        <v>0</v>
      </c>
      <c r="AR395" s="25" t="s">
        <v>185</v>
      </c>
      <c r="AT395" s="25" t="s">
        <v>181</v>
      </c>
      <c r="AU395" s="25" t="s">
        <v>204</v>
      </c>
      <c r="AY395" s="25" t="s">
        <v>179</v>
      </c>
      <c r="BE395" s="246">
        <f>IF(N395="základní",J395,0)</f>
        <v>0</v>
      </c>
      <c r="BF395" s="246">
        <f>IF(N395="snížená",J395,0)</f>
        <v>0</v>
      </c>
      <c r="BG395" s="246">
        <f>IF(N395="zákl. přenesená",J395,0)</f>
        <v>0</v>
      </c>
      <c r="BH395" s="246">
        <f>IF(N395="sníž. přenesená",J395,0)</f>
        <v>0</v>
      </c>
      <c r="BI395" s="246">
        <f>IF(N395="nulová",J395,0)</f>
        <v>0</v>
      </c>
      <c r="BJ395" s="25" t="s">
        <v>24</v>
      </c>
      <c r="BK395" s="246">
        <f>ROUND(I395*H395,2)</f>
        <v>0</v>
      </c>
      <c r="BL395" s="25" t="s">
        <v>185</v>
      </c>
      <c r="BM395" s="25" t="s">
        <v>577</v>
      </c>
    </row>
    <row r="396" spans="2:47" s="1" customFormat="1" ht="13.5">
      <c r="B396" s="47"/>
      <c r="C396" s="75"/>
      <c r="D396" s="247" t="s">
        <v>187</v>
      </c>
      <c r="E396" s="75"/>
      <c r="F396" s="248" t="s">
        <v>578</v>
      </c>
      <c r="G396" s="75"/>
      <c r="H396" s="75"/>
      <c r="I396" s="205"/>
      <c r="J396" s="75"/>
      <c r="K396" s="75"/>
      <c r="L396" s="73"/>
      <c r="M396" s="249"/>
      <c r="N396" s="48"/>
      <c r="O396" s="48"/>
      <c r="P396" s="48"/>
      <c r="Q396" s="48"/>
      <c r="R396" s="48"/>
      <c r="S396" s="48"/>
      <c r="T396" s="96"/>
      <c r="AT396" s="25" t="s">
        <v>187</v>
      </c>
      <c r="AU396" s="25" t="s">
        <v>204</v>
      </c>
    </row>
    <row r="397" spans="2:51" s="12" customFormat="1" ht="13.5">
      <c r="B397" s="251"/>
      <c r="C397" s="252"/>
      <c r="D397" s="247" t="s">
        <v>191</v>
      </c>
      <c r="E397" s="253" t="s">
        <v>22</v>
      </c>
      <c r="F397" s="254" t="s">
        <v>579</v>
      </c>
      <c r="G397" s="252"/>
      <c r="H397" s="253" t="s">
        <v>22</v>
      </c>
      <c r="I397" s="255"/>
      <c r="J397" s="252"/>
      <c r="K397" s="252"/>
      <c r="L397" s="256"/>
      <c r="M397" s="257"/>
      <c r="N397" s="258"/>
      <c r="O397" s="258"/>
      <c r="P397" s="258"/>
      <c r="Q397" s="258"/>
      <c r="R397" s="258"/>
      <c r="S397" s="258"/>
      <c r="T397" s="259"/>
      <c r="AT397" s="260" t="s">
        <v>191</v>
      </c>
      <c r="AU397" s="260" t="s">
        <v>204</v>
      </c>
      <c r="AV397" s="12" t="s">
        <v>24</v>
      </c>
      <c r="AW397" s="12" t="s">
        <v>40</v>
      </c>
      <c r="AX397" s="12" t="s">
        <v>77</v>
      </c>
      <c r="AY397" s="260" t="s">
        <v>179</v>
      </c>
    </row>
    <row r="398" spans="2:51" s="13" customFormat="1" ht="13.5">
      <c r="B398" s="261"/>
      <c r="C398" s="262"/>
      <c r="D398" s="247" t="s">
        <v>191</v>
      </c>
      <c r="E398" s="263" t="s">
        <v>22</v>
      </c>
      <c r="F398" s="264" t="s">
        <v>323</v>
      </c>
      <c r="G398" s="262"/>
      <c r="H398" s="265">
        <v>12.21</v>
      </c>
      <c r="I398" s="266"/>
      <c r="J398" s="262"/>
      <c r="K398" s="262"/>
      <c r="L398" s="267"/>
      <c r="M398" s="268"/>
      <c r="N398" s="269"/>
      <c r="O398" s="269"/>
      <c r="P398" s="269"/>
      <c r="Q398" s="269"/>
      <c r="R398" s="269"/>
      <c r="S398" s="269"/>
      <c r="T398" s="270"/>
      <c r="AT398" s="271" t="s">
        <v>191</v>
      </c>
      <c r="AU398" s="271" t="s">
        <v>204</v>
      </c>
      <c r="AV398" s="13" t="s">
        <v>86</v>
      </c>
      <c r="AW398" s="13" t="s">
        <v>40</v>
      </c>
      <c r="AX398" s="13" t="s">
        <v>24</v>
      </c>
      <c r="AY398" s="271" t="s">
        <v>179</v>
      </c>
    </row>
    <row r="399" spans="2:65" s="1" customFormat="1" ht="16.5" customHeight="1">
      <c r="B399" s="47"/>
      <c r="C399" s="235" t="s">
        <v>580</v>
      </c>
      <c r="D399" s="235" t="s">
        <v>181</v>
      </c>
      <c r="E399" s="236" t="s">
        <v>581</v>
      </c>
      <c r="F399" s="237" t="s">
        <v>582</v>
      </c>
      <c r="G399" s="238" t="s">
        <v>116</v>
      </c>
      <c r="H399" s="239">
        <v>7.92</v>
      </c>
      <c r="I399" s="240"/>
      <c r="J399" s="241">
        <f>ROUND(I399*H399,2)</f>
        <v>0</v>
      </c>
      <c r="K399" s="237" t="s">
        <v>184</v>
      </c>
      <c r="L399" s="73"/>
      <c r="M399" s="242" t="s">
        <v>22</v>
      </c>
      <c r="N399" s="243" t="s">
        <v>48</v>
      </c>
      <c r="O399" s="48"/>
      <c r="P399" s="244">
        <f>O399*H399</f>
        <v>0</v>
      </c>
      <c r="Q399" s="244">
        <v>0.00447225</v>
      </c>
      <c r="R399" s="244">
        <f>Q399*H399</f>
        <v>0.035420219999999995</v>
      </c>
      <c r="S399" s="244">
        <v>0</v>
      </c>
      <c r="T399" s="245">
        <f>S399*H399</f>
        <v>0</v>
      </c>
      <c r="AR399" s="25" t="s">
        <v>185</v>
      </c>
      <c r="AT399" s="25" t="s">
        <v>181</v>
      </c>
      <c r="AU399" s="25" t="s">
        <v>204</v>
      </c>
      <c r="AY399" s="25" t="s">
        <v>179</v>
      </c>
      <c r="BE399" s="246">
        <f>IF(N399="základní",J399,0)</f>
        <v>0</v>
      </c>
      <c r="BF399" s="246">
        <f>IF(N399="snížená",J399,0)</f>
        <v>0</v>
      </c>
      <c r="BG399" s="246">
        <f>IF(N399="zákl. přenesená",J399,0)</f>
        <v>0</v>
      </c>
      <c r="BH399" s="246">
        <f>IF(N399="sníž. přenesená",J399,0)</f>
        <v>0</v>
      </c>
      <c r="BI399" s="246">
        <f>IF(N399="nulová",J399,0)</f>
        <v>0</v>
      </c>
      <c r="BJ399" s="25" t="s">
        <v>24</v>
      </c>
      <c r="BK399" s="246">
        <f>ROUND(I399*H399,2)</f>
        <v>0</v>
      </c>
      <c r="BL399" s="25" t="s">
        <v>185</v>
      </c>
      <c r="BM399" s="25" t="s">
        <v>583</v>
      </c>
    </row>
    <row r="400" spans="2:47" s="1" customFormat="1" ht="13.5">
      <c r="B400" s="47"/>
      <c r="C400" s="75"/>
      <c r="D400" s="247" t="s">
        <v>187</v>
      </c>
      <c r="E400" s="75"/>
      <c r="F400" s="248" t="s">
        <v>584</v>
      </c>
      <c r="G400" s="75"/>
      <c r="H400" s="75"/>
      <c r="I400" s="205"/>
      <c r="J400" s="75"/>
      <c r="K400" s="75"/>
      <c r="L400" s="73"/>
      <c r="M400" s="249"/>
      <c r="N400" s="48"/>
      <c r="O400" s="48"/>
      <c r="P400" s="48"/>
      <c r="Q400" s="48"/>
      <c r="R400" s="48"/>
      <c r="S400" s="48"/>
      <c r="T400" s="96"/>
      <c r="AT400" s="25" t="s">
        <v>187</v>
      </c>
      <c r="AU400" s="25" t="s">
        <v>204</v>
      </c>
    </row>
    <row r="401" spans="2:47" s="1" customFormat="1" ht="13.5">
      <c r="B401" s="47"/>
      <c r="C401" s="75"/>
      <c r="D401" s="247" t="s">
        <v>189</v>
      </c>
      <c r="E401" s="75"/>
      <c r="F401" s="250" t="s">
        <v>585</v>
      </c>
      <c r="G401" s="75"/>
      <c r="H401" s="75"/>
      <c r="I401" s="205"/>
      <c r="J401" s="75"/>
      <c r="K401" s="75"/>
      <c r="L401" s="73"/>
      <c r="M401" s="249"/>
      <c r="N401" s="48"/>
      <c r="O401" s="48"/>
      <c r="P401" s="48"/>
      <c r="Q401" s="48"/>
      <c r="R401" s="48"/>
      <c r="S401" s="48"/>
      <c r="T401" s="96"/>
      <c r="AT401" s="25" t="s">
        <v>189</v>
      </c>
      <c r="AU401" s="25" t="s">
        <v>204</v>
      </c>
    </row>
    <row r="402" spans="2:51" s="12" customFormat="1" ht="13.5">
      <c r="B402" s="251"/>
      <c r="C402" s="252"/>
      <c r="D402" s="247" t="s">
        <v>191</v>
      </c>
      <c r="E402" s="253" t="s">
        <v>22</v>
      </c>
      <c r="F402" s="254" t="s">
        <v>586</v>
      </c>
      <c r="G402" s="252"/>
      <c r="H402" s="253" t="s">
        <v>22</v>
      </c>
      <c r="I402" s="255"/>
      <c r="J402" s="252"/>
      <c r="K402" s="252"/>
      <c r="L402" s="256"/>
      <c r="M402" s="257"/>
      <c r="N402" s="258"/>
      <c r="O402" s="258"/>
      <c r="P402" s="258"/>
      <c r="Q402" s="258"/>
      <c r="R402" s="258"/>
      <c r="S402" s="258"/>
      <c r="T402" s="259"/>
      <c r="AT402" s="260" t="s">
        <v>191</v>
      </c>
      <c r="AU402" s="260" t="s">
        <v>204</v>
      </c>
      <c r="AV402" s="12" t="s">
        <v>24</v>
      </c>
      <c r="AW402" s="12" t="s">
        <v>40</v>
      </c>
      <c r="AX402" s="12" t="s">
        <v>77</v>
      </c>
      <c r="AY402" s="260" t="s">
        <v>179</v>
      </c>
    </row>
    <row r="403" spans="2:51" s="13" customFormat="1" ht="13.5">
      <c r="B403" s="261"/>
      <c r="C403" s="262"/>
      <c r="D403" s="247" t="s">
        <v>191</v>
      </c>
      <c r="E403" s="263" t="s">
        <v>22</v>
      </c>
      <c r="F403" s="264" t="s">
        <v>587</v>
      </c>
      <c r="G403" s="262"/>
      <c r="H403" s="265">
        <v>7.92</v>
      </c>
      <c r="I403" s="266"/>
      <c r="J403" s="262"/>
      <c r="K403" s="262"/>
      <c r="L403" s="267"/>
      <c r="M403" s="268"/>
      <c r="N403" s="269"/>
      <c r="O403" s="269"/>
      <c r="P403" s="269"/>
      <c r="Q403" s="269"/>
      <c r="R403" s="269"/>
      <c r="S403" s="269"/>
      <c r="T403" s="270"/>
      <c r="AT403" s="271" t="s">
        <v>191</v>
      </c>
      <c r="AU403" s="271" t="s">
        <v>204</v>
      </c>
      <c r="AV403" s="13" t="s">
        <v>86</v>
      </c>
      <c r="AW403" s="13" t="s">
        <v>40</v>
      </c>
      <c r="AX403" s="13" t="s">
        <v>24</v>
      </c>
      <c r="AY403" s="271" t="s">
        <v>179</v>
      </c>
    </row>
    <row r="404" spans="2:65" s="1" customFormat="1" ht="25.5" customHeight="1">
      <c r="B404" s="47"/>
      <c r="C404" s="235" t="s">
        <v>588</v>
      </c>
      <c r="D404" s="235" t="s">
        <v>181</v>
      </c>
      <c r="E404" s="236" t="s">
        <v>589</v>
      </c>
      <c r="F404" s="237" t="s">
        <v>590</v>
      </c>
      <c r="G404" s="238" t="s">
        <v>548</v>
      </c>
      <c r="H404" s="239">
        <v>4</v>
      </c>
      <c r="I404" s="240"/>
      <c r="J404" s="241">
        <f>ROUND(I404*H404,2)</f>
        <v>0</v>
      </c>
      <c r="K404" s="237" t="s">
        <v>184</v>
      </c>
      <c r="L404" s="73"/>
      <c r="M404" s="242" t="s">
        <v>22</v>
      </c>
      <c r="N404" s="243" t="s">
        <v>48</v>
      </c>
      <c r="O404" s="48"/>
      <c r="P404" s="244">
        <f>O404*H404</f>
        <v>0</v>
      </c>
      <c r="Q404" s="244">
        <v>0.0234</v>
      </c>
      <c r="R404" s="244">
        <f>Q404*H404</f>
        <v>0.0936</v>
      </c>
      <c r="S404" s="244">
        <v>0</v>
      </c>
      <c r="T404" s="245">
        <f>S404*H404</f>
        <v>0</v>
      </c>
      <c r="AR404" s="25" t="s">
        <v>185</v>
      </c>
      <c r="AT404" s="25" t="s">
        <v>181</v>
      </c>
      <c r="AU404" s="25" t="s">
        <v>204</v>
      </c>
      <c r="AY404" s="25" t="s">
        <v>179</v>
      </c>
      <c r="BE404" s="246">
        <f>IF(N404="základní",J404,0)</f>
        <v>0</v>
      </c>
      <c r="BF404" s="246">
        <f>IF(N404="snížená",J404,0)</f>
        <v>0</v>
      </c>
      <c r="BG404" s="246">
        <f>IF(N404="zákl. přenesená",J404,0)</f>
        <v>0</v>
      </c>
      <c r="BH404" s="246">
        <f>IF(N404="sníž. přenesená",J404,0)</f>
        <v>0</v>
      </c>
      <c r="BI404" s="246">
        <f>IF(N404="nulová",J404,0)</f>
        <v>0</v>
      </c>
      <c r="BJ404" s="25" t="s">
        <v>24</v>
      </c>
      <c r="BK404" s="246">
        <f>ROUND(I404*H404,2)</f>
        <v>0</v>
      </c>
      <c r="BL404" s="25" t="s">
        <v>185</v>
      </c>
      <c r="BM404" s="25" t="s">
        <v>591</v>
      </c>
    </row>
    <row r="405" spans="2:47" s="1" customFormat="1" ht="13.5">
      <c r="B405" s="47"/>
      <c r="C405" s="75"/>
      <c r="D405" s="247" t="s">
        <v>187</v>
      </c>
      <c r="E405" s="75"/>
      <c r="F405" s="248" t="s">
        <v>590</v>
      </c>
      <c r="G405" s="75"/>
      <c r="H405" s="75"/>
      <c r="I405" s="205"/>
      <c r="J405" s="75"/>
      <c r="K405" s="75"/>
      <c r="L405" s="73"/>
      <c r="M405" s="249"/>
      <c r="N405" s="48"/>
      <c r="O405" s="48"/>
      <c r="P405" s="48"/>
      <c r="Q405" s="48"/>
      <c r="R405" s="48"/>
      <c r="S405" s="48"/>
      <c r="T405" s="96"/>
      <c r="AT405" s="25" t="s">
        <v>187</v>
      </c>
      <c r="AU405" s="25" t="s">
        <v>204</v>
      </c>
    </row>
    <row r="406" spans="2:47" s="1" customFormat="1" ht="13.5">
      <c r="B406" s="47"/>
      <c r="C406" s="75"/>
      <c r="D406" s="247" t="s">
        <v>189</v>
      </c>
      <c r="E406" s="75"/>
      <c r="F406" s="250" t="s">
        <v>592</v>
      </c>
      <c r="G406" s="75"/>
      <c r="H406" s="75"/>
      <c r="I406" s="205"/>
      <c r="J406" s="75"/>
      <c r="K406" s="75"/>
      <c r="L406" s="73"/>
      <c r="M406" s="249"/>
      <c r="N406" s="48"/>
      <c r="O406" s="48"/>
      <c r="P406" s="48"/>
      <c r="Q406" s="48"/>
      <c r="R406" s="48"/>
      <c r="S406" s="48"/>
      <c r="T406" s="96"/>
      <c r="AT406" s="25" t="s">
        <v>189</v>
      </c>
      <c r="AU406" s="25" t="s">
        <v>204</v>
      </c>
    </row>
    <row r="407" spans="2:51" s="12" customFormat="1" ht="13.5">
      <c r="B407" s="251"/>
      <c r="C407" s="252"/>
      <c r="D407" s="247" t="s">
        <v>191</v>
      </c>
      <c r="E407" s="253" t="s">
        <v>22</v>
      </c>
      <c r="F407" s="254" t="s">
        <v>593</v>
      </c>
      <c r="G407" s="252"/>
      <c r="H407" s="253" t="s">
        <v>22</v>
      </c>
      <c r="I407" s="255"/>
      <c r="J407" s="252"/>
      <c r="K407" s="252"/>
      <c r="L407" s="256"/>
      <c r="M407" s="257"/>
      <c r="N407" s="258"/>
      <c r="O407" s="258"/>
      <c r="P407" s="258"/>
      <c r="Q407" s="258"/>
      <c r="R407" s="258"/>
      <c r="S407" s="258"/>
      <c r="T407" s="259"/>
      <c r="AT407" s="260" t="s">
        <v>191</v>
      </c>
      <c r="AU407" s="260" t="s">
        <v>204</v>
      </c>
      <c r="AV407" s="12" t="s">
        <v>24</v>
      </c>
      <c r="AW407" s="12" t="s">
        <v>40</v>
      </c>
      <c r="AX407" s="12" t="s">
        <v>77</v>
      </c>
      <c r="AY407" s="260" t="s">
        <v>179</v>
      </c>
    </row>
    <row r="408" spans="2:51" s="13" customFormat="1" ht="13.5">
      <c r="B408" s="261"/>
      <c r="C408" s="262"/>
      <c r="D408" s="247" t="s">
        <v>191</v>
      </c>
      <c r="E408" s="263" t="s">
        <v>22</v>
      </c>
      <c r="F408" s="264" t="s">
        <v>185</v>
      </c>
      <c r="G408" s="262"/>
      <c r="H408" s="265">
        <v>4</v>
      </c>
      <c r="I408" s="266"/>
      <c r="J408" s="262"/>
      <c r="K408" s="262"/>
      <c r="L408" s="267"/>
      <c r="M408" s="268"/>
      <c r="N408" s="269"/>
      <c r="O408" s="269"/>
      <c r="P408" s="269"/>
      <c r="Q408" s="269"/>
      <c r="R408" s="269"/>
      <c r="S408" s="269"/>
      <c r="T408" s="270"/>
      <c r="AT408" s="271" t="s">
        <v>191</v>
      </c>
      <c r="AU408" s="271" t="s">
        <v>204</v>
      </c>
      <c r="AV408" s="13" t="s">
        <v>86</v>
      </c>
      <c r="AW408" s="13" t="s">
        <v>40</v>
      </c>
      <c r="AX408" s="13" t="s">
        <v>24</v>
      </c>
      <c r="AY408" s="271" t="s">
        <v>179</v>
      </c>
    </row>
    <row r="409" spans="2:65" s="1" customFormat="1" ht="25.5" customHeight="1">
      <c r="B409" s="47"/>
      <c r="C409" s="283" t="s">
        <v>594</v>
      </c>
      <c r="D409" s="283" t="s">
        <v>375</v>
      </c>
      <c r="E409" s="284" t="s">
        <v>595</v>
      </c>
      <c r="F409" s="285" t="s">
        <v>596</v>
      </c>
      <c r="G409" s="286" t="s">
        <v>548</v>
      </c>
      <c r="H409" s="287">
        <v>4</v>
      </c>
      <c r="I409" s="288"/>
      <c r="J409" s="289">
        <f>ROUND(I409*H409,2)</f>
        <v>0</v>
      </c>
      <c r="K409" s="285" t="s">
        <v>184</v>
      </c>
      <c r="L409" s="290"/>
      <c r="M409" s="291" t="s">
        <v>22</v>
      </c>
      <c r="N409" s="292" t="s">
        <v>48</v>
      </c>
      <c r="O409" s="48"/>
      <c r="P409" s="244">
        <f>O409*H409</f>
        <v>0</v>
      </c>
      <c r="Q409" s="244">
        <v>0.01</v>
      </c>
      <c r="R409" s="244">
        <f>Q409*H409</f>
        <v>0.04</v>
      </c>
      <c r="S409" s="244">
        <v>0</v>
      </c>
      <c r="T409" s="245">
        <f>S409*H409</f>
        <v>0</v>
      </c>
      <c r="AR409" s="25" t="s">
        <v>236</v>
      </c>
      <c r="AT409" s="25" t="s">
        <v>375</v>
      </c>
      <c r="AU409" s="25" t="s">
        <v>204</v>
      </c>
      <c r="AY409" s="25" t="s">
        <v>179</v>
      </c>
      <c r="BE409" s="246">
        <f>IF(N409="základní",J409,0)</f>
        <v>0</v>
      </c>
      <c r="BF409" s="246">
        <f>IF(N409="snížená",J409,0)</f>
        <v>0</v>
      </c>
      <c r="BG409" s="246">
        <f>IF(N409="zákl. přenesená",J409,0)</f>
        <v>0</v>
      </c>
      <c r="BH409" s="246">
        <f>IF(N409="sníž. přenesená",J409,0)</f>
        <v>0</v>
      </c>
      <c r="BI409" s="246">
        <f>IF(N409="nulová",J409,0)</f>
        <v>0</v>
      </c>
      <c r="BJ409" s="25" t="s">
        <v>24</v>
      </c>
      <c r="BK409" s="246">
        <f>ROUND(I409*H409,2)</f>
        <v>0</v>
      </c>
      <c r="BL409" s="25" t="s">
        <v>185</v>
      </c>
      <c r="BM409" s="25" t="s">
        <v>597</v>
      </c>
    </row>
    <row r="410" spans="2:47" s="1" customFormat="1" ht="13.5">
      <c r="B410" s="47"/>
      <c r="C410" s="75"/>
      <c r="D410" s="247" t="s">
        <v>187</v>
      </c>
      <c r="E410" s="75"/>
      <c r="F410" s="248" t="s">
        <v>598</v>
      </c>
      <c r="G410" s="75"/>
      <c r="H410" s="75"/>
      <c r="I410" s="205"/>
      <c r="J410" s="75"/>
      <c r="K410" s="75"/>
      <c r="L410" s="73"/>
      <c r="M410" s="249"/>
      <c r="N410" s="48"/>
      <c r="O410" s="48"/>
      <c r="P410" s="48"/>
      <c r="Q410" s="48"/>
      <c r="R410" s="48"/>
      <c r="S410" s="48"/>
      <c r="T410" s="96"/>
      <c r="AT410" s="25" t="s">
        <v>187</v>
      </c>
      <c r="AU410" s="25" t="s">
        <v>204</v>
      </c>
    </row>
    <row r="411" spans="2:51" s="12" customFormat="1" ht="13.5">
      <c r="B411" s="251"/>
      <c r="C411" s="252"/>
      <c r="D411" s="247" t="s">
        <v>191</v>
      </c>
      <c r="E411" s="253" t="s">
        <v>22</v>
      </c>
      <c r="F411" s="254" t="s">
        <v>599</v>
      </c>
      <c r="G411" s="252"/>
      <c r="H411" s="253" t="s">
        <v>22</v>
      </c>
      <c r="I411" s="255"/>
      <c r="J411" s="252"/>
      <c r="K411" s="252"/>
      <c r="L411" s="256"/>
      <c r="M411" s="257"/>
      <c r="N411" s="258"/>
      <c r="O411" s="258"/>
      <c r="P411" s="258"/>
      <c r="Q411" s="258"/>
      <c r="R411" s="258"/>
      <c r="S411" s="258"/>
      <c r="T411" s="259"/>
      <c r="AT411" s="260" t="s">
        <v>191</v>
      </c>
      <c r="AU411" s="260" t="s">
        <v>204</v>
      </c>
      <c r="AV411" s="12" t="s">
        <v>24</v>
      </c>
      <c r="AW411" s="12" t="s">
        <v>40</v>
      </c>
      <c r="AX411" s="12" t="s">
        <v>77</v>
      </c>
      <c r="AY411" s="260" t="s">
        <v>179</v>
      </c>
    </row>
    <row r="412" spans="2:51" s="13" customFormat="1" ht="13.5">
      <c r="B412" s="261"/>
      <c r="C412" s="262"/>
      <c r="D412" s="247" t="s">
        <v>191</v>
      </c>
      <c r="E412" s="263" t="s">
        <v>22</v>
      </c>
      <c r="F412" s="264" t="s">
        <v>185</v>
      </c>
      <c r="G412" s="262"/>
      <c r="H412" s="265">
        <v>4</v>
      </c>
      <c r="I412" s="266"/>
      <c r="J412" s="262"/>
      <c r="K412" s="262"/>
      <c r="L412" s="267"/>
      <c r="M412" s="268"/>
      <c r="N412" s="269"/>
      <c r="O412" s="269"/>
      <c r="P412" s="269"/>
      <c r="Q412" s="269"/>
      <c r="R412" s="269"/>
      <c r="S412" s="269"/>
      <c r="T412" s="270"/>
      <c r="AT412" s="271" t="s">
        <v>191</v>
      </c>
      <c r="AU412" s="271" t="s">
        <v>204</v>
      </c>
      <c r="AV412" s="13" t="s">
        <v>86</v>
      </c>
      <c r="AW412" s="13" t="s">
        <v>40</v>
      </c>
      <c r="AX412" s="13" t="s">
        <v>24</v>
      </c>
      <c r="AY412" s="271" t="s">
        <v>179</v>
      </c>
    </row>
    <row r="413" spans="2:65" s="1" customFormat="1" ht="25.5" customHeight="1">
      <c r="B413" s="47"/>
      <c r="C413" s="235" t="s">
        <v>600</v>
      </c>
      <c r="D413" s="235" t="s">
        <v>181</v>
      </c>
      <c r="E413" s="236" t="s">
        <v>601</v>
      </c>
      <c r="F413" s="237" t="s">
        <v>602</v>
      </c>
      <c r="G413" s="238" t="s">
        <v>548</v>
      </c>
      <c r="H413" s="239">
        <v>10</v>
      </c>
      <c r="I413" s="240"/>
      <c r="J413" s="241">
        <f>ROUND(I413*H413,2)</f>
        <v>0</v>
      </c>
      <c r="K413" s="237" t="s">
        <v>184</v>
      </c>
      <c r="L413" s="73"/>
      <c r="M413" s="242" t="s">
        <v>22</v>
      </c>
      <c r="N413" s="243" t="s">
        <v>48</v>
      </c>
      <c r="O413" s="48"/>
      <c r="P413" s="244">
        <f>O413*H413</f>
        <v>0</v>
      </c>
      <c r="Q413" s="244">
        <v>1.05388E-05</v>
      </c>
      <c r="R413" s="244">
        <f>Q413*H413</f>
        <v>0.000105388</v>
      </c>
      <c r="S413" s="244">
        <v>0</v>
      </c>
      <c r="T413" s="245">
        <f>S413*H413</f>
        <v>0</v>
      </c>
      <c r="AR413" s="25" t="s">
        <v>185</v>
      </c>
      <c r="AT413" s="25" t="s">
        <v>181</v>
      </c>
      <c r="AU413" s="25" t="s">
        <v>204</v>
      </c>
      <c r="AY413" s="25" t="s">
        <v>179</v>
      </c>
      <c r="BE413" s="246">
        <f>IF(N413="základní",J413,0)</f>
        <v>0</v>
      </c>
      <c r="BF413" s="246">
        <f>IF(N413="snížená",J413,0)</f>
        <v>0</v>
      </c>
      <c r="BG413" s="246">
        <f>IF(N413="zákl. přenesená",J413,0)</f>
        <v>0</v>
      </c>
      <c r="BH413" s="246">
        <f>IF(N413="sníž. přenesená",J413,0)</f>
        <v>0</v>
      </c>
      <c r="BI413" s="246">
        <f>IF(N413="nulová",J413,0)</f>
        <v>0</v>
      </c>
      <c r="BJ413" s="25" t="s">
        <v>24</v>
      </c>
      <c r="BK413" s="246">
        <f>ROUND(I413*H413,2)</f>
        <v>0</v>
      </c>
      <c r="BL413" s="25" t="s">
        <v>185</v>
      </c>
      <c r="BM413" s="25" t="s">
        <v>603</v>
      </c>
    </row>
    <row r="414" spans="2:47" s="1" customFormat="1" ht="13.5">
      <c r="B414" s="47"/>
      <c r="C414" s="75"/>
      <c r="D414" s="247" t="s">
        <v>187</v>
      </c>
      <c r="E414" s="75"/>
      <c r="F414" s="248" t="s">
        <v>604</v>
      </c>
      <c r="G414" s="75"/>
      <c r="H414" s="75"/>
      <c r="I414" s="205"/>
      <c r="J414" s="75"/>
      <c r="K414" s="75"/>
      <c r="L414" s="73"/>
      <c r="M414" s="249"/>
      <c r="N414" s="48"/>
      <c r="O414" s="48"/>
      <c r="P414" s="48"/>
      <c r="Q414" s="48"/>
      <c r="R414" s="48"/>
      <c r="S414" s="48"/>
      <c r="T414" s="96"/>
      <c r="AT414" s="25" t="s">
        <v>187</v>
      </c>
      <c r="AU414" s="25" t="s">
        <v>204</v>
      </c>
    </row>
    <row r="415" spans="2:47" s="1" customFormat="1" ht="13.5">
      <c r="B415" s="47"/>
      <c r="C415" s="75"/>
      <c r="D415" s="247" t="s">
        <v>189</v>
      </c>
      <c r="E415" s="75"/>
      <c r="F415" s="250" t="s">
        <v>605</v>
      </c>
      <c r="G415" s="75"/>
      <c r="H415" s="75"/>
      <c r="I415" s="205"/>
      <c r="J415" s="75"/>
      <c r="K415" s="75"/>
      <c r="L415" s="73"/>
      <c r="M415" s="249"/>
      <c r="N415" s="48"/>
      <c r="O415" s="48"/>
      <c r="P415" s="48"/>
      <c r="Q415" s="48"/>
      <c r="R415" s="48"/>
      <c r="S415" s="48"/>
      <c r="T415" s="96"/>
      <c r="AT415" s="25" t="s">
        <v>189</v>
      </c>
      <c r="AU415" s="25" t="s">
        <v>204</v>
      </c>
    </row>
    <row r="416" spans="2:51" s="12" customFormat="1" ht="13.5">
      <c r="B416" s="251"/>
      <c r="C416" s="252"/>
      <c r="D416" s="247" t="s">
        <v>191</v>
      </c>
      <c r="E416" s="253" t="s">
        <v>22</v>
      </c>
      <c r="F416" s="254" t="s">
        <v>606</v>
      </c>
      <c r="G416" s="252"/>
      <c r="H416" s="253" t="s">
        <v>22</v>
      </c>
      <c r="I416" s="255"/>
      <c r="J416" s="252"/>
      <c r="K416" s="252"/>
      <c r="L416" s="256"/>
      <c r="M416" s="257"/>
      <c r="N416" s="258"/>
      <c r="O416" s="258"/>
      <c r="P416" s="258"/>
      <c r="Q416" s="258"/>
      <c r="R416" s="258"/>
      <c r="S416" s="258"/>
      <c r="T416" s="259"/>
      <c r="AT416" s="260" t="s">
        <v>191</v>
      </c>
      <c r="AU416" s="260" t="s">
        <v>204</v>
      </c>
      <c r="AV416" s="12" t="s">
        <v>24</v>
      </c>
      <c r="AW416" s="12" t="s">
        <v>40</v>
      </c>
      <c r="AX416" s="12" t="s">
        <v>77</v>
      </c>
      <c r="AY416" s="260" t="s">
        <v>179</v>
      </c>
    </row>
    <row r="417" spans="2:51" s="13" customFormat="1" ht="13.5">
      <c r="B417" s="261"/>
      <c r="C417" s="262"/>
      <c r="D417" s="247" t="s">
        <v>191</v>
      </c>
      <c r="E417" s="263" t="s">
        <v>22</v>
      </c>
      <c r="F417" s="264" t="s">
        <v>607</v>
      </c>
      <c r="G417" s="262"/>
      <c r="H417" s="265">
        <v>10</v>
      </c>
      <c r="I417" s="266"/>
      <c r="J417" s="262"/>
      <c r="K417" s="262"/>
      <c r="L417" s="267"/>
      <c r="M417" s="268"/>
      <c r="N417" s="269"/>
      <c r="O417" s="269"/>
      <c r="P417" s="269"/>
      <c r="Q417" s="269"/>
      <c r="R417" s="269"/>
      <c r="S417" s="269"/>
      <c r="T417" s="270"/>
      <c r="AT417" s="271" t="s">
        <v>191</v>
      </c>
      <c r="AU417" s="271" t="s">
        <v>204</v>
      </c>
      <c r="AV417" s="13" t="s">
        <v>86</v>
      </c>
      <c r="AW417" s="13" t="s">
        <v>40</v>
      </c>
      <c r="AX417" s="13" t="s">
        <v>24</v>
      </c>
      <c r="AY417" s="271" t="s">
        <v>179</v>
      </c>
    </row>
    <row r="418" spans="2:65" s="1" customFormat="1" ht="25.5" customHeight="1">
      <c r="B418" s="47"/>
      <c r="C418" s="235" t="s">
        <v>608</v>
      </c>
      <c r="D418" s="235" t="s">
        <v>181</v>
      </c>
      <c r="E418" s="236" t="s">
        <v>609</v>
      </c>
      <c r="F418" s="237" t="s">
        <v>610</v>
      </c>
      <c r="G418" s="238" t="s">
        <v>548</v>
      </c>
      <c r="H418" s="239">
        <v>10</v>
      </c>
      <c r="I418" s="240"/>
      <c r="J418" s="241">
        <f>ROUND(I418*H418,2)</f>
        <v>0</v>
      </c>
      <c r="K418" s="237" t="s">
        <v>184</v>
      </c>
      <c r="L418" s="73"/>
      <c r="M418" s="242" t="s">
        <v>22</v>
      </c>
      <c r="N418" s="243" t="s">
        <v>48</v>
      </c>
      <c r="O418" s="48"/>
      <c r="P418" s="244">
        <f>O418*H418</f>
        <v>0</v>
      </c>
      <c r="Q418" s="244">
        <v>7.7388E-06</v>
      </c>
      <c r="R418" s="244">
        <f>Q418*H418</f>
        <v>7.7388E-05</v>
      </c>
      <c r="S418" s="244">
        <v>0</v>
      </c>
      <c r="T418" s="245">
        <f>S418*H418</f>
        <v>0</v>
      </c>
      <c r="AR418" s="25" t="s">
        <v>185</v>
      </c>
      <c r="AT418" s="25" t="s">
        <v>181</v>
      </c>
      <c r="AU418" s="25" t="s">
        <v>204</v>
      </c>
      <c r="AY418" s="25" t="s">
        <v>179</v>
      </c>
      <c r="BE418" s="246">
        <f>IF(N418="základní",J418,0)</f>
        <v>0</v>
      </c>
      <c r="BF418" s="246">
        <f>IF(N418="snížená",J418,0)</f>
        <v>0</v>
      </c>
      <c r="BG418" s="246">
        <f>IF(N418="zákl. přenesená",J418,0)</f>
        <v>0</v>
      </c>
      <c r="BH418" s="246">
        <f>IF(N418="sníž. přenesená",J418,0)</f>
        <v>0</v>
      </c>
      <c r="BI418" s="246">
        <f>IF(N418="nulová",J418,0)</f>
        <v>0</v>
      </c>
      <c r="BJ418" s="25" t="s">
        <v>24</v>
      </c>
      <c r="BK418" s="246">
        <f>ROUND(I418*H418,2)</f>
        <v>0</v>
      </c>
      <c r="BL418" s="25" t="s">
        <v>185</v>
      </c>
      <c r="BM418" s="25" t="s">
        <v>611</v>
      </c>
    </row>
    <row r="419" spans="2:47" s="1" customFormat="1" ht="13.5">
      <c r="B419" s="47"/>
      <c r="C419" s="75"/>
      <c r="D419" s="247" t="s">
        <v>187</v>
      </c>
      <c r="E419" s="75"/>
      <c r="F419" s="248" t="s">
        <v>612</v>
      </c>
      <c r="G419" s="75"/>
      <c r="H419" s="75"/>
      <c r="I419" s="205"/>
      <c r="J419" s="75"/>
      <c r="K419" s="75"/>
      <c r="L419" s="73"/>
      <c r="M419" s="249"/>
      <c r="N419" s="48"/>
      <c r="O419" s="48"/>
      <c r="P419" s="48"/>
      <c r="Q419" s="48"/>
      <c r="R419" s="48"/>
      <c r="S419" s="48"/>
      <c r="T419" s="96"/>
      <c r="AT419" s="25" t="s">
        <v>187</v>
      </c>
      <c r="AU419" s="25" t="s">
        <v>204</v>
      </c>
    </row>
    <row r="420" spans="2:47" s="1" customFormat="1" ht="13.5">
      <c r="B420" s="47"/>
      <c r="C420" s="75"/>
      <c r="D420" s="247" t="s">
        <v>189</v>
      </c>
      <c r="E420" s="75"/>
      <c r="F420" s="250" t="s">
        <v>605</v>
      </c>
      <c r="G420" s="75"/>
      <c r="H420" s="75"/>
      <c r="I420" s="205"/>
      <c r="J420" s="75"/>
      <c r="K420" s="75"/>
      <c r="L420" s="73"/>
      <c r="M420" s="249"/>
      <c r="N420" s="48"/>
      <c r="O420" s="48"/>
      <c r="P420" s="48"/>
      <c r="Q420" s="48"/>
      <c r="R420" s="48"/>
      <c r="S420" s="48"/>
      <c r="T420" s="96"/>
      <c r="AT420" s="25" t="s">
        <v>189</v>
      </c>
      <c r="AU420" s="25" t="s">
        <v>204</v>
      </c>
    </row>
    <row r="421" spans="2:65" s="1" customFormat="1" ht="16.5" customHeight="1">
      <c r="B421" s="47"/>
      <c r="C421" s="235" t="s">
        <v>613</v>
      </c>
      <c r="D421" s="235" t="s">
        <v>181</v>
      </c>
      <c r="E421" s="236" t="s">
        <v>614</v>
      </c>
      <c r="F421" s="237" t="s">
        <v>615</v>
      </c>
      <c r="G421" s="238" t="s">
        <v>548</v>
      </c>
      <c r="H421" s="239">
        <v>20</v>
      </c>
      <c r="I421" s="240"/>
      <c r="J421" s="241">
        <f>ROUND(I421*H421,2)</f>
        <v>0</v>
      </c>
      <c r="K421" s="237" t="s">
        <v>184</v>
      </c>
      <c r="L421" s="73"/>
      <c r="M421" s="242" t="s">
        <v>22</v>
      </c>
      <c r="N421" s="243" t="s">
        <v>48</v>
      </c>
      <c r="O421" s="48"/>
      <c r="P421" s="244">
        <f>O421*H421</f>
        <v>0</v>
      </c>
      <c r="Q421" s="244">
        <v>0.0002</v>
      </c>
      <c r="R421" s="244">
        <f>Q421*H421</f>
        <v>0.004</v>
      </c>
      <c r="S421" s="244">
        <v>0</v>
      </c>
      <c r="T421" s="245">
        <f>S421*H421</f>
        <v>0</v>
      </c>
      <c r="AR421" s="25" t="s">
        <v>185</v>
      </c>
      <c r="AT421" s="25" t="s">
        <v>181</v>
      </c>
      <c r="AU421" s="25" t="s">
        <v>204</v>
      </c>
      <c r="AY421" s="25" t="s">
        <v>179</v>
      </c>
      <c r="BE421" s="246">
        <f>IF(N421="základní",J421,0)</f>
        <v>0</v>
      </c>
      <c r="BF421" s="246">
        <f>IF(N421="snížená",J421,0)</f>
        <v>0</v>
      </c>
      <c r="BG421" s="246">
        <f>IF(N421="zákl. přenesená",J421,0)</f>
        <v>0</v>
      </c>
      <c r="BH421" s="246">
        <f>IF(N421="sníž. přenesená",J421,0)</f>
        <v>0</v>
      </c>
      <c r="BI421" s="246">
        <f>IF(N421="nulová",J421,0)</f>
        <v>0</v>
      </c>
      <c r="BJ421" s="25" t="s">
        <v>24</v>
      </c>
      <c r="BK421" s="246">
        <f>ROUND(I421*H421,2)</f>
        <v>0</v>
      </c>
      <c r="BL421" s="25" t="s">
        <v>185</v>
      </c>
      <c r="BM421" s="25" t="s">
        <v>616</v>
      </c>
    </row>
    <row r="422" spans="2:47" s="1" customFormat="1" ht="13.5">
      <c r="B422" s="47"/>
      <c r="C422" s="75"/>
      <c r="D422" s="247" t="s">
        <v>187</v>
      </c>
      <c r="E422" s="75"/>
      <c r="F422" s="248" t="s">
        <v>617</v>
      </c>
      <c r="G422" s="75"/>
      <c r="H422" s="75"/>
      <c r="I422" s="205"/>
      <c r="J422" s="75"/>
      <c r="K422" s="75"/>
      <c r="L422" s="73"/>
      <c r="M422" s="249"/>
      <c r="N422" s="48"/>
      <c r="O422" s="48"/>
      <c r="P422" s="48"/>
      <c r="Q422" s="48"/>
      <c r="R422" s="48"/>
      <c r="S422" s="48"/>
      <c r="T422" s="96"/>
      <c r="AT422" s="25" t="s">
        <v>187</v>
      </c>
      <c r="AU422" s="25" t="s">
        <v>204</v>
      </c>
    </row>
    <row r="423" spans="2:47" s="1" customFormat="1" ht="13.5">
      <c r="B423" s="47"/>
      <c r="C423" s="75"/>
      <c r="D423" s="247" t="s">
        <v>189</v>
      </c>
      <c r="E423" s="75"/>
      <c r="F423" s="250" t="s">
        <v>605</v>
      </c>
      <c r="G423" s="75"/>
      <c r="H423" s="75"/>
      <c r="I423" s="205"/>
      <c r="J423" s="75"/>
      <c r="K423" s="75"/>
      <c r="L423" s="73"/>
      <c r="M423" s="249"/>
      <c r="N423" s="48"/>
      <c r="O423" s="48"/>
      <c r="P423" s="48"/>
      <c r="Q423" s="48"/>
      <c r="R423" s="48"/>
      <c r="S423" s="48"/>
      <c r="T423" s="96"/>
      <c r="AT423" s="25" t="s">
        <v>189</v>
      </c>
      <c r="AU423" s="25" t="s">
        <v>204</v>
      </c>
    </row>
    <row r="424" spans="2:63" s="11" customFormat="1" ht="22.3" customHeight="1">
      <c r="B424" s="219"/>
      <c r="C424" s="220"/>
      <c r="D424" s="221" t="s">
        <v>76</v>
      </c>
      <c r="E424" s="233" t="s">
        <v>618</v>
      </c>
      <c r="F424" s="233" t="s">
        <v>619</v>
      </c>
      <c r="G424" s="220"/>
      <c r="H424" s="220"/>
      <c r="I424" s="223"/>
      <c r="J424" s="234">
        <f>BK424</f>
        <v>0</v>
      </c>
      <c r="K424" s="220"/>
      <c r="L424" s="225"/>
      <c r="M424" s="226"/>
      <c r="N424" s="227"/>
      <c r="O424" s="227"/>
      <c r="P424" s="228">
        <f>SUM(P425:P428)</f>
        <v>0</v>
      </c>
      <c r="Q424" s="227"/>
      <c r="R424" s="228">
        <f>SUM(R425:R428)</f>
        <v>0</v>
      </c>
      <c r="S424" s="227"/>
      <c r="T424" s="229">
        <f>SUM(T425:T428)</f>
        <v>0.21780000000000002</v>
      </c>
      <c r="AR424" s="230" t="s">
        <v>24</v>
      </c>
      <c r="AT424" s="231" t="s">
        <v>76</v>
      </c>
      <c r="AU424" s="231" t="s">
        <v>86</v>
      </c>
      <c r="AY424" s="230" t="s">
        <v>179</v>
      </c>
      <c r="BK424" s="232">
        <f>SUM(BK425:BK428)</f>
        <v>0</v>
      </c>
    </row>
    <row r="425" spans="2:65" s="1" customFormat="1" ht="25.5" customHeight="1">
      <c r="B425" s="47"/>
      <c r="C425" s="235" t="s">
        <v>620</v>
      </c>
      <c r="D425" s="235" t="s">
        <v>181</v>
      </c>
      <c r="E425" s="236" t="s">
        <v>621</v>
      </c>
      <c r="F425" s="237" t="s">
        <v>622</v>
      </c>
      <c r="G425" s="238" t="s">
        <v>113</v>
      </c>
      <c r="H425" s="239">
        <v>0.099</v>
      </c>
      <c r="I425" s="240"/>
      <c r="J425" s="241">
        <f>ROUND(I425*H425,2)</f>
        <v>0</v>
      </c>
      <c r="K425" s="237" t="s">
        <v>184</v>
      </c>
      <c r="L425" s="73"/>
      <c r="M425" s="242" t="s">
        <v>22</v>
      </c>
      <c r="N425" s="243" t="s">
        <v>48</v>
      </c>
      <c r="O425" s="48"/>
      <c r="P425" s="244">
        <f>O425*H425</f>
        <v>0</v>
      </c>
      <c r="Q425" s="244">
        <v>0</v>
      </c>
      <c r="R425" s="244">
        <f>Q425*H425</f>
        <v>0</v>
      </c>
      <c r="S425" s="244">
        <v>2.2</v>
      </c>
      <c r="T425" s="245">
        <f>S425*H425</f>
        <v>0.21780000000000002</v>
      </c>
      <c r="AR425" s="25" t="s">
        <v>185</v>
      </c>
      <c r="AT425" s="25" t="s">
        <v>181</v>
      </c>
      <c r="AU425" s="25" t="s">
        <v>204</v>
      </c>
      <c r="AY425" s="25" t="s">
        <v>179</v>
      </c>
      <c r="BE425" s="246">
        <f>IF(N425="základní",J425,0)</f>
        <v>0</v>
      </c>
      <c r="BF425" s="246">
        <f>IF(N425="snížená",J425,0)</f>
        <v>0</v>
      </c>
      <c r="BG425" s="246">
        <f>IF(N425="zákl. přenesená",J425,0)</f>
        <v>0</v>
      </c>
      <c r="BH425" s="246">
        <f>IF(N425="sníž. přenesená",J425,0)</f>
        <v>0</v>
      </c>
      <c r="BI425" s="246">
        <f>IF(N425="nulová",J425,0)</f>
        <v>0</v>
      </c>
      <c r="BJ425" s="25" t="s">
        <v>24</v>
      </c>
      <c r="BK425" s="246">
        <f>ROUND(I425*H425,2)</f>
        <v>0</v>
      </c>
      <c r="BL425" s="25" t="s">
        <v>185</v>
      </c>
      <c r="BM425" s="25" t="s">
        <v>623</v>
      </c>
    </row>
    <row r="426" spans="2:47" s="1" customFormat="1" ht="13.5">
      <c r="B426" s="47"/>
      <c r="C426" s="75"/>
      <c r="D426" s="247" t="s">
        <v>187</v>
      </c>
      <c r="E426" s="75"/>
      <c r="F426" s="248" t="s">
        <v>624</v>
      </c>
      <c r="G426" s="75"/>
      <c r="H426" s="75"/>
      <c r="I426" s="205"/>
      <c r="J426" s="75"/>
      <c r="K426" s="75"/>
      <c r="L426" s="73"/>
      <c r="M426" s="249"/>
      <c r="N426" s="48"/>
      <c r="O426" s="48"/>
      <c r="P426" s="48"/>
      <c r="Q426" s="48"/>
      <c r="R426" s="48"/>
      <c r="S426" s="48"/>
      <c r="T426" s="96"/>
      <c r="AT426" s="25" t="s">
        <v>187</v>
      </c>
      <c r="AU426" s="25" t="s">
        <v>204</v>
      </c>
    </row>
    <row r="427" spans="2:51" s="12" customFormat="1" ht="13.5">
      <c r="B427" s="251"/>
      <c r="C427" s="252"/>
      <c r="D427" s="247" t="s">
        <v>191</v>
      </c>
      <c r="E427" s="253" t="s">
        <v>22</v>
      </c>
      <c r="F427" s="254" t="s">
        <v>625</v>
      </c>
      <c r="G427" s="252"/>
      <c r="H427" s="253" t="s">
        <v>22</v>
      </c>
      <c r="I427" s="255"/>
      <c r="J427" s="252"/>
      <c r="K427" s="252"/>
      <c r="L427" s="256"/>
      <c r="M427" s="257"/>
      <c r="N427" s="258"/>
      <c r="O427" s="258"/>
      <c r="P427" s="258"/>
      <c r="Q427" s="258"/>
      <c r="R427" s="258"/>
      <c r="S427" s="258"/>
      <c r="T427" s="259"/>
      <c r="AT427" s="260" t="s">
        <v>191</v>
      </c>
      <c r="AU427" s="260" t="s">
        <v>204</v>
      </c>
      <c r="AV427" s="12" t="s">
        <v>24</v>
      </c>
      <c r="AW427" s="12" t="s">
        <v>40</v>
      </c>
      <c r="AX427" s="12" t="s">
        <v>77</v>
      </c>
      <c r="AY427" s="260" t="s">
        <v>179</v>
      </c>
    </row>
    <row r="428" spans="2:51" s="13" customFormat="1" ht="13.5">
      <c r="B428" s="261"/>
      <c r="C428" s="262"/>
      <c r="D428" s="247" t="s">
        <v>191</v>
      </c>
      <c r="E428" s="263" t="s">
        <v>22</v>
      </c>
      <c r="F428" s="264" t="s">
        <v>626</v>
      </c>
      <c r="G428" s="262"/>
      <c r="H428" s="265">
        <v>0.099</v>
      </c>
      <c r="I428" s="266"/>
      <c r="J428" s="262"/>
      <c r="K428" s="262"/>
      <c r="L428" s="267"/>
      <c r="M428" s="268"/>
      <c r="N428" s="269"/>
      <c r="O428" s="269"/>
      <c r="P428" s="269"/>
      <c r="Q428" s="269"/>
      <c r="R428" s="269"/>
      <c r="S428" s="269"/>
      <c r="T428" s="270"/>
      <c r="AT428" s="271" t="s">
        <v>191</v>
      </c>
      <c r="AU428" s="271" t="s">
        <v>204</v>
      </c>
      <c r="AV428" s="13" t="s">
        <v>86</v>
      </c>
      <c r="AW428" s="13" t="s">
        <v>40</v>
      </c>
      <c r="AX428" s="13" t="s">
        <v>24</v>
      </c>
      <c r="AY428" s="271" t="s">
        <v>179</v>
      </c>
    </row>
    <row r="429" spans="2:63" s="11" customFormat="1" ht="22.3" customHeight="1">
      <c r="B429" s="219"/>
      <c r="C429" s="220"/>
      <c r="D429" s="221" t="s">
        <v>76</v>
      </c>
      <c r="E429" s="233" t="s">
        <v>627</v>
      </c>
      <c r="F429" s="233" t="s">
        <v>628</v>
      </c>
      <c r="G429" s="220"/>
      <c r="H429" s="220"/>
      <c r="I429" s="223"/>
      <c r="J429" s="234">
        <f>BK429</f>
        <v>0</v>
      </c>
      <c r="K429" s="220"/>
      <c r="L429" s="225"/>
      <c r="M429" s="226"/>
      <c r="N429" s="227"/>
      <c r="O429" s="227"/>
      <c r="P429" s="228">
        <f>SUM(P430:P454)</f>
        <v>0</v>
      </c>
      <c r="Q429" s="227"/>
      <c r="R429" s="228">
        <f>SUM(R430:R454)</f>
        <v>0</v>
      </c>
      <c r="S429" s="227"/>
      <c r="T429" s="229">
        <f>SUM(T430:T454)</f>
        <v>9.231534</v>
      </c>
      <c r="AR429" s="230" t="s">
        <v>24</v>
      </c>
      <c r="AT429" s="231" t="s">
        <v>76</v>
      </c>
      <c r="AU429" s="231" t="s">
        <v>86</v>
      </c>
      <c r="AY429" s="230" t="s">
        <v>179</v>
      </c>
      <c r="BK429" s="232">
        <f>SUM(BK430:BK454)</f>
        <v>0</v>
      </c>
    </row>
    <row r="430" spans="2:65" s="1" customFormat="1" ht="25.5" customHeight="1">
      <c r="B430" s="47"/>
      <c r="C430" s="235" t="s">
        <v>629</v>
      </c>
      <c r="D430" s="235" t="s">
        <v>181</v>
      </c>
      <c r="E430" s="236" t="s">
        <v>630</v>
      </c>
      <c r="F430" s="237" t="s">
        <v>631</v>
      </c>
      <c r="G430" s="238" t="s">
        <v>113</v>
      </c>
      <c r="H430" s="239">
        <v>3.369</v>
      </c>
      <c r="I430" s="240"/>
      <c r="J430" s="241">
        <f>ROUND(I430*H430,2)</f>
        <v>0</v>
      </c>
      <c r="K430" s="237" t="s">
        <v>184</v>
      </c>
      <c r="L430" s="73"/>
      <c r="M430" s="242" t="s">
        <v>22</v>
      </c>
      <c r="N430" s="243" t="s">
        <v>48</v>
      </c>
      <c r="O430" s="48"/>
      <c r="P430" s="244">
        <f>O430*H430</f>
        <v>0</v>
      </c>
      <c r="Q430" s="244">
        <v>0</v>
      </c>
      <c r="R430" s="244">
        <f>Q430*H430</f>
        <v>0</v>
      </c>
      <c r="S430" s="244">
        <v>1.8</v>
      </c>
      <c r="T430" s="245">
        <f>S430*H430</f>
        <v>6.0642000000000005</v>
      </c>
      <c r="AR430" s="25" t="s">
        <v>185</v>
      </c>
      <c r="AT430" s="25" t="s">
        <v>181</v>
      </c>
      <c r="AU430" s="25" t="s">
        <v>204</v>
      </c>
      <c r="AY430" s="25" t="s">
        <v>179</v>
      </c>
      <c r="BE430" s="246">
        <f>IF(N430="základní",J430,0)</f>
        <v>0</v>
      </c>
      <c r="BF430" s="246">
        <f>IF(N430="snížená",J430,0)</f>
        <v>0</v>
      </c>
      <c r="BG430" s="246">
        <f>IF(N430="zákl. přenesená",J430,0)</f>
        <v>0</v>
      </c>
      <c r="BH430" s="246">
        <f>IF(N430="sníž. přenesená",J430,0)</f>
        <v>0</v>
      </c>
      <c r="BI430" s="246">
        <f>IF(N430="nulová",J430,0)</f>
        <v>0</v>
      </c>
      <c r="BJ430" s="25" t="s">
        <v>24</v>
      </c>
      <c r="BK430" s="246">
        <f>ROUND(I430*H430,2)</f>
        <v>0</v>
      </c>
      <c r="BL430" s="25" t="s">
        <v>185</v>
      </c>
      <c r="BM430" s="25" t="s">
        <v>632</v>
      </c>
    </row>
    <row r="431" spans="2:47" s="1" customFormat="1" ht="13.5">
      <c r="B431" s="47"/>
      <c r="C431" s="75"/>
      <c r="D431" s="247" t="s">
        <v>187</v>
      </c>
      <c r="E431" s="75"/>
      <c r="F431" s="248" t="s">
        <v>633</v>
      </c>
      <c r="G431" s="75"/>
      <c r="H431" s="75"/>
      <c r="I431" s="205"/>
      <c r="J431" s="75"/>
      <c r="K431" s="75"/>
      <c r="L431" s="73"/>
      <c r="M431" s="249"/>
      <c r="N431" s="48"/>
      <c r="O431" s="48"/>
      <c r="P431" s="48"/>
      <c r="Q431" s="48"/>
      <c r="R431" s="48"/>
      <c r="S431" s="48"/>
      <c r="T431" s="96"/>
      <c r="AT431" s="25" t="s">
        <v>187</v>
      </c>
      <c r="AU431" s="25" t="s">
        <v>204</v>
      </c>
    </row>
    <row r="432" spans="2:51" s="12" customFormat="1" ht="13.5">
      <c r="B432" s="251"/>
      <c r="C432" s="252"/>
      <c r="D432" s="247" t="s">
        <v>191</v>
      </c>
      <c r="E432" s="253" t="s">
        <v>22</v>
      </c>
      <c r="F432" s="254" t="s">
        <v>634</v>
      </c>
      <c r="G432" s="252"/>
      <c r="H432" s="253" t="s">
        <v>22</v>
      </c>
      <c r="I432" s="255"/>
      <c r="J432" s="252"/>
      <c r="K432" s="252"/>
      <c r="L432" s="256"/>
      <c r="M432" s="257"/>
      <c r="N432" s="258"/>
      <c r="O432" s="258"/>
      <c r="P432" s="258"/>
      <c r="Q432" s="258"/>
      <c r="R432" s="258"/>
      <c r="S432" s="258"/>
      <c r="T432" s="259"/>
      <c r="AT432" s="260" t="s">
        <v>191</v>
      </c>
      <c r="AU432" s="260" t="s">
        <v>204</v>
      </c>
      <c r="AV432" s="12" t="s">
        <v>24</v>
      </c>
      <c r="AW432" s="12" t="s">
        <v>40</v>
      </c>
      <c r="AX432" s="12" t="s">
        <v>77</v>
      </c>
      <c r="AY432" s="260" t="s">
        <v>179</v>
      </c>
    </row>
    <row r="433" spans="2:51" s="13" customFormat="1" ht="13.5">
      <c r="B433" s="261"/>
      <c r="C433" s="262"/>
      <c r="D433" s="247" t="s">
        <v>191</v>
      </c>
      <c r="E433" s="263" t="s">
        <v>22</v>
      </c>
      <c r="F433" s="264" t="s">
        <v>635</v>
      </c>
      <c r="G433" s="262"/>
      <c r="H433" s="265">
        <v>2.502</v>
      </c>
      <c r="I433" s="266"/>
      <c r="J433" s="262"/>
      <c r="K433" s="262"/>
      <c r="L433" s="267"/>
      <c r="M433" s="268"/>
      <c r="N433" s="269"/>
      <c r="O433" s="269"/>
      <c r="P433" s="269"/>
      <c r="Q433" s="269"/>
      <c r="R433" s="269"/>
      <c r="S433" s="269"/>
      <c r="T433" s="270"/>
      <c r="AT433" s="271" t="s">
        <v>191</v>
      </c>
      <c r="AU433" s="271" t="s">
        <v>204</v>
      </c>
      <c r="AV433" s="13" t="s">
        <v>86</v>
      </c>
      <c r="AW433" s="13" t="s">
        <v>40</v>
      </c>
      <c r="AX433" s="13" t="s">
        <v>77</v>
      </c>
      <c r="AY433" s="271" t="s">
        <v>179</v>
      </c>
    </row>
    <row r="434" spans="2:51" s="13" customFormat="1" ht="13.5">
      <c r="B434" s="261"/>
      <c r="C434" s="262"/>
      <c r="D434" s="247" t="s">
        <v>191</v>
      </c>
      <c r="E434" s="263" t="s">
        <v>22</v>
      </c>
      <c r="F434" s="264" t="s">
        <v>636</v>
      </c>
      <c r="G434" s="262"/>
      <c r="H434" s="265">
        <v>0.867</v>
      </c>
      <c r="I434" s="266"/>
      <c r="J434" s="262"/>
      <c r="K434" s="262"/>
      <c r="L434" s="267"/>
      <c r="M434" s="268"/>
      <c r="N434" s="269"/>
      <c r="O434" s="269"/>
      <c r="P434" s="269"/>
      <c r="Q434" s="269"/>
      <c r="R434" s="269"/>
      <c r="S434" s="269"/>
      <c r="T434" s="270"/>
      <c r="AT434" s="271" t="s">
        <v>191</v>
      </c>
      <c r="AU434" s="271" t="s">
        <v>204</v>
      </c>
      <c r="AV434" s="13" t="s">
        <v>86</v>
      </c>
      <c r="AW434" s="13" t="s">
        <v>40</v>
      </c>
      <c r="AX434" s="13" t="s">
        <v>77</v>
      </c>
      <c r="AY434" s="271" t="s">
        <v>179</v>
      </c>
    </row>
    <row r="435" spans="2:51" s="14" customFormat="1" ht="13.5">
      <c r="B435" s="272"/>
      <c r="C435" s="273"/>
      <c r="D435" s="247" t="s">
        <v>191</v>
      </c>
      <c r="E435" s="274" t="s">
        <v>22</v>
      </c>
      <c r="F435" s="275" t="s">
        <v>196</v>
      </c>
      <c r="G435" s="273"/>
      <c r="H435" s="276">
        <v>3.369</v>
      </c>
      <c r="I435" s="277"/>
      <c r="J435" s="273"/>
      <c r="K435" s="273"/>
      <c r="L435" s="278"/>
      <c r="M435" s="279"/>
      <c r="N435" s="280"/>
      <c r="O435" s="280"/>
      <c r="P435" s="280"/>
      <c r="Q435" s="280"/>
      <c r="R435" s="280"/>
      <c r="S435" s="280"/>
      <c r="T435" s="281"/>
      <c r="AT435" s="282" t="s">
        <v>191</v>
      </c>
      <c r="AU435" s="282" t="s">
        <v>204</v>
      </c>
      <c r="AV435" s="14" t="s">
        <v>185</v>
      </c>
      <c r="AW435" s="14" t="s">
        <v>40</v>
      </c>
      <c r="AX435" s="14" t="s">
        <v>24</v>
      </c>
      <c r="AY435" s="282" t="s">
        <v>179</v>
      </c>
    </row>
    <row r="436" spans="2:65" s="1" customFormat="1" ht="16.5" customHeight="1">
      <c r="B436" s="47"/>
      <c r="C436" s="235" t="s">
        <v>405</v>
      </c>
      <c r="D436" s="235" t="s">
        <v>181</v>
      </c>
      <c r="E436" s="236" t="s">
        <v>637</v>
      </c>
      <c r="F436" s="237" t="s">
        <v>638</v>
      </c>
      <c r="G436" s="238" t="s">
        <v>451</v>
      </c>
      <c r="H436" s="239">
        <v>18.28</v>
      </c>
      <c r="I436" s="240"/>
      <c r="J436" s="241">
        <f>ROUND(I436*H436,2)</f>
        <v>0</v>
      </c>
      <c r="K436" s="237" t="s">
        <v>184</v>
      </c>
      <c r="L436" s="73"/>
      <c r="M436" s="242" t="s">
        <v>22</v>
      </c>
      <c r="N436" s="243" t="s">
        <v>48</v>
      </c>
      <c r="O436" s="48"/>
      <c r="P436" s="244">
        <f>O436*H436</f>
        <v>0</v>
      </c>
      <c r="Q436" s="244">
        <v>0</v>
      </c>
      <c r="R436" s="244">
        <f>Q436*H436</f>
        <v>0</v>
      </c>
      <c r="S436" s="244">
        <v>0.02</v>
      </c>
      <c r="T436" s="245">
        <f>S436*H436</f>
        <v>0.36560000000000004</v>
      </c>
      <c r="AR436" s="25" t="s">
        <v>185</v>
      </c>
      <c r="AT436" s="25" t="s">
        <v>181</v>
      </c>
      <c r="AU436" s="25" t="s">
        <v>204</v>
      </c>
      <c r="AY436" s="25" t="s">
        <v>179</v>
      </c>
      <c r="BE436" s="246">
        <f>IF(N436="základní",J436,0)</f>
        <v>0</v>
      </c>
      <c r="BF436" s="246">
        <f>IF(N436="snížená",J436,0)</f>
        <v>0</v>
      </c>
      <c r="BG436" s="246">
        <f>IF(N436="zákl. přenesená",J436,0)</f>
        <v>0</v>
      </c>
      <c r="BH436" s="246">
        <f>IF(N436="sníž. přenesená",J436,0)</f>
        <v>0</v>
      </c>
      <c r="BI436" s="246">
        <f>IF(N436="nulová",J436,0)</f>
        <v>0</v>
      </c>
      <c r="BJ436" s="25" t="s">
        <v>24</v>
      </c>
      <c r="BK436" s="246">
        <f>ROUND(I436*H436,2)</f>
        <v>0</v>
      </c>
      <c r="BL436" s="25" t="s">
        <v>185</v>
      </c>
      <c r="BM436" s="25" t="s">
        <v>639</v>
      </c>
    </row>
    <row r="437" spans="2:47" s="1" customFormat="1" ht="13.5">
      <c r="B437" s="47"/>
      <c r="C437" s="75"/>
      <c r="D437" s="247" t="s">
        <v>187</v>
      </c>
      <c r="E437" s="75"/>
      <c r="F437" s="248" t="s">
        <v>640</v>
      </c>
      <c r="G437" s="75"/>
      <c r="H437" s="75"/>
      <c r="I437" s="205"/>
      <c r="J437" s="75"/>
      <c r="K437" s="75"/>
      <c r="L437" s="73"/>
      <c r="M437" s="249"/>
      <c r="N437" s="48"/>
      <c r="O437" s="48"/>
      <c r="P437" s="48"/>
      <c r="Q437" s="48"/>
      <c r="R437" s="48"/>
      <c r="S437" s="48"/>
      <c r="T437" s="96"/>
      <c r="AT437" s="25" t="s">
        <v>187</v>
      </c>
      <c r="AU437" s="25" t="s">
        <v>204</v>
      </c>
    </row>
    <row r="438" spans="2:51" s="12" customFormat="1" ht="13.5">
      <c r="B438" s="251"/>
      <c r="C438" s="252"/>
      <c r="D438" s="247" t="s">
        <v>191</v>
      </c>
      <c r="E438" s="253" t="s">
        <v>22</v>
      </c>
      <c r="F438" s="254" t="s">
        <v>641</v>
      </c>
      <c r="G438" s="252"/>
      <c r="H438" s="253" t="s">
        <v>22</v>
      </c>
      <c r="I438" s="255"/>
      <c r="J438" s="252"/>
      <c r="K438" s="252"/>
      <c r="L438" s="256"/>
      <c r="M438" s="257"/>
      <c r="N438" s="258"/>
      <c r="O438" s="258"/>
      <c r="P438" s="258"/>
      <c r="Q438" s="258"/>
      <c r="R438" s="258"/>
      <c r="S438" s="258"/>
      <c r="T438" s="259"/>
      <c r="AT438" s="260" t="s">
        <v>191</v>
      </c>
      <c r="AU438" s="260" t="s">
        <v>204</v>
      </c>
      <c r="AV438" s="12" t="s">
        <v>24</v>
      </c>
      <c r="AW438" s="12" t="s">
        <v>40</v>
      </c>
      <c r="AX438" s="12" t="s">
        <v>77</v>
      </c>
      <c r="AY438" s="260" t="s">
        <v>179</v>
      </c>
    </row>
    <row r="439" spans="2:51" s="13" customFormat="1" ht="13.5">
      <c r="B439" s="261"/>
      <c r="C439" s="262"/>
      <c r="D439" s="247" t="s">
        <v>191</v>
      </c>
      <c r="E439" s="263" t="s">
        <v>22</v>
      </c>
      <c r="F439" s="264" t="s">
        <v>642</v>
      </c>
      <c r="G439" s="262"/>
      <c r="H439" s="265">
        <v>10.28</v>
      </c>
      <c r="I439" s="266"/>
      <c r="J439" s="262"/>
      <c r="K439" s="262"/>
      <c r="L439" s="267"/>
      <c r="M439" s="268"/>
      <c r="N439" s="269"/>
      <c r="O439" s="269"/>
      <c r="P439" s="269"/>
      <c r="Q439" s="269"/>
      <c r="R439" s="269"/>
      <c r="S439" s="269"/>
      <c r="T439" s="270"/>
      <c r="AT439" s="271" t="s">
        <v>191</v>
      </c>
      <c r="AU439" s="271" t="s">
        <v>204</v>
      </c>
      <c r="AV439" s="13" t="s">
        <v>86</v>
      </c>
      <c r="AW439" s="13" t="s">
        <v>40</v>
      </c>
      <c r="AX439" s="13" t="s">
        <v>77</v>
      </c>
      <c r="AY439" s="271" t="s">
        <v>179</v>
      </c>
    </row>
    <row r="440" spans="2:51" s="12" customFormat="1" ht="13.5">
      <c r="B440" s="251"/>
      <c r="C440" s="252"/>
      <c r="D440" s="247" t="s">
        <v>191</v>
      </c>
      <c r="E440" s="253" t="s">
        <v>22</v>
      </c>
      <c r="F440" s="254" t="s">
        <v>643</v>
      </c>
      <c r="G440" s="252"/>
      <c r="H440" s="253" t="s">
        <v>22</v>
      </c>
      <c r="I440" s="255"/>
      <c r="J440" s="252"/>
      <c r="K440" s="252"/>
      <c r="L440" s="256"/>
      <c r="M440" s="257"/>
      <c r="N440" s="258"/>
      <c r="O440" s="258"/>
      <c r="P440" s="258"/>
      <c r="Q440" s="258"/>
      <c r="R440" s="258"/>
      <c r="S440" s="258"/>
      <c r="T440" s="259"/>
      <c r="AT440" s="260" t="s">
        <v>191</v>
      </c>
      <c r="AU440" s="260" t="s">
        <v>204</v>
      </c>
      <c r="AV440" s="12" t="s">
        <v>24</v>
      </c>
      <c r="AW440" s="12" t="s">
        <v>40</v>
      </c>
      <c r="AX440" s="12" t="s">
        <v>77</v>
      </c>
      <c r="AY440" s="260" t="s">
        <v>179</v>
      </c>
    </row>
    <row r="441" spans="2:51" s="13" customFormat="1" ht="13.5">
      <c r="B441" s="261"/>
      <c r="C441" s="262"/>
      <c r="D441" s="247" t="s">
        <v>191</v>
      </c>
      <c r="E441" s="263" t="s">
        <v>22</v>
      </c>
      <c r="F441" s="264" t="s">
        <v>644</v>
      </c>
      <c r="G441" s="262"/>
      <c r="H441" s="265">
        <v>8</v>
      </c>
      <c r="I441" s="266"/>
      <c r="J441" s="262"/>
      <c r="K441" s="262"/>
      <c r="L441" s="267"/>
      <c r="M441" s="268"/>
      <c r="N441" s="269"/>
      <c r="O441" s="269"/>
      <c r="P441" s="269"/>
      <c r="Q441" s="269"/>
      <c r="R441" s="269"/>
      <c r="S441" s="269"/>
      <c r="T441" s="270"/>
      <c r="AT441" s="271" t="s">
        <v>191</v>
      </c>
      <c r="AU441" s="271" t="s">
        <v>204</v>
      </c>
      <c r="AV441" s="13" t="s">
        <v>86</v>
      </c>
      <c r="AW441" s="13" t="s">
        <v>40</v>
      </c>
      <c r="AX441" s="13" t="s">
        <v>77</v>
      </c>
      <c r="AY441" s="271" t="s">
        <v>179</v>
      </c>
    </row>
    <row r="442" spans="2:51" s="14" customFormat="1" ht="13.5">
      <c r="B442" s="272"/>
      <c r="C442" s="273"/>
      <c r="D442" s="247" t="s">
        <v>191</v>
      </c>
      <c r="E442" s="274" t="s">
        <v>22</v>
      </c>
      <c r="F442" s="275" t="s">
        <v>196</v>
      </c>
      <c r="G442" s="273"/>
      <c r="H442" s="276">
        <v>18.28</v>
      </c>
      <c r="I442" s="277"/>
      <c r="J442" s="273"/>
      <c r="K442" s="273"/>
      <c r="L442" s="278"/>
      <c r="M442" s="279"/>
      <c r="N442" s="280"/>
      <c r="O442" s="280"/>
      <c r="P442" s="280"/>
      <c r="Q442" s="280"/>
      <c r="R442" s="280"/>
      <c r="S442" s="280"/>
      <c r="T442" s="281"/>
      <c r="AT442" s="282" t="s">
        <v>191</v>
      </c>
      <c r="AU442" s="282" t="s">
        <v>204</v>
      </c>
      <c r="AV442" s="14" t="s">
        <v>185</v>
      </c>
      <c r="AW442" s="14" t="s">
        <v>40</v>
      </c>
      <c r="AX442" s="14" t="s">
        <v>24</v>
      </c>
      <c r="AY442" s="282" t="s">
        <v>179</v>
      </c>
    </row>
    <row r="443" spans="2:65" s="1" customFormat="1" ht="25.5" customHeight="1">
      <c r="B443" s="47"/>
      <c r="C443" s="235" t="s">
        <v>457</v>
      </c>
      <c r="D443" s="235" t="s">
        <v>181</v>
      </c>
      <c r="E443" s="236" t="s">
        <v>645</v>
      </c>
      <c r="F443" s="237" t="s">
        <v>646</v>
      </c>
      <c r="G443" s="238" t="s">
        <v>451</v>
      </c>
      <c r="H443" s="239">
        <v>15.2</v>
      </c>
      <c r="I443" s="240"/>
      <c r="J443" s="241">
        <f>ROUND(I443*H443,2)</f>
        <v>0</v>
      </c>
      <c r="K443" s="237" t="s">
        <v>184</v>
      </c>
      <c r="L443" s="73"/>
      <c r="M443" s="242" t="s">
        <v>22</v>
      </c>
      <c r="N443" s="243" t="s">
        <v>48</v>
      </c>
      <c r="O443" s="48"/>
      <c r="P443" s="244">
        <f>O443*H443</f>
        <v>0</v>
      </c>
      <c r="Q443" s="244">
        <v>0</v>
      </c>
      <c r="R443" s="244">
        <f>Q443*H443</f>
        <v>0</v>
      </c>
      <c r="S443" s="244">
        <v>0.065</v>
      </c>
      <c r="T443" s="245">
        <f>S443*H443</f>
        <v>0.988</v>
      </c>
      <c r="AR443" s="25" t="s">
        <v>185</v>
      </c>
      <c r="AT443" s="25" t="s">
        <v>181</v>
      </c>
      <c r="AU443" s="25" t="s">
        <v>204</v>
      </c>
      <c r="AY443" s="25" t="s">
        <v>179</v>
      </c>
      <c r="BE443" s="246">
        <f>IF(N443="základní",J443,0)</f>
        <v>0</v>
      </c>
      <c r="BF443" s="246">
        <f>IF(N443="snížená",J443,0)</f>
        <v>0</v>
      </c>
      <c r="BG443" s="246">
        <f>IF(N443="zákl. přenesená",J443,0)</f>
        <v>0</v>
      </c>
      <c r="BH443" s="246">
        <f>IF(N443="sníž. přenesená",J443,0)</f>
        <v>0</v>
      </c>
      <c r="BI443" s="246">
        <f>IF(N443="nulová",J443,0)</f>
        <v>0</v>
      </c>
      <c r="BJ443" s="25" t="s">
        <v>24</v>
      </c>
      <c r="BK443" s="246">
        <f>ROUND(I443*H443,2)</f>
        <v>0</v>
      </c>
      <c r="BL443" s="25" t="s">
        <v>185</v>
      </c>
      <c r="BM443" s="25" t="s">
        <v>647</v>
      </c>
    </row>
    <row r="444" spans="2:47" s="1" customFormat="1" ht="13.5">
      <c r="B444" s="47"/>
      <c r="C444" s="75"/>
      <c r="D444" s="247" t="s">
        <v>187</v>
      </c>
      <c r="E444" s="75"/>
      <c r="F444" s="248" t="s">
        <v>648</v>
      </c>
      <c r="G444" s="75"/>
      <c r="H444" s="75"/>
      <c r="I444" s="205"/>
      <c r="J444" s="75"/>
      <c r="K444" s="75"/>
      <c r="L444" s="73"/>
      <c r="M444" s="249"/>
      <c r="N444" s="48"/>
      <c r="O444" s="48"/>
      <c r="P444" s="48"/>
      <c r="Q444" s="48"/>
      <c r="R444" s="48"/>
      <c r="S444" s="48"/>
      <c r="T444" s="96"/>
      <c r="AT444" s="25" t="s">
        <v>187</v>
      </c>
      <c r="AU444" s="25" t="s">
        <v>204</v>
      </c>
    </row>
    <row r="445" spans="2:51" s="12" customFormat="1" ht="13.5">
      <c r="B445" s="251"/>
      <c r="C445" s="252"/>
      <c r="D445" s="247" t="s">
        <v>191</v>
      </c>
      <c r="E445" s="253" t="s">
        <v>22</v>
      </c>
      <c r="F445" s="254" t="s">
        <v>338</v>
      </c>
      <c r="G445" s="252"/>
      <c r="H445" s="253" t="s">
        <v>22</v>
      </c>
      <c r="I445" s="255"/>
      <c r="J445" s="252"/>
      <c r="K445" s="252"/>
      <c r="L445" s="256"/>
      <c r="M445" s="257"/>
      <c r="N445" s="258"/>
      <c r="O445" s="258"/>
      <c r="P445" s="258"/>
      <c r="Q445" s="258"/>
      <c r="R445" s="258"/>
      <c r="S445" s="258"/>
      <c r="T445" s="259"/>
      <c r="AT445" s="260" t="s">
        <v>191</v>
      </c>
      <c r="AU445" s="260" t="s">
        <v>204</v>
      </c>
      <c r="AV445" s="12" t="s">
        <v>24</v>
      </c>
      <c r="AW445" s="12" t="s">
        <v>40</v>
      </c>
      <c r="AX445" s="12" t="s">
        <v>77</v>
      </c>
      <c r="AY445" s="260" t="s">
        <v>179</v>
      </c>
    </row>
    <row r="446" spans="2:51" s="13" customFormat="1" ht="13.5">
      <c r="B446" s="261"/>
      <c r="C446" s="262"/>
      <c r="D446" s="247" t="s">
        <v>191</v>
      </c>
      <c r="E446" s="263" t="s">
        <v>22</v>
      </c>
      <c r="F446" s="264" t="s">
        <v>649</v>
      </c>
      <c r="G446" s="262"/>
      <c r="H446" s="265">
        <v>15.2</v>
      </c>
      <c r="I446" s="266"/>
      <c r="J446" s="262"/>
      <c r="K446" s="262"/>
      <c r="L446" s="267"/>
      <c r="M446" s="268"/>
      <c r="N446" s="269"/>
      <c r="O446" s="269"/>
      <c r="P446" s="269"/>
      <c r="Q446" s="269"/>
      <c r="R446" s="269"/>
      <c r="S446" s="269"/>
      <c r="T446" s="270"/>
      <c r="AT446" s="271" t="s">
        <v>191</v>
      </c>
      <c r="AU446" s="271" t="s">
        <v>204</v>
      </c>
      <c r="AV446" s="13" t="s">
        <v>86</v>
      </c>
      <c r="AW446" s="13" t="s">
        <v>40</v>
      </c>
      <c r="AX446" s="13" t="s">
        <v>24</v>
      </c>
      <c r="AY446" s="271" t="s">
        <v>179</v>
      </c>
    </row>
    <row r="447" spans="2:65" s="1" customFormat="1" ht="16.5" customHeight="1">
      <c r="B447" s="47"/>
      <c r="C447" s="235" t="s">
        <v>499</v>
      </c>
      <c r="D447" s="235" t="s">
        <v>181</v>
      </c>
      <c r="E447" s="236" t="s">
        <v>650</v>
      </c>
      <c r="F447" s="237" t="s">
        <v>651</v>
      </c>
      <c r="G447" s="238" t="s">
        <v>116</v>
      </c>
      <c r="H447" s="239">
        <v>39.429</v>
      </c>
      <c r="I447" s="240"/>
      <c r="J447" s="241">
        <f>ROUND(I447*H447,2)</f>
        <v>0</v>
      </c>
      <c r="K447" s="237" t="s">
        <v>184</v>
      </c>
      <c r="L447" s="73"/>
      <c r="M447" s="242" t="s">
        <v>22</v>
      </c>
      <c r="N447" s="243" t="s">
        <v>48</v>
      </c>
      <c r="O447" s="48"/>
      <c r="P447" s="244">
        <f>O447*H447</f>
        <v>0</v>
      </c>
      <c r="Q447" s="244">
        <v>0</v>
      </c>
      <c r="R447" s="244">
        <f>Q447*H447</f>
        <v>0</v>
      </c>
      <c r="S447" s="244">
        <v>0.046</v>
      </c>
      <c r="T447" s="245">
        <f>S447*H447</f>
        <v>1.813734</v>
      </c>
      <c r="AR447" s="25" t="s">
        <v>185</v>
      </c>
      <c r="AT447" s="25" t="s">
        <v>181</v>
      </c>
      <c r="AU447" s="25" t="s">
        <v>204</v>
      </c>
      <c r="AY447" s="25" t="s">
        <v>179</v>
      </c>
      <c r="BE447" s="246">
        <f>IF(N447="základní",J447,0)</f>
        <v>0</v>
      </c>
      <c r="BF447" s="246">
        <f>IF(N447="snížená",J447,0)</f>
        <v>0</v>
      </c>
      <c r="BG447" s="246">
        <f>IF(N447="zákl. přenesená",J447,0)</f>
        <v>0</v>
      </c>
      <c r="BH447" s="246">
        <f>IF(N447="sníž. přenesená",J447,0)</f>
        <v>0</v>
      </c>
      <c r="BI447" s="246">
        <f>IF(N447="nulová",J447,0)</f>
        <v>0</v>
      </c>
      <c r="BJ447" s="25" t="s">
        <v>24</v>
      </c>
      <c r="BK447" s="246">
        <f>ROUND(I447*H447,2)</f>
        <v>0</v>
      </c>
      <c r="BL447" s="25" t="s">
        <v>185</v>
      </c>
      <c r="BM447" s="25" t="s">
        <v>652</v>
      </c>
    </row>
    <row r="448" spans="2:47" s="1" customFormat="1" ht="13.5">
      <c r="B448" s="47"/>
      <c r="C448" s="75"/>
      <c r="D448" s="247" t="s">
        <v>187</v>
      </c>
      <c r="E448" s="75"/>
      <c r="F448" s="248" t="s">
        <v>653</v>
      </c>
      <c r="G448" s="75"/>
      <c r="H448" s="75"/>
      <c r="I448" s="205"/>
      <c r="J448" s="75"/>
      <c r="K448" s="75"/>
      <c r="L448" s="73"/>
      <c r="M448" s="249"/>
      <c r="N448" s="48"/>
      <c r="O448" s="48"/>
      <c r="P448" s="48"/>
      <c r="Q448" s="48"/>
      <c r="R448" s="48"/>
      <c r="S448" s="48"/>
      <c r="T448" s="96"/>
      <c r="AT448" s="25" t="s">
        <v>187</v>
      </c>
      <c r="AU448" s="25" t="s">
        <v>204</v>
      </c>
    </row>
    <row r="449" spans="2:47" s="1" customFormat="1" ht="13.5">
      <c r="B449" s="47"/>
      <c r="C449" s="75"/>
      <c r="D449" s="247" t="s">
        <v>189</v>
      </c>
      <c r="E449" s="75"/>
      <c r="F449" s="250" t="s">
        <v>654</v>
      </c>
      <c r="G449" s="75"/>
      <c r="H449" s="75"/>
      <c r="I449" s="205"/>
      <c r="J449" s="75"/>
      <c r="K449" s="75"/>
      <c r="L449" s="73"/>
      <c r="M449" s="249"/>
      <c r="N449" s="48"/>
      <c r="O449" s="48"/>
      <c r="P449" s="48"/>
      <c r="Q449" s="48"/>
      <c r="R449" s="48"/>
      <c r="S449" s="48"/>
      <c r="T449" s="96"/>
      <c r="AT449" s="25" t="s">
        <v>189</v>
      </c>
      <c r="AU449" s="25" t="s">
        <v>204</v>
      </c>
    </row>
    <row r="450" spans="2:51" s="12" customFormat="1" ht="13.5">
      <c r="B450" s="251"/>
      <c r="C450" s="252"/>
      <c r="D450" s="247" t="s">
        <v>191</v>
      </c>
      <c r="E450" s="253" t="s">
        <v>22</v>
      </c>
      <c r="F450" s="254" t="s">
        <v>655</v>
      </c>
      <c r="G450" s="252"/>
      <c r="H450" s="253" t="s">
        <v>22</v>
      </c>
      <c r="I450" s="255"/>
      <c r="J450" s="252"/>
      <c r="K450" s="252"/>
      <c r="L450" s="256"/>
      <c r="M450" s="257"/>
      <c r="N450" s="258"/>
      <c r="O450" s="258"/>
      <c r="P450" s="258"/>
      <c r="Q450" s="258"/>
      <c r="R450" s="258"/>
      <c r="S450" s="258"/>
      <c r="T450" s="259"/>
      <c r="AT450" s="260" t="s">
        <v>191</v>
      </c>
      <c r="AU450" s="260" t="s">
        <v>204</v>
      </c>
      <c r="AV450" s="12" t="s">
        <v>24</v>
      </c>
      <c r="AW450" s="12" t="s">
        <v>40</v>
      </c>
      <c r="AX450" s="12" t="s">
        <v>77</v>
      </c>
      <c r="AY450" s="260" t="s">
        <v>179</v>
      </c>
    </row>
    <row r="451" spans="2:51" s="13" customFormat="1" ht="13.5">
      <c r="B451" s="261"/>
      <c r="C451" s="262"/>
      <c r="D451" s="247" t="s">
        <v>191</v>
      </c>
      <c r="E451" s="263" t="s">
        <v>22</v>
      </c>
      <c r="F451" s="264" t="s">
        <v>436</v>
      </c>
      <c r="G451" s="262"/>
      <c r="H451" s="265">
        <v>48.538</v>
      </c>
      <c r="I451" s="266"/>
      <c r="J451" s="262"/>
      <c r="K451" s="262"/>
      <c r="L451" s="267"/>
      <c r="M451" s="268"/>
      <c r="N451" s="269"/>
      <c r="O451" s="269"/>
      <c r="P451" s="269"/>
      <c r="Q451" s="269"/>
      <c r="R451" s="269"/>
      <c r="S451" s="269"/>
      <c r="T451" s="270"/>
      <c r="AT451" s="271" t="s">
        <v>191</v>
      </c>
      <c r="AU451" s="271" t="s">
        <v>204</v>
      </c>
      <c r="AV451" s="13" t="s">
        <v>86</v>
      </c>
      <c r="AW451" s="13" t="s">
        <v>40</v>
      </c>
      <c r="AX451" s="13" t="s">
        <v>77</v>
      </c>
      <c r="AY451" s="271" t="s">
        <v>179</v>
      </c>
    </row>
    <row r="452" spans="2:51" s="13" customFormat="1" ht="13.5">
      <c r="B452" s="261"/>
      <c r="C452" s="262"/>
      <c r="D452" s="247" t="s">
        <v>191</v>
      </c>
      <c r="E452" s="263" t="s">
        <v>22</v>
      </c>
      <c r="F452" s="264" t="s">
        <v>437</v>
      </c>
      <c r="G452" s="262"/>
      <c r="H452" s="265">
        <v>-16.448</v>
      </c>
      <c r="I452" s="266"/>
      <c r="J452" s="262"/>
      <c r="K452" s="262"/>
      <c r="L452" s="267"/>
      <c r="M452" s="268"/>
      <c r="N452" s="269"/>
      <c r="O452" s="269"/>
      <c r="P452" s="269"/>
      <c r="Q452" s="269"/>
      <c r="R452" s="269"/>
      <c r="S452" s="269"/>
      <c r="T452" s="270"/>
      <c r="AT452" s="271" t="s">
        <v>191</v>
      </c>
      <c r="AU452" s="271" t="s">
        <v>204</v>
      </c>
      <c r="AV452" s="13" t="s">
        <v>86</v>
      </c>
      <c r="AW452" s="13" t="s">
        <v>40</v>
      </c>
      <c r="AX452" s="13" t="s">
        <v>77</v>
      </c>
      <c r="AY452" s="271" t="s">
        <v>179</v>
      </c>
    </row>
    <row r="453" spans="2:51" s="13" customFormat="1" ht="13.5">
      <c r="B453" s="261"/>
      <c r="C453" s="262"/>
      <c r="D453" s="247" t="s">
        <v>191</v>
      </c>
      <c r="E453" s="263" t="s">
        <v>22</v>
      </c>
      <c r="F453" s="264" t="s">
        <v>447</v>
      </c>
      <c r="G453" s="262"/>
      <c r="H453" s="265">
        <v>7.339</v>
      </c>
      <c r="I453" s="266"/>
      <c r="J453" s="262"/>
      <c r="K453" s="262"/>
      <c r="L453" s="267"/>
      <c r="M453" s="268"/>
      <c r="N453" s="269"/>
      <c r="O453" s="269"/>
      <c r="P453" s="269"/>
      <c r="Q453" s="269"/>
      <c r="R453" s="269"/>
      <c r="S453" s="269"/>
      <c r="T453" s="270"/>
      <c r="AT453" s="271" t="s">
        <v>191</v>
      </c>
      <c r="AU453" s="271" t="s">
        <v>204</v>
      </c>
      <c r="AV453" s="13" t="s">
        <v>86</v>
      </c>
      <c r="AW453" s="13" t="s">
        <v>40</v>
      </c>
      <c r="AX453" s="13" t="s">
        <v>77</v>
      </c>
      <c r="AY453" s="271" t="s">
        <v>179</v>
      </c>
    </row>
    <row r="454" spans="2:51" s="14" customFormat="1" ht="13.5">
      <c r="B454" s="272"/>
      <c r="C454" s="273"/>
      <c r="D454" s="247" t="s">
        <v>191</v>
      </c>
      <c r="E454" s="274" t="s">
        <v>22</v>
      </c>
      <c r="F454" s="275" t="s">
        <v>196</v>
      </c>
      <c r="G454" s="273"/>
      <c r="H454" s="276">
        <v>39.429</v>
      </c>
      <c r="I454" s="277"/>
      <c r="J454" s="273"/>
      <c r="K454" s="273"/>
      <c r="L454" s="278"/>
      <c r="M454" s="279"/>
      <c r="N454" s="280"/>
      <c r="O454" s="280"/>
      <c r="P454" s="280"/>
      <c r="Q454" s="280"/>
      <c r="R454" s="280"/>
      <c r="S454" s="280"/>
      <c r="T454" s="281"/>
      <c r="AT454" s="282" t="s">
        <v>191</v>
      </c>
      <c r="AU454" s="282" t="s">
        <v>204</v>
      </c>
      <c r="AV454" s="14" t="s">
        <v>185</v>
      </c>
      <c r="AW454" s="14" t="s">
        <v>40</v>
      </c>
      <c r="AX454" s="14" t="s">
        <v>24</v>
      </c>
      <c r="AY454" s="282" t="s">
        <v>179</v>
      </c>
    </row>
    <row r="455" spans="2:63" s="11" customFormat="1" ht="22.3" customHeight="1">
      <c r="B455" s="219"/>
      <c r="C455" s="220"/>
      <c r="D455" s="221" t="s">
        <v>76</v>
      </c>
      <c r="E455" s="233" t="s">
        <v>656</v>
      </c>
      <c r="F455" s="233" t="s">
        <v>657</v>
      </c>
      <c r="G455" s="220"/>
      <c r="H455" s="220"/>
      <c r="I455" s="223"/>
      <c r="J455" s="234">
        <f>BK455</f>
        <v>0</v>
      </c>
      <c r="K455" s="220"/>
      <c r="L455" s="225"/>
      <c r="M455" s="226"/>
      <c r="N455" s="227"/>
      <c r="O455" s="227"/>
      <c r="P455" s="228">
        <f>SUM(P456:P478)</f>
        <v>0</v>
      </c>
      <c r="Q455" s="227"/>
      <c r="R455" s="228">
        <f>SUM(R456:R478)</f>
        <v>0.008186896</v>
      </c>
      <c r="S455" s="227"/>
      <c r="T455" s="229">
        <f>SUM(T456:T478)</f>
        <v>0.07875</v>
      </c>
      <c r="AR455" s="230" t="s">
        <v>24</v>
      </c>
      <c r="AT455" s="231" t="s">
        <v>76</v>
      </c>
      <c r="AU455" s="231" t="s">
        <v>86</v>
      </c>
      <c r="AY455" s="230" t="s">
        <v>179</v>
      </c>
      <c r="BK455" s="232">
        <f>SUM(BK456:BK478)</f>
        <v>0</v>
      </c>
    </row>
    <row r="456" spans="2:65" s="1" customFormat="1" ht="16.5" customHeight="1">
      <c r="B456" s="47"/>
      <c r="C456" s="235" t="s">
        <v>658</v>
      </c>
      <c r="D456" s="235" t="s">
        <v>181</v>
      </c>
      <c r="E456" s="236" t="s">
        <v>659</v>
      </c>
      <c r="F456" s="237" t="s">
        <v>660</v>
      </c>
      <c r="G456" s="238" t="s">
        <v>116</v>
      </c>
      <c r="H456" s="239">
        <v>1.25</v>
      </c>
      <c r="I456" s="240"/>
      <c r="J456" s="241">
        <f>ROUND(I456*H456,2)</f>
        <v>0</v>
      </c>
      <c r="K456" s="237" t="s">
        <v>184</v>
      </c>
      <c r="L456" s="73"/>
      <c r="M456" s="242" t="s">
        <v>22</v>
      </c>
      <c r="N456" s="243" t="s">
        <v>48</v>
      </c>
      <c r="O456" s="48"/>
      <c r="P456" s="244">
        <f>O456*H456</f>
        <v>0</v>
      </c>
      <c r="Q456" s="244">
        <v>0</v>
      </c>
      <c r="R456" s="244">
        <f>Q456*H456</f>
        <v>0</v>
      </c>
      <c r="S456" s="244">
        <v>0.063</v>
      </c>
      <c r="T456" s="245">
        <f>S456*H456</f>
        <v>0.07875</v>
      </c>
      <c r="AR456" s="25" t="s">
        <v>185</v>
      </c>
      <c r="AT456" s="25" t="s">
        <v>181</v>
      </c>
      <c r="AU456" s="25" t="s">
        <v>204</v>
      </c>
      <c r="AY456" s="25" t="s">
        <v>179</v>
      </c>
      <c r="BE456" s="246">
        <f>IF(N456="základní",J456,0)</f>
        <v>0</v>
      </c>
      <c r="BF456" s="246">
        <f>IF(N456="snížená",J456,0)</f>
        <v>0</v>
      </c>
      <c r="BG456" s="246">
        <f>IF(N456="zákl. přenesená",J456,0)</f>
        <v>0</v>
      </c>
      <c r="BH456" s="246">
        <f>IF(N456="sníž. přenesená",J456,0)</f>
        <v>0</v>
      </c>
      <c r="BI456" s="246">
        <f>IF(N456="nulová",J456,0)</f>
        <v>0</v>
      </c>
      <c r="BJ456" s="25" t="s">
        <v>24</v>
      </c>
      <c r="BK456" s="246">
        <f>ROUND(I456*H456,2)</f>
        <v>0</v>
      </c>
      <c r="BL456" s="25" t="s">
        <v>185</v>
      </c>
      <c r="BM456" s="25" t="s">
        <v>661</v>
      </c>
    </row>
    <row r="457" spans="2:47" s="1" customFormat="1" ht="13.5">
      <c r="B457" s="47"/>
      <c r="C457" s="75"/>
      <c r="D457" s="247" t="s">
        <v>187</v>
      </c>
      <c r="E457" s="75"/>
      <c r="F457" s="248" t="s">
        <v>662</v>
      </c>
      <c r="G457" s="75"/>
      <c r="H457" s="75"/>
      <c r="I457" s="205"/>
      <c r="J457" s="75"/>
      <c r="K457" s="75"/>
      <c r="L457" s="73"/>
      <c r="M457" s="249"/>
      <c r="N457" s="48"/>
      <c r="O457" s="48"/>
      <c r="P457" s="48"/>
      <c r="Q457" s="48"/>
      <c r="R457" s="48"/>
      <c r="S457" s="48"/>
      <c r="T457" s="96"/>
      <c r="AT457" s="25" t="s">
        <v>187</v>
      </c>
      <c r="AU457" s="25" t="s">
        <v>204</v>
      </c>
    </row>
    <row r="458" spans="2:47" s="1" customFormat="1" ht="13.5">
      <c r="B458" s="47"/>
      <c r="C458" s="75"/>
      <c r="D458" s="247" t="s">
        <v>189</v>
      </c>
      <c r="E458" s="75"/>
      <c r="F458" s="250" t="s">
        <v>663</v>
      </c>
      <c r="G458" s="75"/>
      <c r="H458" s="75"/>
      <c r="I458" s="205"/>
      <c r="J458" s="75"/>
      <c r="K458" s="75"/>
      <c r="L458" s="73"/>
      <c r="M458" s="249"/>
      <c r="N458" s="48"/>
      <c r="O458" s="48"/>
      <c r="P458" s="48"/>
      <c r="Q458" s="48"/>
      <c r="R458" s="48"/>
      <c r="S458" s="48"/>
      <c r="T458" s="96"/>
      <c r="AT458" s="25" t="s">
        <v>189</v>
      </c>
      <c r="AU458" s="25" t="s">
        <v>204</v>
      </c>
    </row>
    <row r="459" spans="2:51" s="12" customFormat="1" ht="13.5">
      <c r="B459" s="251"/>
      <c r="C459" s="252"/>
      <c r="D459" s="247" t="s">
        <v>191</v>
      </c>
      <c r="E459" s="253" t="s">
        <v>22</v>
      </c>
      <c r="F459" s="254" t="s">
        <v>664</v>
      </c>
      <c r="G459" s="252"/>
      <c r="H459" s="253" t="s">
        <v>22</v>
      </c>
      <c r="I459" s="255"/>
      <c r="J459" s="252"/>
      <c r="K459" s="252"/>
      <c r="L459" s="256"/>
      <c r="M459" s="257"/>
      <c r="N459" s="258"/>
      <c r="O459" s="258"/>
      <c r="P459" s="258"/>
      <c r="Q459" s="258"/>
      <c r="R459" s="258"/>
      <c r="S459" s="258"/>
      <c r="T459" s="259"/>
      <c r="AT459" s="260" t="s">
        <v>191</v>
      </c>
      <c r="AU459" s="260" t="s">
        <v>204</v>
      </c>
      <c r="AV459" s="12" t="s">
        <v>24</v>
      </c>
      <c r="AW459" s="12" t="s">
        <v>40</v>
      </c>
      <c r="AX459" s="12" t="s">
        <v>77</v>
      </c>
      <c r="AY459" s="260" t="s">
        <v>179</v>
      </c>
    </row>
    <row r="460" spans="2:51" s="13" customFormat="1" ht="13.5">
      <c r="B460" s="261"/>
      <c r="C460" s="262"/>
      <c r="D460" s="247" t="s">
        <v>191</v>
      </c>
      <c r="E460" s="263" t="s">
        <v>22</v>
      </c>
      <c r="F460" s="264" t="s">
        <v>665</v>
      </c>
      <c r="G460" s="262"/>
      <c r="H460" s="265">
        <v>1.25</v>
      </c>
      <c r="I460" s="266"/>
      <c r="J460" s="262"/>
      <c r="K460" s="262"/>
      <c r="L460" s="267"/>
      <c r="M460" s="268"/>
      <c r="N460" s="269"/>
      <c r="O460" s="269"/>
      <c r="P460" s="269"/>
      <c r="Q460" s="269"/>
      <c r="R460" s="269"/>
      <c r="S460" s="269"/>
      <c r="T460" s="270"/>
      <c r="AT460" s="271" t="s">
        <v>191</v>
      </c>
      <c r="AU460" s="271" t="s">
        <v>204</v>
      </c>
      <c r="AV460" s="13" t="s">
        <v>86</v>
      </c>
      <c r="AW460" s="13" t="s">
        <v>40</v>
      </c>
      <c r="AX460" s="13" t="s">
        <v>24</v>
      </c>
      <c r="AY460" s="271" t="s">
        <v>179</v>
      </c>
    </row>
    <row r="461" spans="2:65" s="1" customFormat="1" ht="25.5" customHeight="1">
      <c r="B461" s="47"/>
      <c r="C461" s="235" t="s">
        <v>666</v>
      </c>
      <c r="D461" s="235" t="s">
        <v>181</v>
      </c>
      <c r="E461" s="236" t="s">
        <v>667</v>
      </c>
      <c r="F461" s="237" t="s">
        <v>668</v>
      </c>
      <c r="G461" s="238" t="s">
        <v>451</v>
      </c>
      <c r="H461" s="239">
        <v>2.4</v>
      </c>
      <c r="I461" s="240"/>
      <c r="J461" s="241">
        <f>ROUND(I461*H461,2)</f>
        <v>0</v>
      </c>
      <c r="K461" s="237" t="s">
        <v>184</v>
      </c>
      <c r="L461" s="73"/>
      <c r="M461" s="242" t="s">
        <v>22</v>
      </c>
      <c r="N461" s="243" t="s">
        <v>48</v>
      </c>
      <c r="O461" s="48"/>
      <c r="P461" s="244">
        <f>O461*H461</f>
        <v>0</v>
      </c>
      <c r="Q461" s="244">
        <v>0.00017704</v>
      </c>
      <c r="R461" s="244">
        <f>Q461*H461</f>
        <v>0.00042489599999999997</v>
      </c>
      <c r="S461" s="244">
        <v>0</v>
      </c>
      <c r="T461" s="245">
        <f>S461*H461</f>
        <v>0</v>
      </c>
      <c r="AR461" s="25" t="s">
        <v>185</v>
      </c>
      <c r="AT461" s="25" t="s">
        <v>181</v>
      </c>
      <c r="AU461" s="25" t="s">
        <v>204</v>
      </c>
      <c r="AY461" s="25" t="s">
        <v>179</v>
      </c>
      <c r="BE461" s="246">
        <f>IF(N461="základní",J461,0)</f>
        <v>0</v>
      </c>
      <c r="BF461" s="246">
        <f>IF(N461="snížená",J461,0)</f>
        <v>0</v>
      </c>
      <c r="BG461" s="246">
        <f>IF(N461="zákl. přenesená",J461,0)</f>
        <v>0</v>
      </c>
      <c r="BH461" s="246">
        <f>IF(N461="sníž. přenesená",J461,0)</f>
        <v>0</v>
      </c>
      <c r="BI461" s="246">
        <f>IF(N461="nulová",J461,0)</f>
        <v>0</v>
      </c>
      <c r="BJ461" s="25" t="s">
        <v>24</v>
      </c>
      <c r="BK461" s="246">
        <f>ROUND(I461*H461,2)</f>
        <v>0</v>
      </c>
      <c r="BL461" s="25" t="s">
        <v>185</v>
      </c>
      <c r="BM461" s="25" t="s">
        <v>669</v>
      </c>
    </row>
    <row r="462" spans="2:47" s="1" customFormat="1" ht="13.5">
      <c r="B462" s="47"/>
      <c r="C462" s="75"/>
      <c r="D462" s="247" t="s">
        <v>187</v>
      </c>
      <c r="E462" s="75"/>
      <c r="F462" s="248" t="s">
        <v>670</v>
      </c>
      <c r="G462" s="75"/>
      <c r="H462" s="75"/>
      <c r="I462" s="205"/>
      <c r="J462" s="75"/>
      <c r="K462" s="75"/>
      <c r="L462" s="73"/>
      <c r="M462" s="249"/>
      <c r="N462" s="48"/>
      <c r="O462" s="48"/>
      <c r="P462" s="48"/>
      <c r="Q462" s="48"/>
      <c r="R462" s="48"/>
      <c r="S462" s="48"/>
      <c r="T462" s="96"/>
      <c r="AT462" s="25" t="s">
        <v>187</v>
      </c>
      <c r="AU462" s="25" t="s">
        <v>204</v>
      </c>
    </row>
    <row r="463" spans="2:47" s="1" customFormat="1" ht="13.5">
      <c r="B463" s="47"/>
      <c r="C463" s="75"/>
      <c r="D463" s="247" t="s">
        <v>189</v>
      </c>
      <c r="E463" s="75"/>
      <c r="F463" s="250" t="s">
        <v>671</v>
      </c>
      <c r="G463" s="75"/>
      <c r="H463" s="75"/>
      <c r="I463" s="205"/>
      <c r="J463" s="75"/>
      <c r="K463" s="75"/>
      <c r="L463" s="73"/>
      <c r="M463" s="249"/>
      <c r="N463" s="48"/>
      <c r="O463" s="48"/>
      <c r="P463" s="48"/>
      <c r="Q463" s="48"/>
      <c r="R463" s="48"/>
      <c r="S463" s="48"/>
      <c r="T463" s="96"/>
      <c r="AT463" s="25" t="s">
        <v>189</v>
      </c>
      <c r="AU463" s="25" t="s">
        <v>204</v>
      </c>
    </row>
    <row r="464" spans="2:51" s="12" customFormat="1" ht="13.5">
      <c r="B464" s="251"/>
      <c r="C464" s="252"/>
      <c r="D464" s="247" t="s">
        <v>191</v>
      </c>
      <c r="E464" s="253" t="s">
        <v>22</v>
      </c>
      <c r="F464" s="254" t="s">
        <v>672</v>
      </c>
      <c r="G464" s="252"/>
      <c r="H464" s="253" t="s">
        <v>22</v>
      </c>
      <c r="I464" s="255"/>
      <c r="J464" s="252"/>
      <c r="K464" s="252"/>
      <c r="L464" s="256"/>
      <c r="M464" s="257"/>
      <c r="N464" s="258"/>
      <c r="O464" s="258"/>
      <c r="P464" s="258"/>
      <c r="Q464" s="258"/>
      <c r="R464" s="258"/>
      <c r="S464" s="258"/>
      <c r="T464" s="259"/>
      <c r="AT464" s="260" t="s">
        <v>191</v>
      </c>
      <c r="AU464" s="260" t="s">
        <v>204</v>
      </c>
      <c r="AV464" s="12" t="s">
        <v>24</v>
      </c>
      <c r="AW464" s="12" t="s">
        <v>40</v>
      </c>
      <c r="AX464" s="12" t="s">
        <v>77</v>
      </c>
      <c r="AY464" s="260" t="s">
        <v>179</v>
      </c>
    </row>
    <row r="465" spans="2:51" s="13" customFormat="1" ht="13.5">
      <c r="B465" s="261"/>
      <c r="C465" s="262"/>
      <c r="D465" s="247" t="s">
        <v>191</v>
      </c>
      <c r="E465" s="263" t="s">
        <v>22</v>
      </c>
      <c r="F465" s="264" t="s">
        <v>673</v>
      </c>
      <c r="G465" s="262"/>
      <c r="H465" s="265">
        <v>2.4</v>
      </c>
      <c r="I465" s="266"/>
      <c r="J465" s="262"/>
      <c r="K465" s="262"/>
      <c r="L465" s="267"/>
      <c r="M465" s="268"/>
      <c r="N465" s="269"/>
      <c r="O465" s="269"/>
      <c r="P465" s="269"/>
      <c r="Q465" s="269"/>
      <c r="R465" s="269"/>
      <c r="S465" s="269"/>
      <c r="T465" s="270"/>
      <c r="AT465" s="271" t="s">
        <v>191</v>
      </c>
      <c r="AU465" s="271" t="s">
        <v>204</v>
      </c>
      <c r="AV465" s="13" t="s">
        <v>86</v>
      </c>
      <c r="AW465" s="13" t="s">
        <v>40</v>
      </c>
      <c r="AX465" s="13" t="s">
        <v>24</v>
      </c>
      <c r="AY465" s="271" t="s">
        <v>179</v>
      </c>
    </row>
    <row r="466" spans="2:65" s="1" customFormat="1" ht="25.5" customHeight="1">
      <c r="B466" s="47"/>
      <c r="C466" s="283" t="s">
        <v>674</v>
      </c>
      <c r="D466" s="283" t="s">
        <v>375</v>
      </c>
      <c r="E466" s="284" t="s">
        <v>675</v>
      </c>
      <c r="F466" s="285" t="s">
        <v>676</v>
      </c>
      <c r="G466" s="286" t="s">
        <v>245</v>
      </c>
      <c r="H466" s="287">
        <v>0.002</v>
      </c>
      <c r="I466" s="288"/>
      <c r="J466" s="289">
        <f>ROUND(I466*H466,2)</f>
        <v>0</v>
      </c>
      <c r="K466" s="285" t="s">
        <v>184</v>
      </c>
      <c r="L466" s="290"/>
      <c r="M466" s="291" t="s">
        <v>22</v>
      </c>
      <c r="N466" s="292" t="s">
        <v>48</v>
      </c>
      <c r="O466" s="48"/>
      <c r="P466" s="244">
        <f>O466*H466</f>
        <v>0</v>
      </c>
      <c r="Q466" s="244">
        <v>1</v>
      </c>
      <c r="R466" s="244">
        <f>Q466*H466</f>
        <v>0.002</v>
      </c>
      <c r="S466" s="244">
        <v>0</v>
      </c>
      <c r="T466" s="245">
        <f>S466*H466</f>
        <v>0</v>
      </c>
      <c r="AR466" s="25" t="s">
        <v>236</v>
      </c>
      <c r="AT466" s="25" t="s">
        <v>375</v>
      </c>
      <c r="AU466" s="25" t="s">
        <v>204</v>
      </c>
      <c r="AY466" s="25" t="s">
        <v>179</v>
      </c>
      <c r="BE466" s="246">
        <f>IF(N466="základní",J466,0)</f>
        <v>0</v>
      </c>
      <c r="BF466" s="246">
        <f>IF(N466="snížená",J466,0)</f>
        <v>0</v>
      </c>
      <c r="BG466" s="246">
        <f>IF(N466="zákl. přenesená",J466,0)</f>
        <v>0</v>
      </c>
      <c r="BH466" s="246">
        <f>IF(N466="sníž. přenesená",J466,0)</f>
        <v>0</v>
      </c>
      <c r="BI466" s="246">
        <f>IF(N466="nulová",J466,0)</f>
        <v>0</v>
      </c>
      <c r="BJ466" s="25" t="s">
        <v>24</v>
      </c>
      <c r="BK466" s="246">
        <f>ROUND(I466*H466,2)</f>
        <v>0</v>
      </c>
      <c r="BL466" s="25" t="s">
        <v>185</v>
      </c>
      <c r="BM466" s="25" t="s">
        <v>677</v>
      </c>
    </row>
    <row r="467" spans="2:47" s="1" customFormat="1" ht="13.5">
      <c r="B467" s="47"/>
      <c r="C467" s="75"/>
      <c r="D467" s="247" t="s">
        <v>187</v>
      </c>
      <c r="E467" s="75"/>
      <c r="F467" s="248" t="s">
        <v>676</v>
      </c>
      <c r="G467" s="75"/>
      <c r="H467" s="75"/>
      <c r="I467" s="205"/>
      <c r="J467" s="75"/>
      <c r="K467" s="75"/>
      <c r="L467" s="73"/>
      <c r="M467" s="249"/>
      <c r="N467" s="48"/>
      <c r="O467" s="48"/>
      <c r="P467" s="48"/>
      <c r="Q467" s="48"/>
      <c r="R467" s="48"/>
      <c r="S467" s="48"/>
      <c r="T467" s="96"/>
      <c r="AT467" s="25" t="s">
        <v>187</v>
      </c>
      <c r="AU467" s="25" t="s">
        <v>204</v>
      </c>
    </row>
    <row r="468" spans="2:47" s="1" customFormat="1" ht="13.5">
      <c r="B468" s="47"/>
      <c r="C468" s="75"/>
      <c r="D468" s="247" t="s">
        <v>678</v>
      </c>
      <c r="E468" s="75"/>
      <c r="F468" s="250" t="s">
        <v>679</v>
      </c>
      <c r="G468" s="75"/>
      <c r="H468" s="75"/>
      <c r="I468" s="205"/>
      <c r="J468" s="75"/>
      <c r="K468" s="75"/>
      <c r="L468" s="73"/>
      <c r="M468" s="249"/>
      <c r="N468" s="48"/>
      <c r="O468" s="48"/>
      <c r="P468" s="48"/>
      <c r="Q468" s="48"/>
      <c r="R468" s="48"/>
      <c r="S468" s="48"/>
      <c r="T468" s="96"/>
      <c r="AT468" s="25" t="s">
        <v>678</v>
      </c>
      <c r="AU468" s="25" t="s">
        <v>204</v>
      </c>
    </row>
    <row r="469" spans="2:51" s="13" customFormat="1" ht="13.5">
      <c r="B469" s="261"/>
      <c r="C469" s="262"/>
      <c r="D469" s="247" t="s">
        <v>191</v>
      </c>
      <c r="E469" s="263" t="s">
        <v>22</v>
      </c>
      <c r="F469" s="264" t="s">
        <v>680</v>
      </c>
      <c r="G469" s="262"/>
      <c r="H469" s="265">
        <v>0.002</v>
      </c>
      <c r="I469" s="266"/>
      <c r="J469" s="262"/>
      <c r="K469" s="262"/>
      <c r="L469" s="267"/>
      <c r="M469" s="268"/>
      <c r="N469" s="269"/>
      <c r="O469" s="269"/>
      <c r="P469" s="269"/>
      <c r="Q469" s="269"/>
      <c r="R469" s="269"/>
      <c r="S469" s="269"/>
      <c r="T469" s="270"/>
      <c r="AT469" s="271" t="s">
        <v>191</v>
      </c>
      <c r="AU469" s="271" t="s">
        <v>204</v>
      </c>
      <c r="AV469" s="13" t="s">
        <v>86</v>
      </c>
      <c r="AW469" s="13" t="s">
        <v>40</v>
      </c>
      <c r="AX469" s="13" t="s">
        <v>24</v>
      </c>
      <c r="AY469" s="271" t="s">
        <v>179</v>
      </c>
    </row>
    <row r="470" spans="2:65" s="1" customFormat="1" ht="25.5" customHeight="1">
      <c r="B470" s="47"/>
      <c r="C470" s="235" t="s">
        <v>681</v>
      </c>
      <c r="D470" s="235" t="s">
        <v>181</v>
      </c>
      <c r="E470" s="236" t="s">
        <v>682</v>
      </c>
      <c r="F470" s="237" t="s">
        <v>683</v>
      </c>
      <c r="G470" s="238" t="s">
        <v>451</v>
      </c>
      <c r="H470" s="239">
        <v>2.4</v>
      </c>
      <c r="I470" s="240"/>
      <c r="J470" s="241">
        <f>ROUND(I470*H470,2)</f>
        <v>0</v>
      </c>
      <c r="K470" s="237" t="s">
        <v>184</v>
      </c>
      <c r="L470" s="73"/>
      <c r="M470" s="242" t="s">
        <v>22</v>
      </c>
      <c r="N470" s="243" t="s">
        <v>48</v>
      </c>
      <c r="O470" s="48"/>
      <c r="P470" s="244">
        <f>O470*H470</f>
        <v>0</v>
      </c>
      <c r="Q470" s="244">
        <v>0.0003175</v>
      </c>
      <c r="R470" s="244">
        <f>Q470*H470</f>
        <v>0.000762</v>
      </c>
      <c r="S470" s="244">
        <v>0</v>
      </c>
      <c r="T470" s="245">
        <f>S470*H470</f>
        <v>0</v>
      </c>
      <c r="AR470" s="25" t="s">
        <v>185</v>
      </c>
      <c r="AT470" s="25" t="s">
        <v>181</v>
      </c>
      <c r="AU470" s="25" t="s">
        <v>204</v>
      </c>
      <c r="AY470" s="25" t="s">
        <v>179</v>
      </c>
      <c r="BE470" s="246">
        <f>IF(N470="základní",J470,0)</f>
        <v>0</v>
      </c>
      <c r="BF470" s="246">
        <f>IF(N470="snížená",J470,0)</f>
        <v>0</v>
      </c>
      <c r="BG470" s="246">
        <f>IF(N470="zákl. přenesená",J470,0)</f>
        <v>0</v>
      </c>
      <c r="BH470" s="246">
        <f>IF(N470="sníž. přenesená",J470,0)</f>
        <v>0</v>
      </c>
      <c r="BI470" s="246">
        <f>IF(N470="nulová",J470,0)</f>
        <v>0</v>
      </c>
      <c r="BJ470" s="25" t="s">
        <v>24</v>
      </c>
      <c r="BK470" s="246">
        <f>ROUND(I470*H470,2)</f>
        <v>0</v>
      </c>
      <c r="BL470" s="25" t="s">
        <v>185</v>
      </c>
      <c r="BM470" s="25" t="s">
        <v>684</v>
      </c>
    </row>
    <row r="471" spans="2:47" s="1" customFormat="1" ht="13.5">
      <c r="B471" s="47"/>
      <c r="C471" s="75"/>
      <c r="D471" s="247" t="s">
        <v>187</v>
      </c>
      <c r="E471" s="75"/>
      <c r="F471" s="248" t="s">
        <v>685</v>
      </c>
      <c r="G471" s="75"/>
      <c r="H471" s="75"/>
      <c r="I471" s="205"/>
      <c r="J471" s="75"/>
      <c r="K471" s="75"/>
      <c r="L471" s="73"/>
      <c r="M471" s="249"/>
      <c r="N471" s="48"/>
      <c r="O471" s="48"/>
      <c r="P471" s="48"/>
      <c r="Q471" s="48"/>
      <c r="R471" s="48"/>
      <c r="S471" s="48"/>
      <c r="T471" s="96"/>
      <c r="AT471" s="25" t="s">
        <v>187</v>
      </c>
      <c r="AU471" s="25" t="s">
        <v>204</v>
      </c>
    </row>
    <row r="472" spans="2:47" s="1" customFormat="1" ht="13.5">
      <c r="B472" s="47"/>
      <c r="C472" s="75"/>
      <c r="D472" s="247" t="s">
        <v>189</v>
      </c>
      <c r="E472" s="75"/>
      <c r="F472" s="250" t="s">
        <v>671</v>
      </c>
      <c r="G472" s="75"/>
      <c r="H472" s="75"/>
      <c r="I472" s="205"/>
      <c r="J472" s="75"/>
      <c r="K472" s="75"/>
      <c r="L472" s="73"/>
      <c r="M472" s="249"/>
      <c r="N472" s="48"/>
      <c r="O472" s="48"/>
      <c r="P472" s="48"/>
      <c r="Q472" s="48"/>
      <c r="R472" s="48"/>
      <c r="S472" s="48"/>
      <c r="T472" s="96"/>
      <c r="AT472" s="25" t="s">
        <v>189</v>
      </c>
      <c r="AU472" s="25" t="s">
        <v>204</v>
      </c>
    </row>
    <row r="473" spans="2:51" s="12" customFormat="1" ht="13.5">
      <c r="B473" s="251"/>
      <c r="C473" s="252"/>
      <c r="D473" s="247" t="s">
        <v>191</v>
      </c>
      <c r="E473" s="253" t="s">
        <v>22</v>
      </c>
      <c r="F473" s="254" t="s">
        <v>686</v>
      </c>
      <c r="G473" s="252"/>
      <c r="H473" s="253" t="s">
        <v>22</v>
      </c>
      <c r="I473" s="255"/>
      <c r="J473" s="252"/>
      <c r="K473" s="252"/>
      <c r="L473" s="256"/>
      <c r="M473" s="257"/>
      <c r="N473" s="258"/>
      <c r="O473" s="258"/>
      <c r="P473" s="258"/>
      <c r="Q473" s="258"/>
      <c r="R473" s="258"/>
      <c r="S473" s="258"/>
      <c r="T473" s="259"/>
      <c r="AT473" s="260" t="s">
        <v>191</v>
      </c>
      <c r="AU473" s="260" t="s">
        <v>204</v>
      </c>
      <c r="AV473" s="12" t="s">
        <v>24</v>
      </c>
      <c r="AW473" s="12" t="s">
        <v>40</v>
      </c>
      <c r="AX473" s="12" t="s">
        <v>77</v>
      </c>
      <c r="AY473" s="260" t="s">
        <v>179</v>
      </c>
    </row>
    <row r="474" spans="2:51" s="13" customFormat="1" ht="13.5">
      <c r="B474" s="261"/>
      <c r="C474" s="262"/>
      <c r="D474" s="247" t="s">
        <v>191</v>
      </c>
      <c r="E474" s="263" t="s">
        <v>22</v>
      </c>
      <c r="F474" s="264" t="s">
        <v>687</v>
      </c>
      <c r="G474" s="262"/>
      <c r="H474" s="265">
        <v>2.4</v>
      </c>
      <c r="I474" s="266"/>
      <c r="J474" s="262"/>
      <c r="K474" s="262"/>
      <c r="L474" s="267"/>
      <c r="M474" s="268"/>
      <c r="N474" s="269"/>
      <c r="O474" s="269"/>
      <c r="P474" s="269"/>
      <c r="Q474" s="269"/>
      <c r="R474" s="269"/>
      <c r="S474" s="269"/>
      <c r="T474" s="270"/>
      <c r="AT474" s="271" t="s">
        <v>191</v>
      </c>
      <c r="AU474" s="271" t="s">
        <v>204</v>
      </c>
      <c r="AV474" s="13" t="s">
        <v>86</v>
      </c>
      <c r="AW474" s="13" t="s">
        <v>40</v>
      </c>
      <c r="AX474" s="13" t="s">
        <v>24</v>
      </c>
      <c r="AY474" s="271" t="s">
        <v>179</v>
      </c>
    </row>
    <row r="475" spans="2:65" s="1" customFormat="1" ht="25.5" customHeight="1">
      <c r="B475" s="47"/>
      <c r="C475" s="283" t="s">
        <v>688</v>
      </c>
      <c r="D475" s="283" t="s">
        <v>375</v>
      </c>
      <c r="E475" s="284" t="s">
        <v>689</v>
      </c>
      <c r="F475" s="285" t="s">
        <v>690</v>
      </c>
      <c r="G475" s="286" t="s">
        <v>245</v>
      </c>
      <c r="H475" s="287">
        <v>0.005</v>
      </c>
      <c r="I475" s="288"/>
      <c r="J475" s="289">
        <f>ROUND(I475*H475,2)</f>
        <v>0</v>
      </c>
      <c r="K475" s="285" t="s">
        <v>184</v>
      </c>
      <c r="L475" s="290"/>
      <c r="M475" s="291" t="s">
        <v>22</v>
      </c>
      <c r="N475" s="292" t="s">
        <v>48</v>
      </c>
      <c r="O475" s="48"/>
      <c r="P475" s="244">
        <f>O475*H475</f>
        <v>0</v>
      </c>
      <c r="Q475" s="244">
        <v>1</v>
      </c>
      <c r="R475" s="244">
        <f>Q475*H475</f>
        <v>0.005</v>
      </c>
      <c r="S475" s="244">
        <v>0</v>
      </c>
      <c r="T475" s="245">
        <f>S475*H475</f>
        <v>0</v>
      </c>
      <c r="AR475" s="25" t="s">
        <v>236</v>
      </c>
      <c r="AT475" s="25" t="s">
        <v>375</v>
      </c>
      <c r="AU475" s="25" t="s">
        <v>204</v>
      </c>
      <c r="AY475" s="25" t="s">
        <v>179</v>
      </c>
      <c r="BE475" s="246">
        <f>IF(N475="základní",J475,0)</f>
        <v>0</v>
      </c>
      <c r="BF475" s="246">
        <f>IF(N475="snížená",J475,0)</f>
        <v>0</v>
      </c>
      <c r="BG475" s="246">
        <f>IF(N475="zákl. přenesená",J475,0)</f>
        <v>0</v>
      </c>
      <c r="BH475" s="246">
        <f>IF(N475="sníž. přenesená",J475,0)</f>
        <v>0</v>
      </c>
      <c r="BI475" s="246">
        <f>IF(N475="nulová",J475,0)</f>
        <v>0</v>
      </c>
      <c r="BJ475" s="25" t="s">
        <v>24</v>
      </c>
      <c r="BK475" s="246">
        <f>ROUND(I475*H475,2)</f>
        <v>0</v>
      </c>
      <c r="BL475" s="25" t="s">
        <v>185</v>
      </c>
      <c r="BM475" s="25" t="s">
        <v>691</v>
      </c>
    </row>
    <row r="476" spans="2:47" s="1" customFormat="1" ht="13.5">
      <c r="B476" s="47"/>
      <c r="C476" s="75"/>
      <c r="D476" s="247" t="s">
        <v>187</v>
      </c>
      <c r="E476" s="75"/>
      <c r="F476" s="248" t="s">
        <v>690</v>
      </c>
      <c r="G476" s="75"/>
      <c r="H476" s="75"/>
      <c r="I476" s="205"/>
      <c r="J476" s="75"/>
      <c r="K476" s="75"/>
      <c r="L476" s="73"/>
      <c r="M476" s="249"/>
      <c r="N476" s="48"/>
      <c r="O476" s="48"/>
      <c r="P476" s="48"/>
      <c r="Q476" s="48"/>
      <c r="R476" s="48"/>
      <c r="S476" s="48"/>
      <c r="T476" s="96"/>
      <c r="AT476" s="25" t="s">
        <v>187</v>
      </c>
      <c r="AU476" s="25" t="s">
        <v>204</v>
      </c>
    </row>
    <row r="477" spans="2:47" s="1" customFormat="1" ht="13.5">
      <c r="B477" s="47"/>
      <c r="C477" s="75"/>
      <c r="D477" s="247" t="s">
        <v>678</v>
      </c>
      <c r="E477" s="75"/>
      <c r="F477" s="250" t="s">
        <v>692</v>
      </c>
      <c r="G477" s="75"/>
      <c r="H477" s="75"/>
      <c r="I477" s="205"/>
      <c r="J477" s="75"/>
      <c r="K477" s="75"/>
      <c r="L477" s="73"/>
      <c r="M477" s="249"/>
      <c r="N477" s="48"/>
      <c r="O477" s="48"/>
      <c r="P477" s="48"/>
      <c r="Q477" s="48"/>
      <c r="R477" s="48"/>
      <c r="S477" s="48"/>
      <c r="T477" s="96"/>
      <c r="AT477" s="25" t="s">
        <v>678</v>
      </c>
      <c r="AU477" s="25" t="s">
        <v>204</v>
      </c>
    </row>
    <row r="478" spans="2:51" s="13" customFormat="1" ht="13.5">
      <c r="B478" s="261"/>
      <c r="C478" s="262"/>
      <c r="D478" s="247" t="s">
        <v>191</v>
      </c>
      <c r="E478" s="263" t="s">
        <v>22</v>
      </c>
      <c r="F478" s="264" t="s">
        <v>693</v>
      </c>
      <c r="G478" s="262"/>
      <c r="H478" s="265">
        <v>0.005</v>
      </c>
      <c r="I478" s="266"/>
      <c r="J478" s="262"/>
      <c r="K478" s="262"/>
      <c r="L478" s="267"/>
      <c r="M478" s="268"/>
      <c r="N478" s="269"/>
      <c r="O478" s="269"/>
      <c r="P478" s="269"/>
      <c r="Q478" s="269"/>
      <c r="R478" s="269"/>
      <c r="S478" s="269"/>
      <c r="T478" s="270"/>
      <c r="AT478" s="271" t="s">
        <v>191</v>
      </c>
      <c r="AU478" s="271" t="s">
        <v>204</v>
      </c>
      <c r="AV478" s="13" t="s">
        <v>86</v>
      </c>
      <c r="AW478" s="13" t="s">
        <v>40</v>
      </c>
      <c r="AX478" s="13" t="s">
        <v>24</v>
      </c>
      <c r="AY478" s="271" t="s">
        <v>179</v>
      </c>
    </row>
    <row r="479" spans="2:63" s="11" customFormat="1" ht="22.3" customHeight="1">
      <c r="B479" s="219"/>
      <c r="C479" s="220"/>
      <c r="D479" s="221" t="s">
        <v>76</v>
      </c>
      <c r="E479" s="233" t="s">
        <v>694</v>
      </c>
      <c r="F479" s="233" t="s">
        <v>695</v>
      </c>
      <c r="G479" s="220"/>
      <c r="H479" s="220"/>
      <c r="I479" s="223"/>
      <c r="J479" s="234">
        <f>BK479</f>
        <v>0</v>
      </c>
      <c r="K479" s="220"/>
      <c r="L479" s="225"/>
      <c r="M479" s="226"/>
      <c r="N479" s="227"/>
      <c r="O479" s="227"/>
      <c r="P479" s="228">
        <f>SUM(P480:P500)</f>
        <v>0</v>
      </c>
      <c r="Q479" s="227"/>
      <c r="R479" s="228">
        <f>SUM(R480:R500)</f>
        <v>0</v>
      </c>
      <c r="S479" s="227"/>
      <c r="T479" s="229">
        <f>SUM(T480:T500)</f>
        <v>0</v>
      </c>
      <c r="AR479" s="230" t="s">
        <v>24</v>
      </c>
      <c r="AT479" s="231" t="s">
        <v>76</v>
      </c>
      <c r="AU479" s="231" t="s">
        <v>86</v>
      </c>
      <c r="AY479" s="230" t="s">
        <v>179</v>
      </c>
      <c r="BK479" s="232">
        <f>SUM(BK480:BK500)</f>
        <v>0</v>
      </c>
    </row>
    <row r="480" spans="2:65" s="1" customFormat="1" ht="25.5" customHeight="1">
      <c r="B480" s="47"/>
      <c r="C480" s="235" t="s">
        <v>696</v>
      </c>
      <c r="D480" s="235" t="s">
        <v>181</v>
      </c>
      <c r="E480" s="236" t="s">
        <v>697</v>
      </c>
      <c r="F480" s="237" t="s">
        <v>698</v>
      </c>
      <c r="G480" s="238" t="s">
        <v>245</v>
      </c>
      <c r="H480" s="239">
        <v>9.854</v>
      </c>
      <c r="I480" s="240"/>
      <c r="J480" s="241">
        <f>ROUND(I480*H480,2)</f>
        <v>0</v>
      </c>
      <c r="K480" s="237" t="s">
        <v>184</v>
      </c>
      <c r="L480" s="73"/>
      <c r="M480" s="242" t="s">
        <v>22</v>
      </c>
      <c r="N480" s="243" t="s">
        <v>48</v>
      </c>
      <c r="O480" s="48"/>
      <c r="P480" s="244">
        <f>O480*H480</f>
        <v>0</v>
      </c>
      <c r="Q480" s="244">
        <v>0</v>
      </c>
      <c r="R480" s="244">
        <f>Q480*H480</f>
        <v>0</v>
      </c>
      <c r="S480" s="244">
        <v>0</v>
      </c>
      <c r="T480" s="245">
        <f>S480*H480</f>
        <v>0</v>
      </c>
      <c r="AR480" s="25" t="s">
        <v>185</v>
      </c>
      <c r="AT480" s="25" t="s">
        <v>181</v>
      </c>
      <c r="AU480" s="25" t="s">
        <v>204</v>
      </c>
      <c r="AY480" s="25" t="s">
        <v>179</v>
      </c>
      <c r="BE480" s="246">
        <f>IF(N480="základní",J480,0)</f>
        <v>0</v>
      </c>
      <c r="BF480" s="246">
        <f>IF(N480="snížená",J480,0)</f>
        <v>0</v>
      </c>
      <c r="BG480" s="246">
        <f>IF(N480="zákl. přenesená",J480,0)</f>
        <v>0</v>
      </c>
      <c r="BH480" s="246">
        <f>IF(N480="sníž. přenesená",J480,0)</f>
        <v>0</v>
      </c>
      <c r="BI480" s="246">
        <f>IF(N480="nulová",J480,0)</f>
        <v>0</v>
      </c>
      <c r="BJ480" s="25" t="s">
        <v>24</v>
      </c>
      <c r="BK480" s="246">
        <f>ROUND(I480*H480,2)</f>
        <v>0</v>
      </c>
      <c r="BL480" s="25" t="s">
        <v>185</v>
      </c>
      <c r="BM480" s="25" t="s">
        <v>699</v>
      </c>
    </row>
    <row r="481" spans="2:47" s="1" customFormat="1" ht="13.5">
      <c r="B481" s="47"/>
      <c r="C481" s="75"/>
      <c r="D481" s="247" t="s">
        <v>187</v>
      </c>
      <c r="E481" s="75"/>
      <c r="F481" s="248" t="s">
        <v>700</v>
      </c>
      <c r="G481" s="75"/>
      <c r="H481" s="75"/>
      <c r="I481" s="205"/>
      <c r="J481" s="75"/>
      <c r="K481" s="75"/>
      <c r="L481" s="73"/>
      <c r="M481" s="249"/>
      <c r="N481" s="48"/>
      <c r="O481" s="48"/>
      <c r="P481" s="48"/>
      <c r="Q481" s="48"/>
      <c r="R481" s="48"/>
      <c r="S481" s="48"/>
      <c r="T481" s="96"/>
      <c r="AT481" s="25" t="s">
        <v>187</v>
      </c>
      <c r="AU481" s="25" t="s">
        <v>204</v>
      </c>
    </row>
    <row r="482" spans="2:47" s="1" customFormat="1" ht="13.5">
      <c r="B482" s="47"/>
      <c r="C482" s="75"/>
      <c r="D482" s="247" t="s">
        <v>189</v>
      </c>
      <c r="E482" s="75"/>
      <c r="F482" s="250" t="s">
        <v>701</v>
      </c>
      <c r="G482" s="75"/>
      <c r="H482" s="75"/>
      <c r="I482" s="205"/>
      <c r="J482" s="75"/>
      <c r="K482" s="75"/>
      <c r="L482" s="73"/>
      <c r="M482" s="249"/>
      <c r="N482" s="48"/>
      <c r="O482" s="48"/>
      <c r="P482" s="48"/>
      <c r="Q482" s="48"/>
      <c r="R482" s="48"/>
      <c r="S482" s="48"/>
      <c r="T482" s="96"/>
      <c r="AT482" s="25" t="s">
        <v>189</v>
      </c>
      <c r="AU482" s="25" t="s">
        <v>204</v>
      </c>
    </row>
    <row r="483" spans="2:65" s="1" customFormat="1" ht="25.5" customHeight="1">
      <c r="B483" s="47"/>
      <c r="C483" s="235" t="s">
        <v>702</v>
      </c>
      <c r="D483" s="235" t="s">
        <v>181</v>
      </c>
      <c r="E483" s="236" t="s">
        <v>703</v>
      </c>
      <c r="F483" s="237" t="s">
        <v>704</v>
      </c>
      <c r="G483" s="238" t="s">
        <v>245</v>
      </c>
      <c r="H483" s="239">
        <v>9.854</v>
      </c>
      <c r="I483" s="240"/>
      <c r="J483" s="241">
        <f>ROUND(I483*H483,2)</f>
        <v>0</v>
      </c>
      <c r="K483" s="237" t="s">
        <v>184</v>
      </c>
      <c r="L483" s="73"/>
      <c r="M483" s="242" t="s">
        <v>22</v>
      </c>
      <c r="N483" s="243" t="s">
        <v>48</v>
      </c>
      <c r="O483" s="48"/>
      <c r="P483" s="244">
        <f>O483*H483</f>
        <v>0</v>
      </c>
      <c r="Q483" s="244">
        <v>0</v>
      </c>
      <c r="R483" s="244">
        <f>Q483*H483</f>
        <v>0</v>
      </c>
      <c r="S483" s="244">
        <v>0</v>
      </c>
      <c r="T483" s="245">
        <f>S483*H483</f>
        <v>0</v>
      </c>
      <c r="AR483" s="25" t="s">
        <v>185</v>
      </c>
      <c r="AT483" s="25" t="s">
        <v>181</v>
      </c>
      <c r="AU483" s="25" t="s">
        <v>204</v>
      </c>
      <c r="AY483" s="25" t="s">
        <v>179</v>
      </c>
      <c r="BE483" s="246">
        <f>IF(N483="základní",J483,0)</f>
        <v>0</v>
      </c>
      <c r="BF483" s="246">
        <f>IF(N483="snížená",J483,0)</f>
        <v>0</v>
      </c>
      <c r="BG483" s="246">
        <f>IF(N483="zákl. přenesená",J483,0)</f>
        <v>0</v>
      </c>
      <c r="BH483" s="246">
        <f>IF(N483="sníž. přenesená",J483,0)</f>
        <v>0</v>
      </c>
      <c r="BI483" s="246">
        <f>IF(N483="nulová",J483,0)</f>
        <v>0</v>
      </c>
      <c r="BJ483" s="25" t="s">
        <v>24</v>
      </c>
      <c r="BK483" s="246">
        <f>ROUND(I483*H483,2)</f>
        <v>0</v>
      </c>
      <c r="BL483" s="25" t="s">
        <v>185</v>
      </c>
      <c r="BM483" s="25" t="s">
        <v>705</v>
      </c>
    </row>
    <row r="484" spans="2:47" s="1" customFormat="1" ht="13.5">
      <c r="B484" s="47"/>
      <c r="C484" s="75"/>
      <c r="D484" s="247" t="s">
        <v>187</v>
      </c>
      <c r="E484" s="75"/>
      <c r="F484" s="248" t="s">
        <v>706</v>
      </c>
      <c r="G484" s="75"/>
      <c r="H484" s="75"/>
      <c r="I484" s="205"/>
      <c r="J484" s="75"/>
      <c r="K484" s="75"/>
      <c r="L484" s="73"/>
      <c r="M484" s="249"/>
      <c r="N484" s="48"/>
      <c r="O484" s="48"/>
      <c r="P484" s="48"/>
      <c r="Q484" s="48"/>
      <c r="R484" s="48"/>
      <c r="S484" s="48"/>
      <c r="T484" s="96"/>
      <c r="AT484" s="25" t="s">
        <v>187</v>
      </c>
      <c r="AU484" s="25" t="s">
        <v>204</v>
      </c>
    </row>
    <row r="485" spans="2:47" s="1" customFormat="1" ht="13.5">
      <c r="B485" s="47"/>
      <c r="C485" s="75"/>
      <c r="D485" s="247" t="s">
        <v>189</v>
      </c>
      <c r="E485" s="75"/>
      <c r="F485" s="250" t="s">
        <v>707</v>
      </c>
      <c r="G485" s="75"/>
      <c r="H485" s="75"/>
      <c r="I485" s="205"/>
      <c r="J485" s="75"/>
      <c r="K485" s="75"/>
      <c r="L485" s="73"/>
      <c r="M485" s="249"/>
      <c r="N485" s="48"/>
      <c r="O485" s="48"/>
      <c r="P485" s="48"/>
      <c r="Q485" s="48"/>
      <c r="R485" s="48"/>
      <c r="S485" s="48"/>
      <c r="T485" s="96"/>
      <c r="AT485" s="25" t="s">
        <v>189</v>
      </c>
      <c r="AU485" s="25" t="s">
        <v>204</v>
      </c>
    </row>
    <row r="486" spans="2:47" s="1" customFormat="1" ht="13.5">
      <c r="B486" s="47"/>
      <c r="C486" s="75"/>
      <c r="D486" s="247" t="s">
        <v>678</v>
      </c>
      <c r="E486" s="75"/>
      <c r="F486" s="250" t="s">
        <v>708</v>
      </c>
      <c r="G486" s="75"/>
      <c r="H486" s="75"/>
      <c r="I486" s="205"/>
      <c r="J486" s="75"/>
      <c r="K486" s="75"/>
      <c r="L486" s="73"/>
      <c r="M486" s="249"/>
      <c r="N486" s="48"/>
      <c r="O486" s="48"/>
      <c r="P486" s="48"/>
      <c r="Q486" s="48"/>
      <c r="R486" s="48"/>
      <c r="S486" s="48"/>
      <c r="T486" s="96"/>
      <c r="AT486" s="25" t="s">
        <v>678</v>
      </c>
      <c r="AU486" s="25" t="s">
        <v>204</v>
      </c>
    </row>
    <row r="487" spans="2:65" s="1" customFormat="1" ht="25.5" customHeight="1">
      <c r="B487" s="47"/>
      <c r="C487" s="235" t="s">
        <v>709</v>
      </c>
      <c r="D487" s="235" t="s">
        <v>181</v>
      </c>
      <c r="E487" s="236" t="s">
        <v>710</v>
      </c>
      <c r="F487" s="237" t="s">
        <v>711</v>
      </c>
      <c r="G487" s="238" t="s">
        <v>245</v>
      </c>
      <c r="H487" s="239">
        <v>187.226</v>
      </c>
      <c r="I487" s="240"/>
      <c r="J487" s="241">
        <f>ROUND(I487*H487,2)</f>
        <v>0</v>
      </c>
      <c r="K487" s="237" t="s">
        <v>184</v>
      </c>
      <c r="L487" s="73"/>
      <c r="M487" s="242" t="s">
        <v>22</v>
      </c>
      <c r="N487" s="243" t="s">
        <v>48</v>
      </c>
      <c r="O487" s="48"/>
      <c r="P487" s="244">
        <f>O487*H487</f>
        <v>0</v>
      </c>
      <c r="Q487" s="244">
        <v>0</v>
      </c>
      <c r="R487" s="244">
        <f>Q487*H487</f>
        <v>0</v>
      </c>
      <c r="S487" s="244">
        <v>0</v>
      </c>
      <c r="T487" s="245">
        <f>S487*H487</f>
        <v>0</v>
      </c>
      <c r="AR487" s="25" t="s">
        <v>185</v>
      </c>
      <c r="AT487" s="25" t="s">
        <v>181</v>
      </c>
      <c r="AU487" s="25" t="s">
        <v>204</v>
      </c>
      <c r="AY487" s="25" t="s">
        <v>179</v>
      </c>
      <c r="BE487" s="246">
        <f>IF(N487="základní",J487,0)</f>
        <v>0</v>
      </c>
      <c r="BF487" s="246">
        <f>IF(N487="snížená",J487,0)</f>
        <v>0</v>
      </c>
      <c r="BG487" s="246">
        <f>IF(N487="zákl. přenesená",J487,0)</f>
        <v>0</v>
      </c>
      <c r="BH487" s="246">
        <f>IF(N487="sníž. přenesená",J487,0)</f>
        <v>0</v>
      </c>
      <c r="BI487" s="246">
        <f>IF(N487="nulová",J487,0)</f>
        <v>0</v>
      </c>
      <c r="BJ487" s="25" t="s">
        <v>24</v>
      </c>
      <c r="BK487" s="246">
        <f>ROUND(I487*H487,2)</f>
        <v>0</v>
      </c>
      <c r="BL487" s="25" t="s">
        <v>185</v>
      </c>
      <c r="BM487" s="25" t="s">
        <v>712</v>
      </c>
    </row>
    <row r="488" spans="2:47" s="1" customFormat="1" ht="13.5">
      <c r="B488" s="47"/>
      <c r="C488" s="75"/>
      <c r="D488" s="247" t="s">
        <v>187</v>
      </c>
      <c r="E488" s="75"/>
      <c r="F488" s="248" t="s">
        <v>713</v>
      </c>
      <c r="G488" s="75"/>
      <c r="H488" s="75"/>
      <c r="I488" s="205"/>
      <c r="J488" s="75"/>
      <c r="K488" s="75"/>
      <c r="L488" s="73"/>
      <c r="M488" s="249"/>
      <c r="N488" s="48"/>
      <c r="O488" s="48"/>
      <c r="P488" s="48"/>
      <c r="Q488" s="48"/>
      <c r="R488" s="48"/>
      <c r="S488" s="48"/>
      <c r="T488" s="96"/>
      <c r="AT488" s="25" t="s">
        <v>187</v>
      </c>
      <c r="AU488" s="25" t="s">
        <v>204</v>
      </c>
    </row>
    <row r="489" spans="2:47" s="1" customFormat="1" ht="13.5">
      <c r="B489" s="47"/>
      <c r="C489" s="75"/>
      <c r="D489" s="247" t="s">
        <v>189</v>
      </c>
      <c r="E489" s="75"/>
      <c r="F489" s="250" t="s">
        <v>707</v>
      </c>
      <c r="G489" s="75"/>
      <c r="H489" s="75"/>
      <c r="I489" s="205"/>
      <c r="J489" s="75"/>
      <c r="K489" s="75"/>
      <c r="L489" s="73"/>
      <c r="M489" s="249"/>
      <c r="N489" s="48"/>
      <c r="O489" s="48"/>
      <c r="P489" s="48"/>
      <c r="Q489" s="48"/>
      <c r="R489" s="48"/>
      <c r="S489" s="48"/>
      <c r="T489" s="96"/>
      <c r="AT489" s="25" t="s">
        <v>189</v>
      </c>
      <c r="AU489" s="25" t="s">
        <v>204</v>
      </c>
    </row>
    <row r="490" spans="2:51" s="13" customFormat="1" ht="13.5">
      <c r="B490" s="261"/>
      <c r="C490" s="262"/>
      <c r="D490" s="247" t="s">
        <v>191</v>
      </c>
      <c r="E490" s="262"/>
      <c r="F490" s="264" t="s">
        <v>714</v>
      </c>
      <c r="G490" s="262"/>
      <c r="H490" s="265">
        <v>187.226</v>
      </c>
      <c r="I490" s="266"/>
      <c r="J490" s="262"/>
      <c r="K490" s="262"/>
      <c r="L490" s="267"/>
      <c r="M490" s="268"/>
      <c r="N490" s="269"/>
      <c r="O490" s="269"/>
      <c r="P490" s="269"/>
      <c r="Q490" s="269"/>
      <c r="R490" s="269"/>
      <c r="S490" s="269"/>
      <c r="T490" s="270"/>
      <c r="AT490" s="271" t="s">
        <v>191</v>
      </c>
      <c r="AU490" s="271" t="s">
        <v>204</v>
      </c>
      <c r="AV490" s="13" t="s">
        <v>86</v>
      </c>
      <c r="AW490" s="13" t="s">
        <v>6</v>
      </c>
      <c r="AX490" s="13" t="s">
        <v>24</v>
      </c>
      <c r="AY490" s="271" t="s">
        <v>179</v>
      </c>
    </row>
    <row r="491" spans="2:65" s="1" customFormat="1" ht="16.5" customHeight="1">
      <c r="B491" s="47"/>
      <c r="C491" s="235" t="s">
        <v>715</v>
      </c>
      <c r="D491" s="235" t="s">
        <v>181</v>
      </c>
      <c r="E491" s="236" t="s">
        <v>716</v>
      </c>
      <c r="F491" s="237" t="s">
        <v>717</v>
      </c>
      <c r="G491" s="238" t="s">
        <v>245</v>
      </c>
      <c r="H491" s="239">
        <v>9.59</v>
      </c>
      <c r="I491" s="240"/>
      <c r="J491" s="241">
        <f>ROUND(I491*H491,2)</f>
        <v>0</v>
      </c>
      <c r="K491" s="237" t="s">
        <v>184</v>
      </c>
      <c r="L491" s="73"/>
      <c r="M491" s="242" t="s">
        <v>22</v>
      </c>
      <c r="N491" s="243" t="s">
        <v>48</v>
      </c>
      <c r="O491" s="48"/>
      <c r="P491" s="244">
        <f>O491*H491</f>
        <v>0</v>
      </c>
      <c r="Q491" s="244">
        <v>0</v>
      </c>
      <c r="R491" s="244">
        <f>Q491*H491</f>
        <v>0</v>
      </c>
      <c r="S491" s="244">
        <v>0</v>
      </c>
      <c r="T491" s="245">
        <f>S491*H491</f>
        <v>0</v>
      </c>
      <c r="AR491" s="25" t="s">
        <v>185</v>
      </c>
      <c r="AT491" s="25" t="s">
        <v>181</v>
      </c>
      <c r="AU491" s="25" t="s">
        <v>204</v>
      </c>
      <c r="AY491" s="25" t="s">
        <v>179</v>
      </c>
      <c r="BE491" s="246">
        <f>IF(N491="základní",J491,0)</f>
        <v>0</v>
      </c>
      <c r="BF491" s="246">
        <f>IF(N491="snížená",J491,0)</f>
        <v>0</v>
      </c>
      <c r="BG491" s="246">
        <f>IF(N491="zákl. přenesená",J491,0)</f>
        <v>0</v>
      </c>
      <c r="BH491" s="246">
        <f>IF(N491="sníž. přenesená",J491,0)</f>
        <v>0</v>
      </c>
      <c r="BI491" s="246">
        <f>IF(N491="nulová",J491,0)</f>
        <v>0</v>
      </c>
      <c r="BJ491" s="25" t="s">
        <v>24</v>
      </c>
      <c r="BK491" s="246">
        <f>ROUND(I491*H491,2)</f>
        <v>0</v>
      </c>
      <c r="BL491" s="25" t="s">
        <v>185</v>
      </c>
      <c r="BM491" s="25" t="s">
        <v>718</v>
      </c>
    </row>
    <row r="492" spans="2:47" s="1" customFormat="1" ht="13.5">
      <c r="B492" s="47"/>
      <c r="C492" s="75"/>
      <c r="D492" s="247" t="s">
        <v>187</v>
      </c>
      <c r="E492" s="75"/>
      <c r="F492" s="248" t="s">
        <v>719</v>
      </c>
      <c r="G492" s="75"/>
      <c r="H492" s="75"/>
      <c r="I492" s="205"/>
      <c r="J492" s="75"/>
      <c r="K492" s="75"/>
      <c r="L492" s="73"/>
      <c r="M492" s="249"/>
      <c r="N492" s="48"/>
      <c r="O492" s="48"/>
      <c r="P492" s="48"/>
      <c r="Q492" s="48"/>
      <c r="R492" s="48"/>
      <c r="S492" s="48"/>
      <c r="T492" s="96"/>
      <c r="AT492" s="25" t="s">
        <v>187</v>
      </c>
      <c r="AU492" s="25" t="s">
        <v>204</v>
      </c>
    </row>
    <row r="493" spans="2:47" s="1" customFormat="1" ht="13.5">
      <c r="B493" s="47"/>
      <c r="C493" s="75"/>
      <c r="D493" s="247" t="s">
        <v>189</v>
      </c>
      <c r="E493" s="75"/>
      <c r="F493" s="250" t="s">
        <v>720</v>
      </c>
      <c r="G493" s="75"/>
      <c r="H493" s="75"/>
      <c r="I493" s="205"/>
      <c r="J493" s="75"/>
      <c r="K493" s="75"/>
      <c r="L493" s="73"/>
      <c r="M493" s="249"/>
      <c r="N493" s="48"/>
      <c r="O493" s="48"/>
      <c r="P493" s="48"/>
      <c r="Q493" s="48"/>
      <c r="R493" s="48"/>
      <c r="S493" s="48"/>
      <c r="T493" s="96"/>
      <c r="AT493" s="25" t="s">
        <v>189</v>
      </c>
      <c r="AU493" s="25" t="s">
        <v>204</v>
      </c>
    </row>
    <row r="494" spans="2:51" s="13" customFormat="1" ht="13.5">
      <c r="B494" s="261"/>
      <c r="C494" s="262"/>
      <c r="D494" s="247" t="s">
        <v>191</v>
      </c>
      <c r="E494" s="263" t="s">
        <v>22</v>
      </c>
      <c r="F494" s="264" t="s">
        <v>721</v>
      </c>
      <c r="G494" s="262"/>
      <c r="H494" s="265">
        <v>9.59</v>
      </c>
      <c r="I494" s="266"/>
      <c r="J494" s="262"/>
      <c r="K494" s="262"/>
      <c r="L494" s="267"/>
      <c r="M494" s="268"/>
      <c r="N494" s="269"/>
      <c r="O494" s="269"/>
      <c r="P494" s="269"/>
      <c r="Q494" s="269"/>
      <c r="R494" s="269"/>
      <c r="S494" s="269"/>
      <c r="T494" s="270"/>
      <c r="AT494" s="271" t="s">
        <v>191</v>
      </c>
      <c r="AU494" s="271" t="s">
        <v>204</v>
      </c>
      <c r="AV494" s="13" t="s">
        <v>86</v>
      </c>
      <c r="AW494" s="13" t="s">
        <v>40</v>
      </c>
      <c r="AX494" s="13" t="s">
        <v>24</v>
      </c>
      <c r="AY494" s="271" t="s">
        <v>179</v>
      </c>
    </row>
    <row r="495" spans="2:65" s="1" customFormat="1" ht="16.5" customHeight="1">
      <c r="B495" s="47"/>
      <c r="C495" s="235" t="s">
        <v>722</v>
      </c>
      <c r="D495" s="235" t="s">
        <v>181</v>
      </c>
      <c r="E495" s="236" t="s">
        <v>723</v>
      </c>
      <c r="F495" s="237" t="s">
        <v>724</v>
      </c>
      <c r="G495" s="238" t="s">
        <v>245</v>
      </c>
      <c r="H495" s="239">
        <v>0.264</v>
      </c>
      <c r="I495" s="240"/>
      <c r="J495" s="241">
        <f>ROUND(I495*H495,2)</f>
        <v>0</v>
      </c>
      <c r="K495" s="237" t="s">
        <v>184</v>
      </c>
      <c r="L495" s="73"/>
      <c r="M495" s="242" t="s">
        <v>22</v>
      </c>
      <c r="N495" s="243" t="s">
        <v>48</v>
      </c>
      <c r="O495" s="48"/>
      <c r="P495" s="244">
        <f>O495*H495</f>
        <v>0</v>
      </c>
      <c r="Q495" s="244">
        <v>0</v>
      </c>
      <c r="R495" s="244">
        <f>Q495*H495</f>
        <v>0</v>
      </c>
      <c r="S495" s="244">
        <v>0</v>
      </c>
      <c r="T495" s="245">
        <f>S495*H495</f>
        <v>0</v>
      </c>
      <c r="AR495" s="25" t="s">
        <v>185</v>
      </c>
      <c r="AT495" s="25" t="s">
        <v>181</v>
      </c>
      <c r="AU495" s="25" t="s">
        <v>204</v>
      </c>
      <c r="AY495" s="25" t="s">
        <v>179</v>
      </c>
      <c r="BE495" s="246">
        <f>IF(N495="základní",J495,0)</f>
        <v>0</v>
      </c>
      <c r="BF495" s="246">
        <f>IF(N495="snížená",J495,0)</f>
        <v>0</v>
      </c>
      <c r="BG495" s="246">
        <f>IF(N495="zákl. přenesená",J495,0)</f>
        <v>0</v>
      </c>
      <c r="BH495" s="246">
        <f>IF(N495="sníž. přenesená",J495,0)</f>
        <v>0</v>
      </c>
      <c r="BI495" s="246">
        <f>IF(N495="nulová",J495,0)</f>
        <v>0</v>
      </c>
      <c r="BJ495" s="25" t="s">
        <v>24</v>
      </c>
      <c r="BK495" s="246">
        <f>ROUND(I495*H495,2)</f>
        <v>0</v>
      </c>
      <c r="BL495" s="25" t="s">
        <v>185</v>
      </c>
      <c r="BM495" s="25" t="s">
        <v>725</v>
      </c>
    </row>
    <row r="496" spans="2:47" s="1" customFormat="1" ht="13.5">
      <c r="B496" s="47"/>
      <c r="C496" s="75"/>
      <c r="D496" s="247" t="s">
        <v>187</v>
      </c>
      <c r="E496" s="75"/>
      <c r="F496" s="248" t="s">
        <v>726</v>
      </c>
      <c r="G496" s="75"/>
      <c r="H496" s="75"/>
      <c r="I496" s="205"/>
      <c r="J496" s="75"/>
      <c r="K496" s="75"/>
      <c r="L496" s="73"/>
      <c r="M496" s="249"/>
      <c r="N496" s="48"/>
      <c r="O496" s="48"/>
      <c r="P496" s="48"/>
      <c r="Q496" s="48"/>
      <c r="R496" s="48"/>
      <c r="S496" s="48"/>
      <c r="T496" s="96"/>
      <c r="AT496" s="25" t="s">
        <v>187</v>
      </c>
      <c r="AU496" s="25" t="s">
        <v>204</v>
      </c>
    </row>
    <row r="497" spans="2:47" s="1" customFormat="1" ht="13.5">
      <c r="B497" s="47"/>
      <c r="C497" s="75"/>
      <c r="D497" s="247" t="s">
        <v>189</v>
      </c>
      <c r="E497" s="75"/>
      <c r="F497" s="250" t="s">
        <v>720</v>
      </c>
      <c r="G497" s="75"/>
      <c r="H497" s="75"/>
      <c r="I497" s="205"/>
      <c r="J497" s="75"/>
      <c r="K497" s="75"/>
      <c r="L497" s="73"/>
      <c r="M497" s="249"/>
      <c r="N497" s="48"/>
      <c r="O497" s="48"/>
      <c r="P497" s="48"/>
      <c r="Q497" s="48"/>
      <c r="R497" s="48"/>
      <c r="S497" s="48"/>
      <c r="T497" s="96"/>
      <c r="AT497" s="25" t="s">
        <v>189</v>
      </c>
      <c r="AU497" s="25" t="s">
        <v>204</v>
      </c>
    </row>
    <row r="498" spans="2:65" s="1" customFormat="1" ht="16.5" customHeight="1">
      <c r="B498" s="47"/>
      <c r="C498" s="235" t="s">
        <v>727</v>
      </c>
      <c r="D498" s="235" t="s">
        <v>181</v>
      </c>
      <c r="E498" s="236" t="s">
        <v>728</v>
      </c>
      <c r="F498" s="237" t="s">
        <v>729</v>
      </c>
      <c r="G498" s="238" t="s">
        <v>245</v>
      </c>
      <c r="H498" s="239">
        <v>151.841</v>
      </c>
      <c r="I498" s="240"/>
      <c r="J498" s="241">
        <f>ROUND(I498*H498,2)</f>
        <v>0</v>
      </c>
      <c r="K498" s="237" t="s">
        <v>184</v>
      </c>
      <c r="L498" s="73"/>
      <c r="M498" s="242" t="s">
        <v>22</v>
      </c>
      <c r="N498" s="243" t="s">
        <v>48</v>
      </c>
      <c r="O498" s="48"/>
      <c r="P498" s="244">
        <f>O498*H498</f>
        <v>0</v>
      </c>
      <c r="Q498" s="244">
        <v>0</v>
      </c>
      <c r="R498" s="244">
        <f>Q498*H498</f>
        <v>0</v>
      </c>
      <c r="S498" s="244">
        <v>0</v>
      </c>
      <c r="T498" s="245">
        <f>S498*H498</f>
        <v>0</v>
      </c>
      <c r="AR498" s="25" t="s">
        <v>185</v>
      </c>
      <c r="AT498" s="25" t="s">
        <v>181</v>
      </c>
      <c r="AU498" s="25" t="s">
        <v>204</v>
      </c>
      <c r="AY498" s="25" t="s">
        <v>179</v>
      </c>
      <c r="BE498" s="246">
        <f>IF(N498="základní",J498,0)</f>
        <v>0</v>
      </c>
      <c r="BF498" s="246">
        <f>IF(N498="snížená",J498,0)</f>
        <v>0</v>
      </c>
      <c r="BG498" s="246">
        <f>IF(N498="zákl. přenesená",J498,0)</f>
        <v>0</v>
      </c>
      <c r="BH498" s="246">
        <f>IF(N498="sníž. přenesená",J498,0)</f>
        <v>0</v>
      </c>
      <c r="BI498" s="246">
        <f>IF(N498="nulová",J498,0)</f>
        <v>0</v>
      </c>
      <c r="BJ498" s="25" t="s">
        <v>24</v>
      </c>
      <c r="BK498" s="246">
        <f>ROUND(I498*H498,2)</f>
        <v>0</v>
      </c>
      <c r="BL498" s="25" t="s">
        <v>185</v>
      </c>
      <c r="BM498" s="25" t="s">
        <v>730</v>
      </c>
    </row>
    <row r="499" spans="2:47" s="1" customFormat="1" ht="13.5">
      <c r="B499" s="47"/>
      <c r="C499" s="75"/>
      <c r="D499" s="247" t="s">
        <v>187</v>
      </c>
      <c r="E499" s="75"/>
      <c r="F499" s="248" t="s">
        <v>731</v>
      </c>
      <c r="G499" s="75"/>
      <c r="H499" s="75"/>
      <c r="I499" s="205"/>
      <c r="J499" s="75"/>
      <c r="K499" s="75"/>
      <c r="L499" s="73"/>
      <c r="M499" s="249"/>
      <c r="N499" s="48"/>
      <c r="O499" s="48"/>
      <c r="P499" s="48"/>
      <c r="Q499" s="48"/>
      <c r="R499" s="48"/>
      <c r="S499" s="48"/>
      <c r="T499" s="96"/>
      <c r="AT499" s="25" t="s">
        <v>187</v>
      </c>
      <c r="AU499" s="25" t="s">
        <v>204</v>
      </c>
    </row>
    <row r="500" spans="2:47" s="1" customFormat="1" ht="13.5">
      <c r="B500" s="47"/>
      <c r="C500" s="75"/>
      <c r="D500" s="247" t="s">
        <v>189</v>
      </c>
      <c r="E500" s="75"/>
      <c r="F500" s="250" t="s">
        <v>732</v>
      </c>
      <c r="G500" s="75"/>
      <c r="H500" s="75"/>
      <c r="I500" s="205"/>
      <c r="J500" s="75"/>
      <c r="K500" s="75"/>
      <c r="L500" s="73"/>
      <c r="M500" s="249"/>
      <c r="N500" s="48"/>
      <c r="O500" s="48"/>
      <c r="P500" s="48"/>
      <c r="Q500" s="48"/>
      <c r="R500" s="48"/>
      <c r="S500" s="48"/>
      <c r="T500" s="96"/>
      <c r="AT500" s="25" t="s">
        <v>189</v>
      </c>
      <c r="AU500" s="25" t="s">
        <v>204</v>
      </c>
    </row>
    <row r="501" spans="2:63" s="11" customFormat="1" ht="37.4" customHeight="1">
      <c r="B501" s="219"/>
      <c r="C501" s="220"/>
      <c r="D501" s="221" t="s">
        <v>76</v>
      </c>
      <c r="E501" s="222" t="s">
        <v>733</v>
      </c>
      <c r="F501" s="222" t="s">
        <v>734</v>
      </c>
      <c r="G501" s="220"/>
      <c r="H501" s="220"/>
      <c r="I501" s="223"/>
      <c r="J501" s="224">
        <f>BK501</f>
        <v>0</v>
      </c>
      <c r="K501" s="220"/>
      <c r="L501" s="225"/>
      <c r="M501" s="226"/>
      <c r="N501" s="227"/>
      <c r="O501" s="227"/>
      <c r="P501" s="228">
        <f>P502+P524+P544+P549+P555+P607+P638+P668+P681</f>
        <v>0</v>
      </c>
      <c r="Q501" s="227"/>
      <c r="R501" s="228">
        <f>R502+R524+R544+R549+R555+R607+R638+R668+R681</f>
        <v>4.316212264099999</v>
      </c>
      <c r="S501" s="227"/>
      <c r="T501" s="229">
        <f>T502+T524+T544+T549+T555+T607+T638+T668+T681</f>
        <v>0.32633775</v>
      </c>
      <c r="AR501" s="230" t="s">
        <v>86</v>
      </c>
      <c r="AT501" s="231" t="s">
        <v>76</v>
      </c>
      <c r="AU501" s="231" t="s">
        <v>77</v>
      </c>
      <c r="AY501" s="230" t="s">
        <v>179</v>
      </c>
      <c r="BK501" s="232">
        <f>BK502+BK524+BK544+BK549+BK555+BK607+BK638+BK668+BK681</f>
        <v>0</v>
      </c>
    </row>
    <row r="502" spans="2:63" s="11" customFormat="1" ht="19.9" customHeight="1">
      <c r="B502" s="219"/>
      <c r="C502" s="220"/>
      <c r="D502" s="221" t="s">
        <v>76</v>
      </c>
      <c r="E502" s="233" t="s">
        <v>735</v>
      </c>
      <c r="F502" s="233" t="s">
        <v>736</v>
      </c>
      <c r="G502" s="220"/>
      <c r="H502" s="220"/>
      <c r="I502" s="223"/>
      <c r="J502" s="234">
        <f>BK502</f>
        <v>0</v>
      </c>
      <c r="K502" s="220"/>
      <c r="L502" s="225"/>
      <c r="M502" s="226"/>
      <c r="N502" s="227"/>
      <c r="O502" s="227"/>
      <c r="P502" s="228">
        <f>SUM(P503:P523)</f>
        <v>0</v>
      </c>
      <c r="Q502" s="227"/>
      <c r="R502" s="228">
        <f>SUM(R503:R523)</f>
        <v>0.90759508</v>
      </c>
      <c r="S502" s="227"/>
      <c r="T502" s="229">
        <f>SUM(T503:T523)</f>
        <v>0</v>
      </c>
      <c r="AR502" s="230" t="s">
        <v>86</v>
      </c>
      <c r="AT502" s="231" t="s">
        <v>76</v>
      </c>
      <c r="AU502" s="231" t="s">
        <v>24</v>
      </c>
      <c r="AY502" s="230" t="s">
        <v>179</v>
      </c>
      <c r="BK502" s="232">
        <f>SUM(BK503:BK523)</f>
        <v>0</v>
      </c>
    </row>
    <row r="503" spans="2:65" s="1" customFormat="1" ht="25.5" customHeight="1">
      <c r="B503" s="47"/>
      <c r="C503" s="235" t="s">
        <v>737</v>
      </c>
      <c r="D503" s="235" t="s">
        <v>181</v>
      </c>
      <c r="E503" s="236" t="s">
        <v>738</v>
      </c>
      <c r="F503" s="237" t="s">
        <v>739</v>
      </c>
      <c r="G503" s="238" t="s">
        <v>116</v>
      </c>
      <c r="H503" s="239">
        <v>148.64</v>
      </c>
      <c r="I503" s="240"/>
      <c r="J503" s="241">
        <f>ROUND(I503*H503,2)</f>
        <v>0</v>
      </c>
      <c r="K503" s="237" t="s">
        <v>184</v>
      </c>
      <c r="L503" s="73"/>
      <c r="M503" s="242" t="s">
        <v>22</v>
      </c>
      <c r="N503" s="243" t="s">
        <v>48</v>
      </c>
      <c r="O503" s="48"/>
      <c r="P503" s="244">
        <f>O503*H503</f>
        <v>0</v>
      </c>
      <c r="Q503" s="244">
        <v>0</v>
      </c>
      <c r="R503" s="244">
        <f>Q503*H503</f>
        <v>0</v>
      </c>
      <c r="S503" s="244">
        <v>0</v>
      </c>
      <c r="T503" s="245">
        <f>S503*H503</f>
        <v>0</v>
      </c>
      <c r="AR503" s="25" t="s">
        <v>288</v>
      </c>
      <c r="AT503" s="25" t="s">
        <v>181</v>
      </c>
      <c r="AU503" s="25" t="s">
        <v>86</v>
      </c>
      <c r="AY503" s="25" t="s">
        <v>179</v>
      </c>
      <c r="BE503" s="246">
        <f>IF(N503="základní",J503,0)</f>
        <v>0</v>
      </c>
      <c r="BF503" s="246">
        <f>IF(N503="snížená",J503,0)</f>
        <v>0</v>
      </c>
      <c r="BG503" s="246">
        <f>IF(N503="zákl. přenesená",J503,0)</f>
        <v>0</v>
      </c>
      <c r="BH503" s="246">
        <f>IF(N503="sníž. přenesená",J503,0)</f>
        <v>0</v>
      </c>
      <c r="BI503" s="246">
        <f>IF(N503="nulová",J503,0)</f>
        <v>0</v>
      </c>
      <c r="BJ503" s="25" t="s">
        <v>24</v>
      </c>
      <c r="BK503" s="246">
        <f>ROUND(I503*H503,2)</f>
        <v>0</v>
      </c>
      <c r="BL503" s="25" t="s">
        <v>288</v>
      </c>
      <c r="BM503" s="25" t="s">
        <v>740</v>
      </c>
    </row>
    <row r="504" spans="2:47" s="1" customFormat="1" ht="13.5">
      <c r="B504" s="47"/>
      <c r="C504" s="75"/>
      <c r="D504" s="247" t="s">
        <v>187</v>
      </c>
      <c r="E504" s="75"/>
      <c r="F504" s="248" t="s">
        <v>741</v>
      </c>
      <c r="G504" s="75"/>
      <c r="H504" s="75"/>
      <c r="I504" s="205"/>
      <c r="J504" s="75"/>
      <c r="K504" s="75"/>
      <c r="L504" s="73"/>
      <c r="M504" s="249"/>
      <c r="N504" s="48"/>
      <c r="O504" s="48"/>
      <c r="P504" s="48"/>
      <c r="Q504" s="48"/>
      <c r="R504" s="48"/>
      <c r="S504" s="48"/>
      <c r="T504" s="96"/>
      <c r="AT504" s="25" t="s">
        <v>187</v>
      </c>
      <c r="AU504" s="25" t="s">
        <v>86</v>
      </c>
    </row>
    <row r="505" spans="2:47" s="1" customFormat="1" ht="13.5">
      <c r="B505" s="47"/>
      <c r="C505" s="75"/>
      <c r="D505" s="247" t="s">
        <v>189</v>
      </c>
      <c r="E505" s="75"/>
      <c r="F505" s="250" t="s">
        <v>742</v>
      </c>
      <c r="G505" s="75"/>
      <c r="H505" s="75"/>
      <c r="I505" s="205"/>
      <c r="J505" s="75"/>
      <c r="K505" s="75"/>
      <c r="L505" s="73"/>
      <c r="M505" s="249"/>
      <c r="N505" s="48"/>
      <c r="O505" s="48"/>
      <c r="P505" s="48"/>
      <c r="Q505" s="48"/>
      <c r="R505" s="48"/>
      <c r="S505" s="48"/>
      <c r="T505" s="96"/>
      <c r="AT505" s="25" t="s">
        <v>189</v>
      </c>
      <c r="AU505" s="25" t="s">
        <v>86</v>
      </c>
    </row>
    <row r="506" spans="2:51" s="12" customFormat="1" ht="13.5">
      <c r="B506" s="251"/>
      <c r="C506" s="252"/>
      <c r="D506" s="247" t="s">
        <v>191</v>
      </c>
      <c r="E506" s="253" t="s">
        <v>22</v>
      </c>
      <c r="F506" s="254" t="s">
        <v>743</v>
      </c>
      <c r="G506" s="252"/>
      <c r="H506" s="253" t="s">
        <v>22</v>
      </c>
      <c r="I506" s="255"/>
      <c r="J506" s="252"/>
      <c r="K506" s="252"/>
      <c r="L506" s="256"/>
      <c r="M506" s="257"/>
      <c r="N506" s="258"/>
      <c r="O506" s="258"/>
      <c r="P506" s="258"/>
      <c r="Q506" s="258"/>
      <c r="R506" s="258"/>
      <c r="S506" s="258"/>
      <c r="T506" s="259"/>
      <c r="AT506" s="260" t="s">
        <v>191</v>
      </c>
      <c r="AU506" s="260" t="s">
        <v>86</v>
      </c>
      <c r="AV506" s="12" t="s">
        <v>24</v>
      </c>
      <c r="AW506" s="12" t="s">
        <v>40</v>
      </c>
      <c r="AX506" s="12" t="s">
        <v>77</v>
      </c>
      <c r="AY506" s="260" t="s">
        <v>179</v>
      </c>
    </row>
    <row r="507" spans="2:51" s="13" customFormat="1" ht="13.5">
      <c r="B507" s="261"/>
      <c r="C507" s="262"/>
      <c r="D507" s="247" t="s">
        <v>191</v>
      </c>
      <c r="E507" s="263" t="s">
        <v>22</v>
      </c>
      <c r="F507" s="264" t="s">
        <v>744</v>
      </c>
      <c r="G507" s="262"/>
      <c r="H507" s="265">
        <v>148.64</v>
      </c>
      <c r="I507" s="266"/>
      <c r="J507" s="262"/>
      <c r="K507" s="262"/>
      <c r="L507" s="267"/>
      <c r="M507" s="268"/>
      <c r="N507" s="269"/>
      <c r="O507" s="269"/>
      <c r="P507" s="269"/>
      <c r="Q507" s="269"/>
      <c r="R507" s="269"/>
      <c r="S507" s="269"/>
      <c r="T507" s="270"/>
      <c r="AT507" s="271" t="s">
        <v>191</v>
      </c>
      <c r="AU507" s="271" t="s">
        <v>86</v>
      </c>
      <c r="AV507" s="13" t="s">
        <v>86</v>
      </c>
      <c r="AW507" s="13" t="s">
        <v>40</v>
      </c>
      <c r="AX507" s="13" t="s">
        <v>24</v>
      </c>
      <c r="AY507" s="271" t="s">
        <v>179</v>
      </c>
    </row>
    <row r="508" spans="2:65" s="1" customFormat="1" ht="16.5" customHeight="1">
      <c r="B508" s="47"/>
      <c r="C508" s="283" t="s">
        <v>745</v>
      </c>
      <c r="D508" s="283" t="s">
        <v>375</v>
      </c>
      <c r="E508" s="284" t="s">
        <v>746</v>
      </c>
      <c r="F508" s="285" t="s">
        <v>747</v>
      </c>
      <c r="G508" s="286" t="s">
        <v>245</v>
      </c>
      <c r="H508" s="287">
        <v>0.045</v>
      </c>
      <c r="I508" s="288"/>
      <c r="J508" s="289">
        <f>ROUND(I508*H508,2)</f>
        <v>0</v>
      </c>
      <c r="K508" s="285" t="s">
        <v>184</v>
      </c>
      <c r="L508" s="290"/>
      <c r="M508" s="291" t="s">
        <v>22</v>
      </c>
      <c r="N508" s="292" t="s">
        <v>48</v>
      </c>
      <c r="O508" s="48"/>
      <c r="P508" s="244">
        <f>O508*H508</f>
        <v>0</v>
      </c>
      <c r="Q508" s="244">
        <v>1</v>
      </c>
      <c r="R508" s="244">
        <f>Q508*H508</f>
        <v>0.045</v>
      </c>
      <c r="S508" s="244">
        <v>0</v>
      </c>
      <c r="T508" s="245">
        <f>S508*H508</f>
        <v>0</v>
      </c>
      <c r="AR508" s="25" t="s">
        <v>398</v>
      </c>
      <c r="AT508" s="25" t="s">
        <v>375</v>
      </c>
      <c r="AU508" s="25" t="s">
        <v>86</v>
      </c>
      <c r="AY508" s="25" t="s">
        <v>179</v>
      </c>
      <c r="BE508" s="246">
        <f>IF(N508="základní",J508,0)</f>
        <v>0</v>
      </c>
      <c r="BF508" s="246">
        <f>IF(N508="snížená",J508,0)</f>
        <v>0</v>
      </c>
      <c r="BG508" s="246">
        <f>IF(N508="zákl. přenesená",J508,0)</f>
        <v>0</v>
      </c>
      <c r="BH508" s="246">
        <f>IF(N508="sníž. přenesená",J508,0)</f>
        <v>0</v>
      </c>
      <c r="BI508" s="246">
        <f>IF(N508="nulová",J508,0)</f>
        <v>0</v>
      </c>
      <c r="BJ508" s="25" t="s">
        <v>24</v>
      </c>
      <c r="BK508" s="246">
        <f>ROUND(I508*H508,2)</f>
        <v>0</v>
      </c>
      <c r="BL508" s="25" t="s">
        <v>288</v>
      </c>
      <c r="BM508" s="25" t="s">
        <v>748</v>
      </c>
    </row>
    <row r="509" spans="2:47" s="1" customFormat="1" ht="13.5">
      <c r="B509" s="47"/>
      <c r="C509" s="75"/>
      <c r="D509" s="247" t="s">
        <v>187</v>
      </c>
      <c r="E509" s="75"/>
      <c r="F509" s="248" t="s">
        <v>749</v>
      </c>
      <c r="G509" s="75"/>
      <c r="H509" s="75"/>
      <c r="I509" s="205"/>
      <c r="J509" s="75"/>
      <c r="K509" s="75"/>
      <c r="L509" s="73"/>
      <c r="M509" s="249"/>
      <c r="N509" s="48"/>
      <c r="O509" s="48"/>
      <c r="P509" s="48"/>
      <c r="Q509" s="48"/>
      <c r="R509" s="48"/>
      <c r="S509" s="48"/>
      <c r="T509" s="96"/>
      <c r="AT509" s="25" t="s">
        <v>187</v>
      </c>
      <c r="AU509" s="25" t="s">
        <v>86</v>
      </c>
    </row>
    <row r="510" spans="2:47" s="1" customFormat="1" ht="13.5">
      <c r="B510" s="47"/>
      <c r="C510" s="75"/>
      <c r="D510" s="247" t="s">
        <v>678</v>
      </c>
      <c r="E510" s="75"/>
      <c r="F510" s="250" t="s">
        <v>750</v>
      </c>
      <c r="G510" s="75"/>
      <c r="H510" s="75"/>
      <c r="I510" s="205"/>
      <c r="J510" s="75"/>
      <c r="K510" s="75"/>
      <c r="L510" s="73"/>
      <c r="M510" s="249"/>
      <c r="N510" s="48"/>
      <c r="O510" s="48"/>
      <c r="P510" s="48"/>
      <c r="Q510" s="48"/>
      <c r="R510" s="48"/>
      <c r="S510" s="48"/>
      <c r="T510" s="96"/>
      <c r="AT510" s="25" t="s">
        <v>678</v>
      </c>
      <c r="AU510" s="25" t="s">
        <v>86</v>
      </c>
    </row>
    <row r="511" spans="2:51" s="13" customFormat="1" ht="13.5">
      <c r="B511" s="261"/>
      <c r="C511" s="262"/>
      <c r="D511" s="247" t="s">
        <v>191</v>
      </c>
      <c r="E511" s="262"/>
      <c r="F511" s="264" t="s">
        <v>751</v>
      </c>
      <c r="G511" s="262"/>
      <c r="H511" s="265">
        <v>0.045</v>
      </c>
      <c r="I511" s="266"/>
      <c r="J511" s="262"/>
      <c r="K511" s="262"/>
      <c r="L511" s="267"/>
      <c r="M511" s="268"/>
      <c r="N511" s="269"/>
      <c r="O511" s="269"/>
      <c r="P511" s="269"/>
      <c r="Q511" s="269"/>
      <c r="R511" s="269"/>
      <c r="S511" s="269"/>
      <c r="T511" s="270"/>
      <c r="AT511" s="271" t="s">
        <v>191</v>
      </c>
      <c r="AU511" s="271" t="s">
        <v>86</v>
      </c>
      <c r="AV511" s="13" t="s">
        <v>86</v>
      </c>
      <c r="AW511" s="13" t="s">
        <v>6</v>
      </c>
      <c r="AX511" s="13" t="s">
        <v>24</v>
      </c>
      <c r="AY511" s="271" t="s">
        <v>179</v>
      </c>
    </row>
    <row r="512" spans="2:65" s="1" customFormat="1" ht="16.5" customHeight="1">
      <c r="B512" s="47"/>
      <c r="C512" s="235" t="s">
        <v>752</v>
      </c>
      <c r="D512" s="235" t="s">
        <v>181</v>
      </c>
      <c r="E512" s="236" t="s">
        <v>753</v>
      </c>
      <c r="F512" s="237" t="s">
        <v>754</v>
      </c>
      <c r="G512" s="238" t="s">
        <v>116</v>
      </c>
      <c r="H512" s="239">
        <v>148.64</v>
      </c>
      <c r="I512" s="240"/>
      <c r="J512" s="241">
        <f>ROUND(I512*H512,2)</f>
        <v>0</v>
      </c>
      <c r="K512" s="237" t="s">
        <v>184</v>
      </c>
      <c r="L512" s="73"/>
      <c r="M512" s="242" t="s">
        <v>22</v>
      </c>
      <c r="N512" s="243" t="s">
        <v>48</v>
      </c>
      <c r="O512" s="48"/>
      <c r="P512" s="244">
        <f>O512*H512</f>
        <v>0</v>
      </c>
      <c r="Q512" s="244">
        <v>0.00039825</v>
      </c>
      <c r="R512" s="244">
        <f>Q512*H512</f>
        <v>0.05919587999999999</v>
      </c>
      <c r="S512" s="244">
        <v>0</v>
      </c>
      <c r="T512" s="245">
        <f>S512*H512</f>
        <v>0</v>
      </c>
      <c r="AR512" s="25" t="s">
        <v>288</v>
      </c>
      <c r="AT512" s="25" t="s">
        <v>181</v>
      </c>
      <c r="AU512" s="25" t="s">
        <v>86</v>
      </c>
      <c r="AY512" s="25" t="s">
        <v>179</v>
      </c>
      <c r="BE512" s="246">
        <f>IF(N512="základní",J512,0)</f>
        <v>0</v>
      </c>
      <c r="BF512" s="246">
        <f>IF(N512="snížená",J512,0)</f>
        <v>0</v>
      </c>
      <c r="BG512" s="246">
        <f>IF(N512="zákl. přenesená",J512,0)</f>
        <v>0</v>
      </c>
      <c r="BH512" s="246">
        <f>IF(N512="sníž. přenesená",J512,0)</f>
        <v>0</v>
      </c>
      <c r="BI512" s="246">
        <f>IF(N512="nulová",J512,0)</f>
        <v>0</v>
      </c>
      <c r="BJ512" s="25" t="s">
        <v>24</v>
      </c>
      <c r="BK512" s="246">
        <f>ROUND(I512*H512,2)</f>
        <v>0</v>
      </c>
      <c r="BL512" s="25" t="s">
        <v>288</v>
      </c>
      <c r="BM512" s="25" t="s">
        <v>755</v>
      </c>
    </row>
    <row r="513" spans="2:47" s="1" customFormat="1" ht="13.5">
      <c r="B513" s="47"/>
      <c r="C513" s="75"/>
      <c r="D513" s="247" t="s">
        <v>187</v>
      </c>
      <c r="E513" s="75"/>
      <c r="F513" s="248" t="s">
        <v>756</v>
      </c>
      <c r="G513" s="75"/>
      <c r="H513" s="75"/>
      <c r="I513" s="205"/>
      <c r="J513" s="75"/>
      <c r="K513" s="75"/>
      <c r="L513" s="73"/>
      <c r="M513" s="249"/>
      <c r="N513" s="48"/>
      <c r="O513" s="48"/>
      <c r="P513" s="48"/>
      <c r="Q513" s="48"/>
      <c r="R513" s="48"/>
      <c r="S513" s="48"/>
      <c r="T513" s="96"/>
      <c r="AT513" s="25" t="s">
        <v>187</v>
      </c>
      <c r="AU513" s="25" t="s">
        <v>86</v>
      </c>
    </row>
    <row r="514" spans="2:47" s="1" customFormat="1" ht="13.5">
      <c r="B514" s="47"/>
      <c r="C514" s="75"/>
      <c r="D514" s="247" t="s">
        <v>189</v>
      </c>
      <c r="E514" s="75"/>
      <c r="F514" s="250" t="s">
        <v>757</v>
      </c>
      <c r="G514" s="75"/>
      <c r="H514" s="75"/>
      <c r="I514" s="205"/>
      <c r="J514" s="75"/>
      <c r="K514" s="75"/>
      <c r="L514" s="73"/>
      <c r="M514" s="249"/>
      <c r="N514" s="48"/>
      <c r="O514" s="48"/>
      <c r="P514" s="48"/>
      <c r="Q514" s="48"/>
      <c r="R514" s="48"/>
      <c r="S514" s="48"/>
      <c r="T514" s="96"/>
      <c r="AT514" s="25" t="s">
        <v>189</v>
      </c>
      <c r="AU514" s="25" t="s">
        <v>86</v>
      </c>
    </row>
    <row r="515" spans="2:51" s="12" customFormat="1" ht="13.5">
      <c r="B515" s="251"/>
      <c r="C515" s="252"/>
      <c r="D515" s="247" t="s">
        <v>191</v>
      </c>
      <c r="E515" s="253" t="s">
        <v>22</v>
      </c>
      <c r="F515" s="254" t="s">
        <v>269</v>
      </c>
      <c r="G515" s="252"/>
      <c r="H515" s="253" t="s">
        <v>22</v>
      </c>
      <c r="I515" s="255"/>
      <c r="J515" s="252"/>
      <c r="K515" s="252"/>
      <c r="L515" s="256"/>
      <c r="M515" s="257"/>
      <c r="N515" s="258"/>
      <c r="O515" s="258"/>
      <c r="P515" s="258"/>
      <c r="Q515" s="258"/>
      <c r="R515" s="258"/>
      <c r="S515" s="258"/>
      <c r="T515" s="259"/>
      <c r="AT515" s="260" t="s">
        <v>191</v>
      </c>
      <c r="AU515" s="260" t="s">
        <v>86</v>
      </c>
      <c r="AV515" s="12" t="s">
        <v>24</v>
      </c>
      <c r="AW515" s="12" t="s">
        <v>40</v>
      </c>
      <c r="AX515" s="12" t="s">
        <v>77</v>
      </c>
      <c r="AY515" s="260" t="s">
        <v>179</v>
      </c>
    </row>
    <row r="516" spans="2:51" s="13" customFormat="1" ht="13.5">
      <c r="B516" s="261"/>
      <c r="C516" s="262"/>
      <c r="D516" s="247" t="s">
        <v>191</v>
      </c>
      <c r="E516" s="263" t="s">
        <v>22</v>
      </c>
      <c r="F516" s="264" t="s">
        <v>758</v>
      </c>
      <c r="G516" s="262"/>
      <c r="H516" s="265">
        <v>148.64</v>
      </c>
      <c r="I516" s="266"/>
      <c r="J516" s="262"/>
      <c r="K516" s="262"/>
      <c r="L516" s="267"/>
      <c r="M516" s="268"/>
      <c r="N516" s="269"/>
      <c r="O516" s="269"/>
      <c r="P516" s="269"/>
      <c r="Q516" s="269"/>
      <c r="R516" s="269"/>
      <c r="S516" s="269"/>
      <c r="T516" s="270"/>
      <c r="AT516" s="271" t="s">
        <v>191</v>
      </c>
      <c r="AU516" s="271" t="s">
        <v>86</v>
      </c>
      <c r="AV516" s="13" t="s">
        <v>86</v>
      </c>
      <c r="AW516" s="13" t="s">
        <v>40</v>
      </c>
      <c r="AX516" s="13" t="s">
        <v>24</v>
      </c>
      <c r="AY516" s="271" t="s">
        <v>179</v>
      </c>
    </row>
    <row r="517" spans="2:65" s="1" customFormat="1" ht="25.5" customHeight="1">
      <c r="B517" s="47"/>
      <c r="C517" s="283" t="s">
        <v>759</v>
      </c>
      <c r="D517" s="283" t="s">
        <v>375</v>
      </c>
      <c r="E517" s="284" t="s">
        <v>760</v>
      </c>
      <c r="F517" s="285" t="s">
        <v>761</v>
      </c>
      <c r="G517" s="286" t="s">
        <v>116</v>
      </c>
      <c r="H517" s="287">
        <v>85.468</v>
      </c>
      <c r="I517" s="288"/>
      <c r="J517" s="289">
        <f>ROUND(I517*H517,2)</f>
        <v>0</v>
      </c>
      <c r="K517" s="285" t="s">
        <v>369</v>
      </c>
      <c r="L517" s="290"/>
      <c r="M517" s="291" t="s">
        <v>22</v>
      </c>
      <c r="N517" s="292" t="s">
        <v>48</v>
      </c>
      <c r="O517" s="48"/>
      <c r="P517" s="244">
        <f>O517*H517</f>
        <v>0</v>
      </c>
      <c r="Q517" s="244">
        <v>0.0045</v>
      </c>
      <c r="R517" s="244">
        <f>Q517*H517</f>
        <v>0.384606</v>
      </c>
      <c r="S517" s="244">
        <v>0</v>
      </c>
      <c r="T517" s="245">
        <f>S517*H517</f>
        <v>0</v>
      </c>
      <c r="AR517" s="25" t="s">
        <v>398</v>
      </c>
      <c r="AT517" s="25" t="s">
        <v>375</v>
      </c>
      <c r="AU517" s="25" t="s">
        <v>86</v>
      </c>
      <c r="AY517" s="25" t="s">
        <v>179</v>
      </c>
      <c r="BE517" s="246">
        <f>IF(N517="základní",J517,0)</f>
        <v>0</v>
      </c>
      <c r="BF517" s="246">
        <f>IF(N517="snížená",J517,0)</f>
        <v>0</v>
      </c>
      <c r="BG517" s="246">
        <f>IF(N517="zákl. přenesená",J517,0)</f>
        <v>0</v>
      </c>
      <c r="BH517" s="246">
        <f>IF(N517="sníž. přenesená",J517,0)</f>
        <v>0</v>
      </c>
      <c r="BI517" s="246">
        <f>IF(N517="nulová",J517,0)</f>
        <v>0</v>
      </c>
      <c r="BJ517" s="25" t="s">
        <v>24</v>
      </c>
      <c r="BK517" s="246">
        <f>ROUND(I517*H517,2)</f>
        <v>0</v>
      </c>
      <c r="BL517" s="25" t="s">
        <v>288</v>
      </c>
      <c r="BM517" s="25" t="s">
        <v>762</v>
      </c>
    </row>
    <row r="518" spans="2:51" s="12" customFormat="1" ht="13.5">
      <c r="B518" s="251"/>
      <c r="C518" s="252"/>
      <c r="D518" s="247" t="s">
        <v>191</v>
      </c>
      <c r="E518" s="253" t="s">
        <v>22</v>
      </c>
      <c r="F518" s="254" t="s">
        <v>743</v>
      </c>
      <c r="G518" s="252"/>
      <c r="H518" s="253" t="s">
        <v>22</v>
      </c>
      <c r="I518" s="255"/>
      <c r="J518" s="252"/>
      <c r="K518" s="252"/>
      <c r="L518" s="256"/>
      <c r="M518" s="257"/>
      <c r="N518" s="258"/>
      <c r="O518" s="258"/>
      <c r="P518" s="258"/>
      <c r="Q518" s="258"/>
      <c r="R518" s="258"/>
      <c r="S518" s="258"/>
      <c r="T518" s="259"/>
      <c r="AT518" s="260" t="s">
        <v>191</v>
      </c>
      <c r="AU518" s="260" t="s">
        <v>86</v>
      </c>
      <c r="AV518" s="12" t="s">
        <v>24</v>
      </c>
      <c r="AW518" s="12" t="s">
        <v>40</v>
      </c>
      <c r="AX518" s="12" t="s">
        <v>77</v>
      </c>
      <c r="AY518" s="260" t="s">
        <v>179</v>
      </c>
    </row>
    <row r="519" spans="2:51" s="13" customFormat="1" ht="13.5">
      <c r="B519" s="261"/>
      <c r="C519" s="262"/>
      <c r="D519" s="247" t="s">
        <v>191</v>
      </c>
      <c r="E519" s="263" t="s">
        <v>22</v>
      </c>
      <c r="F519" s="264" t="s">
        <v>763</v>
      </c>
      <c r="G519" s="262"/>
      <c r="H519" s="265">
        <v>85.468</v>
      </c>
      <c r="I519" s="266"/>
      <c r="J519" s="262"/>
      <c r="K519" s="262"/>
      <c r="L519" s="267"/>
      <c r="M519" s="268"/>
      <c r="N519" s="269"/>
      <c r="O519" s="269"/>
      <c r="P519" s="269"/>
      <c r="Q519" s="269"/>
      <c r="R519" s="269"/>
      <c r="S519" s="269"/>
      <c r="T519" s="270"/>
      <c r="AT519" s="271" t="s">
        <v>191</v>
      </c>
      <c r="AU519" s="271" t="s">
        <v>86</v>
      </c>
      <c r="AV519" s="13" t="s">
        <v>86</v>
      </c>
      <c r="AW519" s="13" t="s">
        <v>40</v>
      </c>
      <c r="AX519" s="13" t="s">
        <v>24</v>
      </c>
      <c r="AY519" s="271" t="s">
        <v>179</v>
      </c>
    </row>
    <row r="520" spans="2:65" s="1" customFormat="1" ht="25.5" customHeight="1">
      <c r="B520" s="47"/>
      <c r="C520" s="283" t="s">
        <v>764</v>
      </c>
      <c r="D520" s="283" t="s">
        <v>375</v>
      </c>
      <c r="E520" s="284" t="s">
        <v>765</v>
      </c>
      <c r="F520" s="285" t="s">
        <v>766</v>
      </c>
      <c r="G520" s="286" t="s">
        <v>116</v>
      </c>
      <c r="H520" s="287">
        <v>85.468</v>
      </c>
      <c r="I520" s="288"/>
      <c r="J520" s="289">
        <f>ROUND(I520*H520,2)</f>
        <v>0</v>
      </c>
      <c r="K520" s="285" t="s">
        <v>369</v>
      </c>
      <c r="L520" s="290"/>
      <c r="M520" s="291" t="s">
        <v>22</v>
      </c>
      <c r="N520" s="292" t="s">
        <v>48</v>
      </c>
      <c r="O520" s="48"/>
      <c r="P520" s="244">
        <f>O520*H520</f>
        <v>0</v>
      </c>
      <c r="Q520" s="244">
        <v>0.0049</v>
      </c>
      <c r="R520" s="244">
        <f>Q520*H520</f>
        <v>0.4187932</v>
      </c>
      <c r="S520" s="244">
        <v>0</v>
      </c>
      <c r="T520" s="245">
        <f>S520*H520</f>
        <v>0</v>
      </c>
      <c r="AR520" s="25" t="s">
        <v>398</v>
      </c>
      <c r="AT520" s="25" t="s">
        <v>375</v>
      </c>
      <c r="AU520" s="25" t="s">
        <v>86</v>
      </c>
      <c r="AY520" s="25" t="s">
        <v>179</v>
      </c>
      <c r="BE520" s="246">
        <f>IF(N520="základní",J520,0)</f>
        <v>0</v>
      </c>
      <c r="BF520" s="246">
        <f>IF(N520="snížená",J520,0)</f>
        <v>0</v>
      </c>
      <c r="BG520" s="246">
        <f>IF(N520="zákl. přenesená",J520,0)</f>
        <v>0</v>
      </c>
      <c r="BH520" s="246">
        <f>IF(N520="sníž. přenesená",J520,0)</f>
        <v>0</v>
      </c>
      <c r="BI520" s="246">
        <f>IF(N520="nulová",J520,0)</f>
        <v>0</v>
      </c>
      <c r="BJ520" s="25" t="s">
        <v>24</v>
      </c>
      <c r="BK520" s="246">
        <f>ROUND(I520*H520,2)</f>
        <v>0</v>
      </c>
      <c r="BL520" s="25" t="s">
        <v>288</v>
      </c>
      <c r="BM520" s="25" t="s">
        <v>767</v>
      </c>
    </row>
    <row r="521" spans="2:65" s="1" customFormat="1" ht="25.5" customHeight="1">
      <c r="B521" s="47"/>
      <c r="C521" s="235" t="s">
        <v>768</v>
      </c>
      <c r="D521" s="235" t="s">
        <v>181</v>
      </c>
      <c r="E521" s="236" t="s">
        <v>769</v>
      </c>
      <c r="F521" s="237" t="s">
        <v>770</v>
      </c>
      <c r="G521" s="238" t="s">
        <v>245</v>
      </c>
      <c r="H521" s="239">
        <v>0.908</v>
      </c>
      <c r="I521" s="240"/>
      <c r="J521" s="241">
        <f>ROUND(I521*H521,2)</f>
        <v>0</v>
      </c>
      <c r="K521" s="237" t="s">
        <v>184</v>
      </c>
      <c r="L521" s="73"/>
      <c r="M521" s="242" t="s">
        <v>22</v>
      </c>
      <c r="N521" s="243" t="s">
        <v>48</v>
      </c>
      <c r="O521" s="48"/>
      <c r="P521" s="244">
        <f>O521*H521</f>
        <v>0</v>
      </c>
      <c r="Q521" s="244">
        <v>0</v>
      </c>
      <c r="R521" s="244">
        <f>Q521*H521</f>
        <v>0</v>
      </c>
      <c r="S521" s="244">
        <v>0</v>
      </c>
      <c r="T521" s="245">
        <f>S521*H521</f>
        <v>0</v>
      </c>
      <c r="AR521" s="25" t="s">
        <v>288</v>
      </c>
      <c r="AT521" s="25" t="s">
        <v>181</v>
      </c>
      <c r="AU521" s="25" t="s">
        <v>86</v>
      </c>
      <c r="AY521" s="25" t="s">
        <v>179</v>
      </c>
      <c r="BE521" s="246">
        <f>IF(N521="základní",J521,0)</f>
        <v>0</v>
      </c>
      <c r="BF521" s="246">
        <f>IF(N521="snížená",J521,0)</f>
        <v>0</v>
      </c>
      <c r="BG521" s="246">
        <f>IF(N521="zákl. přenesená",J521,0)</f>
        <v>0</v>
      </c>
      <c r="BH521" s="246">
        <f>IF(N521="sníž. přenesená",J521,0)</f>
        <v>0</v>
      </c>
      <c r="BI521" s="246">
        <f>IF(N521="nulová",J521,0)</f>
        <v>0</v>
      </c>
      <c r="BJ521" s="25" t="s">
        <v>24</v>
      </c>
      <c r="BK521" s="246">
        <f>ROUND(I521*H521,2)</f>
        <v>0</v>
      </c>
      <c r="BL521" s="25" t="s">
        <v>288</v>
      </c>
      <c r="BM521" s="25" t="s">
        <v>771</v>
      </c>
    </row>
    <row r="522" spans="2:47" s="1" customFormat="1" ht="13.5">
      <c r="B522" s="47"/>
      <c r="C522" s="75"/>
      <c r="D522" s="247" t="s">
        <v>187</v>
      </c>
      <c r="E522" s="75"/>
      <c r="F522" s="248" t="s">
        <v>772</v>
      </c>
      <c r="G522" s="75"/>
      <c r="H522" s="75"/>
      <c r="I522" s="205"/>
      <c r="J522" s="75"/>
      <c r="K522" s="75"/>
      <c r="L522" s="73"/>
      <c r="M522" s="249"/>
      <c r="N522" s="48"/>
      <c r="O522" s="48"/>
      <c r="P522" s="48"/>
      <c r="Q522" s="48"/>
      <c r="R522" s="48"/>
      <c r="S522" s="48"/>
      <c r="T522" s="96"/>
      <c r="AT522" s="25" t="s">
        <v>187</v>
      </c>
      <c r="AU522" s="25" t="s">
        <v>86</v>
      </c>
    </row>
    <row r="523" spans="2:47" s="1" customFormat="1" ht="13.5">
      <c r="B523" s="47"/>
      <c r="C523" s="75"/>
      <c r="D523" s="247" t="s">
        <v>189</v>
      </c>
      <c r="E523" s="75"/>
      <c r="F523" s="250" t="s">
        <v>773</v>
      </c>
      <c r="G523" s="75"/>
      <c r="H523" s="75"/>
      <c r="I523" s="205"/>
      <c r="J523" s="75"/>
      <c r="K523" s="75"/>
      <c r="L523" s="73"/>
      <c r="M523" s="249"/>
      <c r="N523" s="48"/>
      <c r="O523" s="48"/>
      <c r="P523" s="48"/>
      <c r="Q523" s="48"/>
      <c r="R523" s="48"/>
      <c r="S523" s="48"/>
      <c r="T523" s="96"/>
      <c r="AT523" s="25" t="s">
        <v>189</v>
      </c>
      <c r="AU523" s="25" t="s">
        <v>86</v>
      </c>
    </row>
    <row r="524" spans="2:63" s="11" customFormat="1" ht="29.85" customHeight="1">
      <c r="B524" s="219"/>
      <c r="C524" s="220"/>
      <c r="D524" s="221" t="s">
        <v>76</v>
      </c>
      <c r="E524" s="233" t="s">
        <v>774</v>
      </c>
      <c r="F524" s="233" t="s">
        <v>775</v>
      </c>
      <c r="G524" s="220"/>
      <c r="H524" s="220"/>
      <c r="I524" s="223"/>
      <c r="J524" s="234">
        <f>BK524</f>
        <v>0</v>
      </c>
      <c r="K524" s="220"/>
      <c r="L524" s="225"/>
      <c r="M524" s="226"/>
      <c r="N524" s="227"/>
      <c r="O524" s="227"/>
      <c r="P524" s="228">
        <f>SUM(P525:P543)</f>
        <v>0</v>
      </c>
      <c r="Q524" s="227"/>
      <c r="R524" s="228">
        <f>SUM(R525:R543)</f>
        <v>0.14259</v>
      </c>
      <c r="S524" s="227"/>
      <c r="T524" s="229">
        <f>SUM(T525:T543)</f>
        <v>0.26395199999999996</v>
      </c>
      <c r="AR524" s="230" t="s">
        <v>86</v>
      </c>
      <c r="AT524" s="231" t="s">
        <v>76</v>
      </c>
      <c r="AU524" s="231" t="s">
        <v>24</v>
      </c>
      <c r="AY524" s="230" t="s">
        <v>179</v>
      </c>
      <c r="BK524" s="232">
        <f>SUM(BK525:BK543)</f>
        <v>0</v>
      </c>
    </row>
    <row r="525" spans="2:65" s="1" customFormat="1" ht="25.5" customHeight="1">
      <c r="B525" s="47"/>
      <c r="C525" s="235" t="s">
        <v>122</v>
      </c>
      <c r="D525" s="235" t="s">
        <v>181</v>
      </c>
      <c r="E525" s="236" t="s">
        <v>776</v>
      </c>
      <c r="F525" s="237" t="s">
        <v>777</v>
      </c>
      <c r="G525" s="238" t="s">
        <v>116</v>
      </c>
      <c r="H525" s="239">
        <v>67.9</v>
      </c>
      <c r="I525" s="240"/>
      <c r="J525" s="241">
        <f>ROUND(I525*H525,2)</f>
        <v>0</v>
      </c>
      <c r="K525" s="237" t="s">
        <v>184</v>
      </c>
      <c r="L525" s="73"/>
      <c r="M525" s="242" t="s">
        <v>22</v>
      </c>
      <c r="N525" s="243" t="s">
        <v>48</v>
      </c>
      <c r="O525" s="48"/>
      <c r="P525" s="244">
        <f>O525*H525</f>
        <v>0</v>
      </c>
      <c r="Q525" s="244">
        <v>0</v>
      </c>
      <c r="R525" s="244">
        <f>Q525*H525</f>
        <v>0</v>
      </c>
      <c r="S525" s="244">
        <v>0</v>
      </c>
      <c r="T525" s="245">
        <f>S525*H525</f>
        <v>0</v>
      </c>
      <c r="AR525" s="25" t="s">
        <v>288</v>
      </c>
      <c r="AT525" s="25" t="s">
        <v>181</v>
      </c>
      <c r="AU525" s="25" t="s">
        <v>86</v>
      </c>
      <c r="AY525" s="25" t="s">
        <v>179</v>
      </c>
      <c r="BE525" s="246">
        <f>IF(N525="základní",J525,0)</f>
        <v>0</v>
      </c>
      <c r="BF525" s="246">
        <f>IF(N525="snížená",J525,0)</f>
        <v>0</v>
      </c>
      <c r="BG525" s="246">
        <f>IF(N525="zákl. přenesená",J525,0)</f>
        <v>0</v>
      </c>
      <c r="BH525" s="246">
        <f>IF(N525="sníž. přenesená",J525,0)</f>
        <v>0</v>
      </c>
      <c r="BI525" s="246">
        <f>IF(N525="nulová",J525,0)</f>
        <v>0</v>
      </c>
      <c r="BJ525" s="25" t="s">
        <v>24</v>
      </c>
      <c r="BK525" s="246">
        <f>ROUND(I525*H525,2)</f>
        <v>0</v>
      </c>
      <c r="BL525" s="25" t="s">
        <v>288</v>
      </c>
      <c r="BM525" s="25" t="s">
        <v>778</v>
      </c>
    </row>
    <row r="526" spans="2:47" s="1" customFormat="1" ht="13.5">
      <c r="B526" s="47"/>
      <c r="C526" s="75"/>
      <c r="D526" s="247" t="s">
        <v>187</v>
      </c>
      <c r="E526" s="75"/>
      <c r="F526" s="248" t="s">
        <v>779</v>
      </c>
      <c r="G526" s="75"/>
      <c r="H526" s="75"/>
      <c r="I526" s="205"/>
      <c r="J526" s="75"/>
      <c r="K526" s="75"/>
      <c r="L526" s="73"/>
      <c r="M526" s="249"/>
      <c r="N526" s="48"/>
      <c r="O526" s="48"/>
      <c r="P526" s="48"/>
      <c r="Q526" s="48"/>
      <c r="R526" s="48"/>
      <c r="S526" s="48"/>
      <c r="T526" s="96"/>
      <c r="AT526" s="25" t="s">
        <v>187</v>
      </c>
      <c r="AU526" s="25" t="s">
        <v>86</v>
      </c>
    </row>
    <row r="527" spans="2:47" s="1" customFormat="1" ht="13.5">
      <c r="B527" s="47"/>
      <c r="C527" s="75"/>
      <c r="D527" s="247" t="s">
        <v>189</v>
      </c>
      <c r="E527" s="75"/>
      <c r="F527" s="250" t="s">
        <v>780</v>
      </c>
      <c r="G527" s="75"/>
      <c r="H527" s="75"/>
      <c r="I527" s="205"/>
      <c r="J527" s="75"/>
      <c r="K527" s="75"/>
      <c r="L527" s="73"/>
      <c r="M527" s="249"/>
      <c r="N527" s="48"/>
      <c r="O527" s="48"/>
      <c r="P527" s="48"/>
      <c r="Q527" s="48"/>
      <c r="R527" s="48"/>
      <c r="S527" s="48"/>
      <c r="T527" s="96"/>
      <c r="AT527" s="25" t="s">
        <v>189</v>
      </c>
      <c r="AU527" s="25" t="s">
        <v>86</v>
      </c>
    </row>
    <row r="528" spans="2:51" s="12" customFormat="1" ht="13.5">
      <c r="B528" s="251"/>
      <c r="C528" s="252"/>
      <c r="D528" s="247" t="s">
        <v>191</v>
      </c>
      <c r="E528" s="253" t="s">
        <v>22</v>
      </c>
      <c r="F528" s="254" t="s">
        <v>743</v>
      </c>
      <c r="G528" s="252"/>
      <c r="H528" s="253" t="s">
        <v>22</v>
      </c>
      <c r="I528" s="255"/>
      <c r="J528" s="252"/>
      <c r="K528" s="252"/>
      <c r="L528" s="256"/>
      <c r="M528" s="257"/>
      <c r="N528" s="258"/>
      <c r="O528" s="258"/>
      <c r="P528" s="258"/>
      <c r="Q528" s="258"/>
      <c r="R528" s="258"/>
      <c r="S528" s="258"/>
      <c r="T528" s="259"/>
      <c r="AT528" s="260" t="s">
        <v>191</v>
      </c>
      <c r="AU528" s="260" t="s">
        <v>86</v>
      </c>
      <c r="AV528" s="12" t="s">
        <v>24</v>
      </c>
      <c r="AW528" s="12" t="s">
        <v>40</v>
      </c>
      <c r="AX528" s="12" t="s">
        <v>77</v>
      </c>
      <c r="AY528" s="260" t="s">
        <v>179</v>
      </c>
    </row>
    <row r="529" spans="2:51" s="13" customFormat="1" ht="13.5">
      <c r="B529" s="261"/>
      <c r="C529" s="262"/>
      <c r="D529" s="247" t="s">
        <v>191</v>
      </c>
      <c r="E529" s="263" t="s">
        <v>22</v>
      </c>
      <c r="F529" s="264" t="s">
        <v>526</v>
      </c>
      <c r="G529" s="262"/>
      <c r="H529" s="265">
        <v>67.9</v>
      </c>
      <c r="I529" s="266"/>
      <c r="J529" s="262"/>
      <c r="K529" s="262"/>
      <c r="L529" s="267"/>
      <c r="M529" s="268"/>
      <c r="N529" s="269"/>
      <c r="O529" s="269"/>
      <c r="P529" s="269"/>
      <c r="Q529" s="269"/>
      <c r="R529" s="269"/>
      <c r="S529" s="269"/>
      <c r="T529" s="270"/>
      <c r="AT529" s="271" t="s">
        <v>191</v>
      </c>
      <c r="AU529" s="271" t="s">
        <v>86</v>
      </c>
      <c r="AV529" s="13" t="s">
        <v>86</v>
      </c>
      <c r="AW529" s="13" t="s">
        <v>40</v>
      </c>
      <c r="AX529" s="13" t="s">
        <v>24</v>
      </c>
      <c r="AY529" s="271" t="s">
        <v>179</v>
      </c>
    </row>
    <row r="530" spans="2:65" s="1" customFormat="1" ht="16.5" customHeight="1">
      <c r="B530" s="47"/>
      <c r="C530" s="283" t="s">
        <v>781</v>
      </c>
      <c r="D530" s="283" t="s">
        <v>375</v>
      </c>
      <c r="E530" s="284" t="s">
        <v>782</v>
      </c>
      <c r="F530" s="285" t="s">
        <v>783</v>
      </c>
      <c r="G530" s="286" t="s">
        <v>116</v>
      </c>
      <c r="H530" s="287">
        <v>71.295</v>
      </c>
      <c r="I530" s="288"/>
      <c r="J530" s="289">
        <f>ROUND(I530*H530,2)</f>
        <v>0</v>
      </c>
      <c r="K530" s="285" t="s">
        <v>184</v>
      </c>
      <c r="L530" s="290"/>
      <c r="M530" s="291" t="s">
        <v>22</v>
      </c>
      <c r="N530" s="292" t="s">
        <v>48</v>
      </c>
      <c r="O530" s="48"/>
      <c r="P530" s="244">
        <f>O530*H530</f>
        <v>0</v>
      </c>
      <c r="Q530" s="244">
        <v>0.002</v>
      </c>
      <c r="R530" s="244">
        <f>Q530*H530</f>
        <v>0.14259</v>
      </c>
      <c r="S530" s="244">
        <v>0</v>
      </c>
      <c r="T530" s="245">
        <f>S530*H530</f>
        <v>0</v>
      </c>
      <c r="AR530" s="25" t="s">
        <v>398</v>
      </c>
      <c r="AT530" s="25" t="s">
        <v>375</v>
      </c>
      <c r="AU530" s="25" t="s">
        <v>86</v>
      </c>
      <c r="AY530" s="25" t="s">
        <v>179</v>
      </c>
      <c r="BE530" s="246">
        <f>IF(N530="základní",J530,0)</f>
        <v>0</v>
      </c>
      <c r="BF530" s="246">
        <f>IF(N530="snížená",J530,0)</f>
        <v>0</v>
      </c>
      <c r="BG530" s="246">
        <f>IF(N530="zákl. přenesená",J530,0)</f>
        <v>0</v>
      </c>
      <c r="BH530" s="246">
        <f>IF(N530="sníž. přenesená",J530,0)</f>
        <v>0</v>
      </c>
      <c r="BI530" s="246">
        <f>IF(N530="nulová",J530,0)</f>
        <v>0</v>
      </c>
      <c r="BJ530" s="25" t="s">
        <v>24</v>
      </c>
      <c r="BK530" s="246">
        <f>ROUND(I530*H530,2)</f>
        <v>0</v>
      </c>
      <c r="BL530" s="25" t="s">
        <v>288</v>
      </c>
      <c r="BM530" s="25" t="s">
        <v>784</v>
      </c>
    </row>
    <row r="531" spans="2:47" s="1" customFormat="1" ht="13.5">
      <c r="B531" s="47"/>
      <c r="C531" s="75"/>
      <c r="D531" s="247" t="s">
        <v>187</v>
      </c>
      <c r="E531" s="75"/>
      <c r="F531" s="248" t="s">
        <v>785</v>
      </c>
      <c r="G531" s="75"/>
      <c r="H531" s="75"/>
      <c r="I531" s="205"/>
      <c r="J531" s="75"/>
      <c r="K531" s="75"/>
      <c r="L531" s="73"/>
      <c r="M531" s="249"/>
      <c r="N531" s="48"/>
      <c r="O531" s="48"/>
      <c r="P531" s="48"/>
      <c r="Q531" s="48"/>
      <c r="R531" s="48"/>
      <c r="S531" s="48"/>
      <c r="T531" s="96"/>
      <c r="AT531" s="25" t="s">
        <v>187</v>
      </c>
      <c r="AU531" s="25" t="s">
        <v>86</v>
      </c>
    </row>
    <row r="532" spans="2:51" s="13" customFormat="1" ht="13.5">
      <c r="B532" s="261"/>
      <c r="C532" s="262"/>
      <c r="D532" s="247" t="s">
        <v>191</v>
      </c>
      <c r="E532" s="262"/>
      <c r="F532" s="264" t="s">
        <v>786</v>
      </c>
      <c r="G532" s="262"/>
      <c r="H532" s="265">
        <v>71.295</v>
      </c>
      <c r="I532" s="266"/>
      <c r="J532" s="262"/>
      <c r="K532" s="262"/>
      <c r="L532" s="267"/>
      <c r="M532" s="268"/>
      <c r="N532" s="269"/>
      <c r="O532" s="269"/>
      <c r="P532" s="269"/>
      <c r="Q532" s="269"/>
      <c r="R532" s="269"/>
      <c r="S532" s="269"/>
      <c r="T532" s="270"/>
      <c r="AT532" s="271" t="s">
        <v>191</v>
      </c>
      <c r="AU532" s="271" t="s">
        <v>86</v>
      </c>
      <c r="AV532" s="13" t="s">
        <v>86</v>
      </c>
      <c r="AW532" s="13" t="s">
        <v>6</v>
      </c>
      <c r="AX532" s="13" t="s">
        <v>24</v>
      </c>
      <c r="AY532" s="271" t="s">
        <v>179</v>
      </c>
    </row>
    <row r="533" spans="2:65" s="1" customFormat="1" ht="16.5" customHeight="1">
      <c r="B533" s="47"/>
      <c r="C533" s="235" t="s">
        <v>787</v>
      </c>
      <c r="D533" s="235" t="s">
        <v>181</v>
      </c>
      <c r="E533" s="236" t="s">
        <v>788</v>
      </c>
      <c r="F533" s="237" t="s">
        <v>789</v>
      </c>
      <c r="G533" s="238" t="s">
        <v>116</v>
      </c>
      <c r="H533" s="239">
        <v>43.992</v>
      </c>
      <c r="I533" s="240"/>
      <c r="J533" s="241">
        <f>ROUND(I533*H533,2)</f>
        <v>0</v>
      </c>
      <c r="K533" s="237" t="s">
        <v>184</v>
      </c>
      <c r="L533" s="73"/>
      <c r="M533" s="242" t="s">
        <v>22</v>
      </c>
      <c r="N533" s="243" t="s">
        <v>48</v>
      </c>
      <c r="O533" s="48"/>
      <c r="P533" s="244">
        <f>O533*H533</f>
        <v>0</v>
      </c>
      <c r="Q533" s="244">
        <v>0</v>
      </c>
      <c r="R533" s="244">
        <f>Q533*H533</f>
        <v>0</v>
      </c>
      <c r="S533" s="244">
        <v>0.006</v>
      </c>
      <c r="T533" s="245">
        <f>S533*H533</f>
        <v>0.26395199999999996</v>
      </c>
      <c r="AR533" s="25" t="s">
        <v>288</v>
      </c>
      <c r="AT533" s="25" t="s">
        <v>181</v>
      </c>
      <c r="AU533" s="25" t="s">
        <v>86</v>
      </c>
      <c r="AY533" s="25" t="s">
        <v>179</v>
      </c>
      <c r="BE533" s="246">
        <f>IF(N533="základní",J533,0)</f>
        <v>0</v>
      </c>
      <c r="BF533" s="246">
        <f>IF(N533="snížená",J533,0)</f>
        <v>0</v>
      </c>
      <c r="BG533" s="246">
        <f>IF(N533="zákl. přenesená",J533,0)</f>
        <v>0</v>
      </c>
      <c r="BH533" s="246">
        <f>IF(N533="sníž. přenesená",J533,0)</f>
        <v>0</v>
      </c>
      <c r="BI533" s="246">
        <f>IF(N533="nulová",J533,0)</f>
        <v>0</v>
      </c>
      <c r="BJ533" s="25" t="s">
        <v>24</v>
      </c>
      <c r="BK533" s="246">
        <f>ROUND(I533*H533,2)</f>
        <v>0</v>
      </c>
      <c r="BL533" s="25" t="s">
        <v>288</v>
      </c>
      <c r="BM533" s="25" t="s">
        <v>790</v>
      </c>
    </row>
    <row r="534" spans="2:47" s="1" customFormat="1" ht="13.5">
      <c r="B534" s="47"/>
      <c r="C534" s="75"/>
      <c r="D534" s="247" t="s">
        <v>187</v>
      </c>
      <c r="E534" s="75"/>
      <c r="F534" s="248" t="s">
        <v>791</v>
      </c>
      <c r="G534" s="75"/>
      <c r="H534" s="75"/>
      <c r="I534" s="205"/>
      <c r="J534" s="75"/>
      <c r="K534" s="75"/>
      <c r="L534" s="73"/>
      <c r="M534" s="249"/>
      <c r="N534" s="48"/>
      <c r="O534" s="48"/>
      <c r="P534" s="48"/>
      <c r="Q534" s="48"/>
      <c r="R534" s="48"/>
      <c r="S534" s="48"/>
      <c r="T534" s="96"/>
      <c r="AT534" s="25" t="s">
        <v>187</v>
      </c>
      <c r="AU534" s="25" t="s">
        <v>86</v>
      </c>
    </row>
    <row r="535" spans="2:47" s="1" customFormat="1" ht="13.5">
      <c r="B535" s="47"/>
      <c r="C535" s="75"/>
      <c r="D535" s="247" t="s">
        <v>189</v>
      </c>
      <c r="E535" s="75"/>
      <c r="F535" s="250" t="s">
        <v>792</v>
      </c>
      <c r="G535" s="75"/>
      <c r="H535" s="75"/>
      <c r="I535" s="205"/>
      <c r="J535" s="75"/>
      <c r="K535" s="75"/>
      <c r="L535" s="73"/>
      <c r="M535" s="249"/>
      <c r="N535" s="48"/>
      <c r="O535" s="48"/>
      <c r="P535" s="48"/>
      <c r="Q535" s="48"/>
      <c r="R535" s="48"/>
      <c r="S535" s="48"/>
      <c r="T535" s="96"/>
      <c r="AT535" s="25" t="s">
        <v>189</v>
      </c>
      <c r="AU535" s="25" t="s">
        <v>86</v>
      </c>
    </row>
    <row r="536" spans="2:51" s="12" customFormat="1" ht="13.5">
      <c r="B536" s="251"/>
      <c r="C536" s="252"/>
      <c r="D536" s="247" t="s">
        <v>191</v>
      </c>
      <c r="E536" s="253" t="s">
        <v>22</v>
      </c>
      <c r="F536" s="254" t="s">
        <v>793</v>
      </c>
      <c r="G536" s="252"/>
      <c r="H536" s="253" t="s">
        <v>22</v>
      </c>
      <c r="I536" s="255"/>
      <c r="J536" s="252"/>
      <c r="K536" s="252"/>
      <c r="L536" s="256"/>
      <c r="M536" s="257"/>
      <c r="N536" s="258"/>
      <c r="O536" s="258"/>
      <c r="P536" s="258"/>
      <c r="Q536" s="258"/>
      <c r="R536" s="258"/>
      <c r="S536" s="258"/>
      <c r="T536" s="259"/>
      <c r="AT536" s="260" t="s">
        <v>191</v>
      </c>
      <c r="AU536" s="260" t="s">
        <v>86</v>
      </c>
      <c r="AV536" s="12" t="s">
        <v>24</v>
      </c>
      <c r="AW536" s="12" t="s">
        <v>40</v>
      </c>
      <c r="AX536" s="12" t="s">
        <v>77</v>
      </c>
      <c r="AY536" s="260" t="s">
        <v>179</v>
      </c>
    </row>
    <row r="537" spans="2:51" s="13" customFormat="1" ht="13.5">
      <c r="B537" s="261"/>
      <c r="C537" s="262"/>
      <c r="D537" s="247" t="s">
        <v>191</v>
      </c>
      <c r="E537" s="263" t="s">
        <v>22</v>
      </c>
      <c r="F537" s="264" t="s">
        <v>665</v>
      </c>
      <c r="G537" s="262"/>
      <c r="H537" s="265">
        <v>1.25</v>
      </c>
      <c r="I537" s="266"/>
      <c r="J537" s="262"/>
      <c r="K537" s="262"/>
      <c r="L537" s="267"/>
      <c r="M537" s="268"/>
      <c r="N537" s="269"/>
      <c r="O537" s="269"/>
      <c r="P537" s="269"/>
      <c r="Q537" s="269"/>
      <c r="R537" s="269"/>
      <c r="S537" s="269"/>
      <c r="T537" s="270"/>
      <c r="AT537" s="271" t="s">
        <v>191</v>
      </c>
      <c r="AU537" s="271" t="s">
        <v>86</v>
      </c>
      <c r="AV537" s="13" t="s">
        <v>86</v>
      </c>
      <c r="AW537" s="13" t="s">
        <v>40</v>
      </c>
      <c r="AX537" s="13" t="s">
        <v>77</v>
      </c>
      <c r="AY537" s="271" t="s">
        <v>179</v>
      </c>
    </row>
    <row r="538" spans="2:51" s="12" customFormat="1" ht="13.5">
      <c r="B538" s="251"/>
      <c r="C538" s="252"/>
      <c r="D538" s="247" t="s">
        <v>191</v>
      </c>
      <c r="E538" s="253" t="s">
        <v>22</v>
      </c>
      <c r="F538" s="254" t="s">
        <v>794</v>
      </c>
      <c r="G538" s="252"/>
      <c r="H538" s="253" t="s">
        <v>22</v>
      </c>
      <c r="I538" s="255"/>
      <c r="J538" s="252"/>
      <c r="K538" s="252"/>
      <c r="L538" s="256"/>
      <c r="M538" s="257"/>
      <c r="N538" s="258"/>
      <c r="O538" s="258"/>
      <c r="P538" s="258"/>
      <c r="Q538" s="258"/>
      <c r="R538" s="258"/>
      <c r="S538" s="258"/>
      <c r="T538" s="259"/>
      <c r="AT538" s="260" t="s">
        <v>191</v>
      </c>
      <c r="AU538" s="260" t="s">
        <v>86</v>
      </c>
      <c r="AV538" s="12" t="s">
        <v>24</v>
      </c>
      <c r="AW538" s="12" t="s">
        <v>40</v>
      </c>
      <c r="AX538" s="12" t="s">
        <v>77</v>
      </c>
      <c r="AY538" s="260" t="s">
        <v>179</v>
      </c>
    </row>
    <row r="539" spans="2:51" s="13" customFormat="1" ht="13.5">
      <c r="B539" s="261"/>
      <c r="C539" s="262"/>
      <c r="D539" s="247" t="s">
        <v>191</v>
      </c>
      <c r="E539" s="263" t="s">
        <v>22</v>
      </c>
      <c r="F539" s="264" t="s">
        <v>795</v>
      </c>
      <c r="G539" s="262"/>
      <c r="H539" s="265">
        <v>42.742</v>
      </c>
      <c r="I539" s="266"/>
      <c r="J539" s="262"/>
      <c r="K539" s="262"/>
      <c r="L539" s="267"/>
      <c r="M539" s="268"/>
      <c r="N539" s="269"/>
      <c r="O539" s="269"/>
      <c r="P539" s="269"/>
      <c r="Q539" s="269"/>
      <c r="R539" s="269"/>
      <c r="S539" s="269"/>
      <c r="T539" s="270"/>
      <c r="AT539" s="271" t="s">
        <v>191</v>
      </c>
      <c r="AU539" s="271" t="s">
        <v>86</v>
      </c>
      <c r="AV539" s="13" t="s">
        <v>86</v>
      </c>
      <c r="AW539" s="13" t="s">
        <v>40</v>
      </c>
      <c r="AX539" s="13" t="s">
        <v>77</v>
      </c>
      <c r="AY539" s="271" t="s">
        <v>179</v>
      </c>
    </row>
    <row r="540" spans="2:51" s="14" customFormat="1" ht="13.5">
      <c r="B540" s="272"/>
      <c r="C540" s="273"/>
      <c r="D540" s="247" t="s">
        <v>191</v>
      </c>
      <c r="E540" s="274" t="s">
        <v>22</v>
      </c>
      <c r="F540" s="275" t="s">
        <v>196</v>
      </c>
      <c r="G540" s="273"/>
      <c r="H540" s="276">
        <v>43.992</v>
      </c>
      <c r="I540" s="277"/>
      <c r="J540" s="273"/>
      <c r="K540" s="273"/>
      <c r="L540" s="278"/>
      <c r="M540" s="279"/>
      <c r="N540" s="280"/>
      <c r="O540" s="280"/>
      <c r="P540" s="280"/>
      <c r="Q540" s="280"/>
      <c r="R540" s="280"/>
      <c r="S540" s="280"/>
      <c r="T540" s="281"/>
      <c r="AT540" s="282" t="s">
        <v>191</v>
      </c>
      <c r="AU540" s="282" t="s">
        <v>86</v>
      </c>
      <c r="AV540" s="14" t="s">
        <v>185</v>
      </c>
      <c r="AW540" s="14" t="s">
        <v>40</v>
      </c>
      <c r="AX540" s="14" t="s">
        <v>24</v>
      </c>
      <c r="AY540" s="282" t="s">
        <v>179</v>
      </c>
    </row>
    <row r="541" spans="2:65" s="1" customFormat="1" ht="16.5" customHeight="1">
      <c r="B541" s="47"/>
      <c r="C541" s="235" t="s">
        <v>796</v>
      </c>
      <c r="D541" s="235" t="s">
        <v>181</v>
      </c>
      <c r="E541" s="236" t="s">
        <v>797</v>
      </c>
      <c r="F541" s="237" t="s">
        <v>798</v>
      </c>
      <c r="G541" s="238" t="s">
        <v>245</v>
      </c>
      <c r="H541" s="239">
        <v>0.143</v>
      </c>
      <c r="I541" s="240"/>
      <c r="J541" s="241">
        <f>ROUND(I541*H541,2)</f>
        <v>0</v>
      </c>
      <c r="K541" s="237" t="s">
        <v>184</v>
      </c>
      <c r="L541" s="73"/>
      <c r="M541" s="242" t="s">
        <v>22</v>
      </c>
      <c r="N541" s="243" t="s">
        <v>48</v>
      </c>
      <c r="O541" s="48"/>
      <c r="P541" s="244">
        <f>O541*H541</f>
        <v>0</v>
      </c>
      <c r="Q541" s="244">
        <v>0</v>
      </c>
      <c r="R541" s="244">
        <f>Q541*H541</f>
        <v>0</v>
      </c>
      <c r="S541" s="244">
        <v>0</v>
      </c>
      <c r="T541" s="245">
        <f>S541*H541</f>
        <v>0</v>
      </c>
      <c r="AR541" s="25" t="s">
        <v>288</v>
      </c>
      <c r="AT541" s="25" t="s">
        <v>181</v>
      </c>
      <c r="AU541" s="25" t="s">
        <v>86</v>
      </c>
      <c r="AY541" s="25" t="s">
        <v>179</v>
      </c>
      <c r="BE541" s="246">
        <f>IF(N541="základní",J541,0)</f>
        <v>0</v>
      </c>
      <c r="BF541" s="246">
        <f>IF(N541="snížená",J541,0)</f>
        <v>0</v>
      </c>
      <c r="BG541" s="246">
        <f>IF(N541="zákl. přenesená",J541,0)</f>
        <v>0</v>
      </c>
      <c r="BH541" s="246">
        <f>IF(N541="sníž. přenesená",J541,0)</f>
        <v>0</v>
      </c>
      <c r="BI541" s="246">
        <f>IF(N541="nulová",J541,0)</f>
        <v>0</v>
      </c>
      <c r="BJ541" s="25" t="s">
        <v>24</v>
      </c>
      <c r="BK541" s="246">
        <f>ROUND(I541*H541,2)</f>
        <v>0</v>
      </c>
      <c r="BL541" s="25" t="s">
        <v>288</v>
      </c>
      <c r="BM541" s="25" t="s">
        <v>799</v>
      </c>
    </row>
    <row r="542" spans="2:47" s="1" customFormat="1" ht="13.5">
      <c r="B542" s="47"/>
      <c r="C542" s="75"/>
      <c r="D542" s="247" t="s">
        <v>187</v>
      </c>
      <c r="E542" s="75"/>
      <c r="F542" s="248" t="s">
        <v>800</v>
      </c>
      <c r="G542" s="75"/>
      <c r="H542" s="75"/>
      <c r="I542" s="205"/>
      <c r="J542" s="75"/>
      <c r="K542" s="75"/>
      <c r="L542" s="73"/>
      <c r="M542" s="249"/>
      <c r="N542" s="48"/>
      <c r="O542" s="48"/>
      <c r="P542" s="48"/>
      <c r="Q542" s="48"/>
      <c r="R542" s="48"/>
      <c r="S542" s="48"/>
      <c r="T542" s="96"/>
      <c r="AT542" s="25" t="s">
        <v>187</v>
      </c>
      <c r="AU542" s="25" t="s">
        <v>86</v>
      </c>
    </row>
    <row r="543" spans="2:47" s="1" customFormat="1" ht="13.5">
      <c r="B543" s="47"/>
      <c r="C543" s="75"/>
      <c r="D543" s="247" t="s">
        <v>189</v>
      </c>
      <c r="E543" s="75"/>
      <c r="F543" s="250" t="s">
        <v>801</v>
      </c>
      <c r="G543" s="75"/>
      <c r="H543" s="75"/>
      <c r="I543" s="205"/>
      <c r="J543" s="75"/>
      <c r="K543" s="75"/>
      <c r="L543" s="73"/>
      <c r="M543" s="249"/>
      <c r="N543" s="48"/>
      <c r="O543" s="48"/>
      <c r="P543" s="48"/>
      <c r="Q543" s="48"/>
      <c r="R543" s="48"/>
      <c r="S543" s="48"/>
      <c r="T543" s="96"/>
      <c r="AT543" s="25" t="s">
        <v>189</v>
      </c>
      <c r="AU543" s="25" t="s">
        <v>86</v>
      </c>
    </row>
    <row r="544" spans="2:63" s="11" customFormat="1" ht="29.85" customHeight="1">
      <c r="B544" s="219"/>
      <c r="C544" s="220"/>
      <c r="D544" s="221" t="s">
        <v>76</v>
      </c>
      <c r="E544" s="233" t="s">
        <v>802</v>
      </c>
      <c r="F544" s="233" t="s">
        <v>803</v>
      </c>
      <c r="G544" s="220"/>
      <c r="H544" s="220"/>
      <c r="I544" s="223"/>
      <c r="J544" s="234">
        <f>BK544</f>
        <v>0</v>
      </c>
      <c r="K544" s="220"/>
      <c r="L544" s="225"/>
      <c r="M544" s="226"/>
      <c r="N544" s="227"/>
      <c r="O544" s="227"/>
      <c r="P544" s="228">
        <f>SUM(P545:P548)</f>
        <v>0</v>
      </c>
      <c r="Q544" s="227"/>
      <c r="R544" s="228">
        <f>SUM(R545:R548)</f>
        <v>0.28384344</v>
      </c>
      <c r="S544" s="227"/>
      <c r="T544" s="229">
        <f>SUM(T545:T548)</f>
        <v>0</v>
      </c>
      <c r="AR544" s="230" t="s">
        <v>86</v>
      </c>
      <c r="AT544" s="231" t="s">
        <v>76</v>
      </c>
      <c r="AU544" s="231" t="s">
        <v>24</v>
      </c>
      <c r="AY544" s="230" t="s">
        <v>179</v>
      </c>
      <c r="BK544" s="232">
        <f>SUM(BK545:BK548)</f>
        <v>0</v>
      </c>
    </row>
    <row r="545" spans="2:65" s="1" customFormat="1" ht="25.5" customHeight="1">
      <c r="B545" s="47"/>
      <c r="C545" s="235" t="s">
        <v>573</v>
      </c>
      <c r="D545" s="235" t="s">
        <v>181</v>
      </c>
      <c r="E545" s="236" t="s">
        <v>804</v>
      </c>
      <c r="F545" s="237" t="s">
        <v>805</v>
      </c>
      <c r="G545" s="238" t="s">
        <v>116</v>
      </c>
      <c r="H545" s="239">
        <v>42.39</v>
      </c>
      <c r="I545" s="240"/>
      <c r="J545" s="241">
        <f>ROUND(I545*H545,2)</f>
        <v>0</v>
      </c>
      <c r="K545" s="237" t="s">
        <v>369</v>
      </c>
      <c r="L545" s="73"/>
      <c r="M545" s="242" t="s">
        <v>22</v>
      </c>
      <c r="N545" s="243" t="s">
        <v>48</v>
      </c>
      <c r="O545" s="48"/>
      <c r="P545" s="244">
        <f>O545*H545</f>
        <v>0</v>
      </c>
      <c r="Q545" s="244">
        <v>0.006696</v>
      </c>
      <c r="R545" s="244">
        <f>Q545*H545</f>
        <v>0.28384344</v>
      </c>
      <c r="S545" s="244">
        <v>0</v>
      </c>
      <c r="T545" s="245">
        <f>S545*H545</f>
        <v>0</v>
      </c>
      <c r="AR545" s="25" t="s">
        <v>288</v>
      </c>
      <c r="AT545" s="25" t="s">
        <v>181</v>
      </c>
      <c r="AU545" s="25" t="s">
        <v>86</v>
      </c>
      <c r="AY545" s="25" t="s">
        <v>179</v>
      </c>
      <c r="BE545" s="246">
        <f>IF(N545="základní",J545,0)</f>
        <v>0</v>
      </c>
      <c r="BF545" s="246">
        <f>IF(N545="snížená",J545,0)</f>
        <v>0</v>
      </c>
      <c r="BG545" s="246">
        <f>IF(N545="zákl. přenesená",J545,0)</f>
        <v>0</v>
      </c>
      <c r="BH545" s="246">
        <f>IF(N545="sníž. přenesená",J545,0)</f>
        <v>0</v>
      </c>
      <c r="BI545" s="246">
        <f>IF(N545="nulová",J545,0)</f>
        <v>0</v>
      </c>
      <c r="BJ545" s="25" t="s">
        <v>24</v>
      </c>
      <c r="BK545" s="246">
        <f>ROUND(I545*H545,2)</f>
        <v>0</v>
      </c>
      <c r="BL545" s="25" t="s">
        <v>288</v>
      </c>
      <c r="BM545" s="25" t="s">
        <v>806</v>
      </c>
    </row>
    <row r="546" spans="2:47" s="1" customFormat="1" ht="13.5">
      <c r="B546" s="47"/>
      <c r="C546" s="75"/>
      <c r="D546" s="247" t="s">
        <v>187</v>
      </c>
      <c r="E546" s="75"/>
      <c r="F546" s="248" t="s">
        <v>807</v>
      </c>
      <c r="G546" s="75"/>
      <c r="H546" s="75"/>
      <c r="I546" s="205"/>
      <c r="J546" s="75"/>
      <c r="K546" s="75"/>
      <c r="L546" s="73"/>
      <c r="M546" s="249"/>
      <c r="N546" s="48"/>
      <c r="O546" s="48"/>
      <c r="P546" s="48"/>
      <c r="Q546" s="48"/>
      <c r="R546" s="48"/>
      <c r="S546" s="48"/>
      <c r="T546" s="96"/>
      <c r="AT546" s="25" t="s">
        <v>187</v>
      </c>
      <c r="AU546" s="25" t="s">
        <v>86</v>
      </c>
    </row>
    <row r="547" spans="2:47" s="1" customFormat="1" ht="13.5">
      <c r="B547" s="47"/>
      <c r="C547" s="75"/>
      <c r="D547" s="247" t="s">
        <v>189</v>
      </c>
      <c r="E547" s="75"/>
      <c r="F547" s="250" t="s">
        <v>808</v>
      </c>
      <c r="G547" s="75"/>
      <c r="H547" s="75"/>
      <c r="I547" s="205"/>
      <c r="J547" s="75"/>
      <c r="K547" s="75"/>
      <c r="L547" s="73"/>
      <c r="M547" s="249"/>
      <c r="N547" s="48"/>
      <c r="O547" s="48"/>
      <c r="P547" s="48"/>
      <c r="Q547" s="48"/>
      <c r="R547" s="48"/>
      <c r="S547" s="48"/>
      <c r="T547" s="96"/>
      <c r="AT547" s="25" t="s">
        <v>189</v>
      </c>
      <c r="AU547" s="25" t="s">
        <v>86</v>
      </c>
    </row>
    <row r="548" spans="2:51" s="13" customFormat="1" ht="13.5">
      <c r="B548" s="261"/>
      <c r="C548" s="262"/>
      <c r="D548" s="247" t="s">
        <v>191</v>
      </c>
      <c r="E548" s="263" t="s">
        <v>22</v>
      </c>
      <c r="F548" s="264" t="s">
        <v>809</v>
      </c>
      <c r="G548" s="262"/>
      <c r="H548" s="265">
        <v>42.39</v>
      </c>
      <c r="I548" s="266"/>
      <c r="J548" s="262"/>
      <c r="K548" s="262"/>
      <c r="L548" s="267"/>
      <c r="M548" s="268"/>
      <c r="N548" s="269"/>
      <c r="O548" s="269"/>
      <c r="P548" s="269"/>
      <c r="Q548" s="269"/>
      <c r="R548" s="269"/>
      <c r="S548" s="269"/>
      <c r="T548" s="270"/>
      <c r="AT548" s="271" t="s">
        <v>191</v>
      </c>
      <c r="AU548" s="271" t="s">
        <v>86</v>
      </c>
      <c r="AV548" s="13" t="s">
        <v>86</v>
      </c>
      <c r="AW548" s="13" t="s">
        <v>40</v>
      </c>
      <c r="AX548" s="13" t="s">
        <v>24</v>
      </c>
      <c r="AY548" s="271" t="s">
        <v>179</v>
      </c>
    </row>
    <row r="549" spans="2:63" s="11" customFormat="1" ht="29.85" customHeight="1">
      <c r="B549" s="219"/>
      <c r="C549" s="220"/>
      <c r="D549" s="221" t="s">
        <v>76</v>
      </c>
      <c r="E549" s="233" t="s">
        <v>810</v>
      </c>
      <c r="F549" s="233" t="s">
        <v>811</v>
      </c>
      <c r="G549" s="220"/>
      <c r="H549" s="220"/>
      <c r="I549" s="223"/>
      <c r="J549" s="234">
        <f>BK549</f>
        <v>0</v>
      </c>
      <c r="K549" s="220"/>
      <c r="L549" s="225"/>
      <c r="M549" s="226"/>
      <c r="N549" s="227"/>
      <c r="O549" s="227"/>
      <c r="P549" s="228">
        <f>SUM(P550:P554)</f>
        <v>0</v>
      </c>
      <c r="Q549" s="227"/>
      <c r="R549" s="228">
        <f>SUM(R550:R554)</f>
        <v>0.43958372700000004</v>
      </c>
      <c r="S549" s="227"/>
      <c r="T549" s="229">
        <f>SUM(T550:T554)</f>
        <v>0</v>
      </c>
      <c r="AR549" s="230" t="s">
        <v>86</v>
      </c>
      <c r="AT549" s="231" t="s">
        <v>76</v>
      </c>
      <c r="AU549" s="231" t="s">
        <v>24</v>
      </c>
      <c r="AY549" s="230" t="s">
        <v>179</v>
      </c>
      <c r="BK549" s="232">
        <f>SUM(BK550:BK554)</f>
        <v>0</v>
      </c>
    </row>
    <row r="550" spans="2:65" s="1" customFormat="1" ht="16.5" customHeight="1">
      <c r="B550" s="47"/>
      <c r="C550" s="235" t="s">
        <v>812</v>
      </c>
      <c r="D550" s="235" t="s">
        <v>181</v>
      </c>
      <c r="E550" s="236" t="s">
        <v>813</v>
      </c>
      <c r="F550" s="237" t="s">
        <v>814</v>
      </c>
      <c r="G550" s="238" t="s">
        <v>116</v>
      </c>
      <c r="H550" s="239">
        <v>38.575</v>
      </c>
      <c r="I550" s="240"/>
      <c r="J550" s="241">
        <f>ROUND(I550*H550,2)</f>
        <v>0</v>
      </c>
      <c r="K550" s="237" t="s">
        <v>369</v>
      </c>
      <c r="L550" s="73"/>
      <c r="M550" s="242" t="s">
        <v>22</v>
      </c>
      <c r="N550" s="243" t="s">
        <v>48</v>
      </c>
      <c r="O550" s="48"/>
      <c r="P550" s="244">
        <f>O550*H550</f>
        <v>0</v>
      </c>
      <c r="Q550" s="244">
        <v>0.01139556</v>
      </c>
      <c r="R550" s="244">
        <f>Q550*H550</f>
        <v>0.43958372700000004</v>
      </c>
      <c r="S550" s="244">
        <v>0</v>
      </c>
      <c r="T550" s="245">
        <f>S550*H550</f>
        <v>0</v>
      </c>
      <c r="AR550" s="25" t="s">
        <v>288</v>
      </c>
      <c r="AT550" s="25" t="s">
        <v>181</v>
      </c>
      <c r="AU550" s="25" t="s">
        <v>86</v>
      </c>
      <c r="AY550" s="25" t="s">
        <v>179</v>
      </c>
      <c r="BE550" s="246">
        <f>IF(N550="základní",J550,0)</f>
        <v>0</v>
      </c>
      <c r="BF550" s="246">
        <f>IF(N550="snížená",J550,0)</f>
        <v>0</v>
      </c>
      <c r="BG550" s="246">
        <f>IF(N550="zákl. přenesená",J550,0)</f>
        <v>0</v>
      </c>
      <c r="BH550" s="246">
        <f>IF(N550="sníž. přenesená",J550,0)</f>
        <v>0</v>
      </c>
      <c r="BI550" s="246">
        <f>IF(N550="nulová",J550,0)</f>
        <v>0</v>
      </c>
      <c r="BJ550" s="25" t="s">
        <v>24</v>
      </c>
      <c r="BK550" s="246">
        <f>ROUND(I550*H550,2)</f>
        <v>0</v>
      </c>
      <c r="BL550" s="25" t="s">
        <v>288</v>
      </c>
      <c r="BM550" s="25" t="s">
        <v>815</v>
      </c>
    </row>
    <row r="551" spans="2:47" s="1" customFormat="1" ht="13.5">
      <c r="B551" s="47"/>
      <c r="C551" s="75"/>
      <c r="D551" s="247" t="s">
        <v>187</v>
      </c>
      <c r="E551" s="75"/>
      <c r="F551" s="248" t="s">
        <v>816</v>
      </c>
      <c r="G551" s="75"/>
      <c r="H551" s="75"/>
      <c r="I551" s="205"/>
      <c r="J551" s="75"/>
      <c r="K551" s="75"/>
      <c r="L551" s="73"/>
      <c r="M551" s="249"/>
      <c r="N551" s="48"/>
      <c r="O551" s="48"/>
      <c r="P551" s="48"/>
      <c r="Q551" s="48"/>
      <c r="R551" s="48"/>
      <c r="S551" s="48"/>
      <c r="T551" s="96"/>
      <c r="AT551" s="25" t="s">
        <v>187</v>
      </c>
      <c r="AU551" s="25" t="s">
        <v>86</v>
      </c>
    </row>
    <row r="552" spans="2:47" s="1" customFormat="1" ht="13.5">
      <c r="B552" s="47"/>
      <c r="C552" s="75"/>
      <c r="D552" s="247" t="s">
        <v>189</v>
      </c>
      <c r="E552" s="75"/>
      <c r="F552" s="250" t="s">
        <v>817</v>
      </c>
      <c r="G552" s="75"/>
      <c r="H552" s="75"/>
      <c r="I552" s="205"/>
      <c r="J552" s="75"/>
      <c r="K552" s="75"/>
      <c r="L552" s="73"/>
      <c r="M552" s="249"/>
      <c r="N552" s="48"/>
      <c r="O552" s="48"/>
      <c r="P552" s="48"/>
      <c r="Q552" s="48"/>
      <c r="R552" s="48"/>
      <c r="S552" s="48"/>
      <c r="T552" s="96"/>
      <c r="AT552" s="25" t="s">
        <v>189</v>
      </c>
      <c r="AU552" s="25" t="s">
        <v>86</v>
      </c>
    </row>
    <row r="553" spans="2:51" s="12" customFormat="1" ht="13.5">
      <c r="B553" s="251"/>
      <c r="C553" s="252"/>
      <c r="D553" s="247" t="s">
        <v>191</v>
      </c>
      <c r="E553" s="253" t="s">
        <v>22</v>
      </c>
      <c r="F553" s="254" t="s">
        <v>818</v>
      </c>
      <c r="G553" s="252"/>
      <c r="H553" s="253" t="s">
        <v>22</v>
      </c>
      <c r="I553" s="255"/>
      <c r="J553" s="252"/>
      <c r="K553" s="252"/>
      <c r="L553" s="256"/>
      <c r="M553" s="257"/>
      <c r="N553" s="258"/>
      <c r="O553" s="258"/>
      <c r="P553" s="258"/>
      <c r="Q553" s="258"/>
      <c r="R553" s="258"/>
      <c r="S553" s="258"/>
      <c r="T553" s="259"/>
      <c r="AT553" s="260" t="s">
        <v>191</v>
      </c>
      <c r="AU553" s="260" t="s">
        <v>86</v>
      </c>
      <c r="AV553" s="12" t="s">
        <v>24</v>
      </c>
      <c r="AW553" s="12" t="s">
        <v>40</v>
      </c>
      <c r="AX553" s="12" t="s">
        <v>77</v>
      </c>
      <c r="AY553" s="260" t="s">
        <v>179</v>
      </c>
    </row>
    <row r="554" spans="2:51" s="13" customFormat="1" ht="13.5">
      <c r="B554" s="261"/>
      <c r="C554" s="262"/>
      <c r="D554" s="247" t="s">
        <v>191</v>
      </c>
      <c r="E554" s="263" t="s">
        <v>22</v>
      </c>
      <c r="F554" s="264" t="s">
        <v>819</v>
      </c>
      <c r="G554" s="262"/>
      <c r="H554" s="265">
        <v>38.575</v>
      </c>
      <c r="I554" s="266"/>
      <c r="J554" s="262"/>
      <c r="K554" s="262"/>
      <c r="L554" s="267"/>
      <c r="M554" s="268"/>
      <c r="N554" s="269"/>
      <c r="O554" s="269"/>
      <c r="P554" s="269"/>
      <c r="Q554" s="269"/>
      <c r="R554" s="269"/>
      <c r="S554" s="269"/>
      <c r="T554" s="270"/>
      <c r="AT554" s="271" t="s">
        <v>191</v>
      </c>
      <c r="AU554" s="271" t="s">
        <v>86</v>
      </c>
      <c r="AV554" s="13" t="s">
        <v>86</v>
      </c>
      <c r="AW554" s="13" t="s">
        <v>40</v>
      </c>
      <c r="AX554" s="13" t="s">
        <v>24</v>
      </c>
      <c r="AY554" s="271" t="s">
        <v>179</v>
      </c>
    </row>
    <row r="555" spans="2:63" s="11" customFormat="1" ht="29.85" customHeight="1">
      <c r="B555" s="219"/>
      <c r="C555" s="220"/>
      <c r="D555" s="221" t="s">
        <v>76</v>
      </c>
      <c r="E555" s="233" t="s">
        <v>820</v>
      </c>
      <c r="F555" s="233" t="s">
        <v>821</v>
      </c>
      <c r="G555" s="220"/>
      <c r="H555" s="220"/>
      <c r="I555" s="223"/>
      <c r="J555" s="234">
        <f>BK555</f>
        <v>0</v>
      </c>
      <c r="K555" s="220"/>
      <c r="L555" s="225"/>
      <c r="M555" s="226"/>
      <c r="N555" s="227"/>
      <c r="O555" s="227"/>
      <c r="P555" s="228">
        <f>SUM(P556:P606)</f>
        <v>0</v>
      </c>
      <c r="Q555" s="227"/>
      <c r="R555" s="228">
        <f>SUM(R556:R606)</f>
        <v>0.14077930000000002</v>
      </c>
      <c r="S555" s="227"/>
      <c r="T555" s="229">
        <f>SUM(T556:T606)</f>
        <v>0</v>
      </c>
      <c r="AR555" s="230" t="s">
        <v>86</v>
      </c>
      <c r="AT555" s="231" t="s">
        <v>76</v>
      </c>
      <c r="AU555" s="231" t="s">
        <v>24</v>
      </c>
      <c r="AY555" s="230" t="s">
        <v>179</v>
      </c>
      <c r="BK555" s="232">
        <f>SUM(BK556:BK606)</f>
        <v>0</v>
      </c>
    </row>
    <row r="556" spans="2:65" s="1" customFormat="1" ht="38.25" customHeight="1">
      <c r="B556" s="47"/>
      <c r="C556" s="235" t="s">
        <v>822</v>
      </c>
      <c r="D556" s="235" t="s">
        <v>181</v>
      </c>
      <c r="E556" s="236" t="s">
        <v>823</v>
      </c>
      <c r="F556" s="237" t="s">
        <v>824</v>
      </c>
      <c r="G556" s="238" t="s">
        <v>451</v>
      </c>
      <c r="H556" s="239">
        <v>7.1</v>
      </c>
      <c r="I556" s="240"/>
      <c r="J556" s="241">
        <f>ROUND(I556*H556,2)</f>
        <v>0</v>
      </c>
      <c r="K556" s="237" t="s">
        <v>369</v>
      </c>
      <c r="L556" s="73"/>
      <c r="M556" s="242" t="s">
        <v>22</v>
      </c>
      <c r="N556" s="243" t="s">
        <v>48</v>
      </c>
      <c r="O556" s="48"/>
      <c r="P556" s="244">
        <f>O556*H556</f>
        <v>0</v>
      </c>
      <c r="Q556" s="244">
        <v>0.00623</v>
      </c>
      <c r="R556" s="244">
        <f>Q556*H556</f>
        <v>0.044233</v>
      </c>
      <c r="S556" s="244">
        <v>0</v>
      </c>
      <c r="T556" s="245">
        <f>S556*H556</f>
        <v>0</v>
      </c>
      <c r="AR556" s="25" t="s">
        <v>288</v>
      </c>
      <c r="AT556" s="25" t="s">
        <v>181</v>
      </c>
      <c r="AU556" s="25" t="s">
        <v>86</v>
      </c>
      <c r="AY556" s="25" t="s">
        <v>179</v>
      </c>
      <c r="BE556" s="246">
        <f>IF(N556="základní",J556,0)</f>
        <v>0</v>
      </c>
      <c r="BF556" s="246">
        <f>IF(N556="snížená",J556,0)</f>
        <v>0</v>
      </c>
      <c r="BG556" s="246">
        <f>IF(N556="zákl. přenesená",J556,0)</f>
        <v>0</v>
      </c>
      <c r="BH556" s="246">
        <f>IF(N556="sníž. přenesená",J556,0)</f>
        <v>0</v>
      </c>
      <c r="BI556" s="246">
        <f>IF(N556="nulová",J556,0)</f>
        <v>0</v>
      </c>
      <c r="BJ556" s="25" t="s">
        <v>24</v>
      </c>
      <c r="BK556" s="246">
        <f>ROUND(I556*H556,2)</f>
        <v>0</v>
      </c>
      <c r="BL556" s="25" t="s">
        <v>288</v>
      </c>
      <c r="BM556" s="25" t="s">
        <v>825</v>
      </c>
    </row>
    <row r="557" spans="2:51" s="12" customFormat="1" ht="13.5">
      <c r="B557" s="251"/>
      <c r="C557" s="252"/>
      <c r="D557" s="247" t="s">
        <v>191</v>
      </c>
      <c r="E557" s="253" t="s">
        <v>22</v>
      </c>
      <c r="F557" s="254" t="s">
        <v>826</v>
      </c>
      <c r="G557" s="252"/>
      <c r="H557" s="253" t="s">
        <v>22</v>
      </c>
      <c r="I557" s="255"/>
      <c r="J557" s="252"/>
      <c r="K557" s="252"/>
      <c r="L557" s="256"/>
      <c r="M557" s="257"/>
      <c r="N557" s="258"/>
      <c r="O557" s="258"/>
      <c r="P557" s="258"/>
      <c r="Q557" s="258"/>
      <c r="R557" s="258"/>
      <c r="S557" s="258"/>
      <c r="T557" s="259"/>
      <c r="AT557" s="260" t="s">
        <v>191</v>
      </c>
      <c r="AU557" s="260" t="s">
        <v>86</v>
      </c>
      <c r="AV557" s="12" t="s">
        <v>24</v>
      </c>
      <c r="AW557" s="12" t="s">
        <v>40</v>
      </c>
      <c r="AX557" s="12" t="s">
        <v>77</v>
      </c>
      <c r="AY557" s="260" t="s">
        <v>179</v>
      </c>
    </row>
    <row r="558" spans="2:51" s="13" customFormat="1" ht="13.5">
      <c r="B558" s="261"/>
      <c r="C558" s="262"/>
      <c r="D558" s="247" t="s">
        <v>191</v>
      </c>
      <c r="E558" s="263" t="s">
        <v>22</v>
      </c>
      <c r="F558" s="264" t="s">
        <v>827</v>
      </c>
      <c r="G558" s="262"/>
      <c r="H558" s="265">
        <v>3.75</v>
      </c>
      <c r="I558" s="266"/>
      <c r="J558" s="262"/>
      <c r="K558" s="262"/>
      <c r="L558" s="267"/>
      <c r="M558" s="268"/>
      <c r="N558" s="269"/>
      <c r="O558" s="269"/>
      <c r="P558" s="269"/>
      <c r="Q558" s="269"/>
      <c r="R558" s="269"/>
      <c r="S558" s="269"/>
      <c r="T558" s="270"/>
      <c r="AT558" s="271" t="s">
        <v>191</v>
      </c>
      <c r="AU558" s="271" t="s">
        <v>86</v>
      </c>
      <c r="AV558" s="13" t="s">
        <v>86</v>
      </c>
      <c r="AW558" s="13" t="s">
        <v>40</v>
      </c>
      <c r="AX558" s="13" t="s">
        <v>77</v>
      </c>
      <c r="AY558" s="271" t="s">
        <v>179</v>
      </c>
    </row>
    <row r="559" spans="2:51" s="12" customFormat="1" ht="13.5">
      <c r="B559" s="251"/>
      <c r="C559" s="252"/>
      <c r="D559" s="247" t="s">
        <v>191</v>
      </c>
      <c r="E559" s="253" t="s">
        <v>22</v>
      </c>
      <c r="F559" s="254" t="s">
        <v>828</v>
      </c>
      <c r="G559" s="252"/>
      <c r="H559" s="253" t="s">
        <v>22</v>
      </c>
      <c r="I559" s="255"/>
      <c r="J559" s="252"/>
      <c r="K559" s="252"/>
      <c r="L559" s="256"/>
      <c r="M559" s="257"/>
      <c r="N559" s="258"/>
      <c r="O559" s="258"/>
      <c r="P559" s="258"/>
      <c r="Q559" s="258"/>
      <c r="R559" s="258"/>
      <c r="S559" s="258"/>
      <c r="T559" s="259"/>
      <c r="AT559" s="260" t="s">
        <v>191</v>
      </c>
      <c r="AU559" s="260" t="s">
        <v>86</v>
      </c>
      <c r="AV559" s="12" t="s">
        <v>24</v>
      </c>
      <c r="AW559" s="12" t="s">
        <v>40</v>
      </c>
      <c r="AX559" s="12" t="s">
        <v>77</v>
      </c>
      <c r="AY559" s="260" t="s">
        <v>179</v>
      </c>
    </row>
    <row r="560" spans="2:51" s="13" customFormat="1" ht="13.5">
      <c r="B560" s="261"/>
      <c r="C560" s="262"/>
      <c r="D560" s="247" t="s">
        <v>191</v>
      </c>
      <c r="E560" s="263" t="s">
        <v>22</v>
      </c>
      <c r="F560" s="264" t="s">
        <v>829</v>
      </c>
      <c r="G560" s="262"/>
      <c r="H560" s="265">
        <v>3.35</v>
      </c>
      <c r="I560" s="266"/>
      <c r="J560" s="262"/>
      <c r="K560" s="262"/>
      <c r="L560" s="267"/>
      <c r="M560" s="268"/>
      <c r="N560" s="269"/>
      <c r="O560" s="269"/>
      <c r="P560" s="269"/>
      <c r="Q560" s="269"/>
      <c r="R560" s="269"/>
      <c r="S560" s="269"/>
      <c r="T560" s="270"/>
      <c r="AT560" s="271" t="s">
        <v>191</v>
      </c>
      <c r="AU560" s="271" t="s">
        <v>86</v>
      </c>
      <c r="AV560" s="13" t="s">
        <v>86</v>
      </c>
      <c r="AW560" s="13" t="s">
        <v>40</v>
      </c>
      <c r="AX560" s="13" t="s">
        <v>77</v>
      </c>
      <c r="AY560" s="271" t="s">
        <v>179</v>
      </c>
    </row>
    <row r="561" spans="2:51" s="14" customFormat="1" ht="13.5">
      <c r="B561" s="272"/>
      <c r="C561" s="273"/>
      <c r="D561" s="247" t="s">
        <v>191</v>
      </c>
      <c r="E561" s="274" t="s">
        <v>22</v>
      </c>
      <c r="F561" s="275" t="s">
        <v>196</v>
      </c>
      <c r="G561" s="273"/>
      <c r="H561" s="276">
        <v>7.1</v>
      </c>
      <c r="I561" s="277"/>
      <c r="J561" s="273"/>
      <c r="K561" s="273"/>
      <c r="L561" s="278"/>
      <c r="M561" s="279"/>
      <c r="N561" s="280"/>
      <c r="O561" s="280"/>
      <c r="P561" s="280"/>
      <c r="Q561" s="280"/>
      <c r="R561" s="280"/>
      <c r="S561" s="280"/>
      <c r="T561" s="281"/>
      <c r="AT561" s="282" t="s">
        <v>191</v>
      </c>
      <c r="AU561" s="282" t="s">
        <v>86</v>
      </c>
      <c r="AV561" s="14" t="s">
        <v>185</v>
      </c>
      <c r="AW561" s="14" t="s">
        <v>40</v>
      </c>
      <c r="AX561" s="14" t="s">
        <v>24</v>
      </c>
      <c r="AY561" s="282" t="s">
        <v>179</v>
      </c>
    </row>
    <row r="562" spans="2:65" s="1" customFormat="1" ht="38.25" customHeight="1">
      <c r="B562" s="47"/>
      <c r="C562" s="235" t="s">
        <v>830</v>
      </c>
      <c r="D562" s="235" t="s">
        <v>181</v>
      </c>
      <c r="E562" s="236" t="s">
        <v>831</v>
      </c>
      <c r="F562" s="237" t="s">
        <v>832</v>
      </c>
      <c r="G562" s="238" t="s">
        <v>451</v>
      </c>
      <c r="H562" s="239">
        <v>7.5</v>
      </c>
      <c r="I562" s="240"/>
      <c r="J562" s="241">
        <f>ROUND(I562*H562,2)</f>
        <v>0</v>
      </c>
      <c r="K562" s="237" t="s">
        <v>369</v>
      </c>
      <c r="L562" s="73"/>
      <c r="M562" s="242" t="s">
        <v>22</v>
      </c>
      <c r="N562" s="243" t="s">
        <v>48</v>
      </c>
      <c r="O562" s="48"/>
      <c r="P562" s="244">
        <f>O562*H562</f>
        <v>0</v>
      </c>
      <c r="Q562" s="244">
        <v>0.00623</v>
      </c>
      <c r="R562" s="244">
        <f>Q562*H562</f>
        <v>0.046725</v>
      </c>
      <c r="S562" s="244">
        <v>0</v>
      </c>
      <c r="T562" s="245">
        <f>S562*H562</f>
        <v>0</v>
      </c>
      <c r="AR562" s="25" t="s">
        <v>288</v>
      </c>
      <c r="AT562" s="25" t="s">
        <v>181</v>
      </c>
      <c r="AU562" s="25" t="s">
        <v>86</v>
      </c>
      <c r="AY562" s="25" t="s">
        <v>179</v>
      </c>
      <c r="BE562" s="246">
        <f>IF(N562="základní",J562,0)</f>
        <v>0</v>
      </c>
      <c r="BF562" s="246">
        <f>IF(N562="snížená",J562,0)</f>
        <v>0</v>
      </c>
      <c r="BG562" s="246">
        <f>IF(N562="zákl. přenesená",J562,0)</f>
        <v>0</v>
      </c>
      <c r="BH562" s="246">
        <f>IF(N562="sníž. přenesená",J562,0)</f>
        <v>0</v>
      </c>
      <c r="BI562" s="246">
        <f>IF(N562="nulová",J562,0)</f>
        <v>0</v>
      </c>
      <c r="BJ562" s="25" t="s">
        <v>24</v>
      </c>
      <c r="BK562" s="246">
        <f>ROUND(I562*H562,2)</f>
        <v>0</v>
      </c>
      <c r="BL562" s="25" t="s">
        <v>288</v>
      </c>
      <c r="BM562" s="25" t="s">
        <v>833</v>
      </c>
    </row>
    <row r="563" spans="2:51" s="12" customFormat="1" ht="13.5">
      <c r="B563" s="251"/>
      <c r="C563" s="252"/>
      <c r="D563" s="247" t="s">
        <v>191</v>
      </c>
      <c r="E563" s="253" t="s">
        <v>22</v>
      </c>
      <c r="F563" s="254" t="s">
        <v>834</v>
      </c>
      <c r="G563" s="252"/>
      <c r="H563" s="253" t="s">
        <v>22</v>
      </c>
      <c r="I563" s="255"/>
      <c r="J563" s="252"/>
      <c r="K563" s="252"/>
      <c r="L563" s="256"/>
      <c r="M563" s="257"/>
      <c r="N563" s="258"/>
      <c r="O563" s="258"/>
      <c r="P563" s="258"/>
      <c r="Q563" s="258"/>
      <c r="R563" s="258"/>
      <c r="S563" s="258"/>
      <c r="T563" s="259"/>
      <c r="AT563" s="260" t="s">
        <v>191</v>
      </c>
      <c r="AU563" s="260" t="s">
        <v>86</v>
      </c>
      <c r="AV563" s="12" t="s">
        <v>24</v>
      </c>
      <c r="AW563" s="12" t="s">
        <v>40</v>
      </c>
      <c r="AX563" s="12" t="s">
        <v>77</v>
      </c>
      <c r="AY563" s="260" t="s">
        <v>179</v>
      </c>
    </row>
    <row r="564" spans="2:51" s="13" customFormat="1" ht="13.5">
      <c r="B564" s="261"/>
      <c r="C564" s="262"/>
      <c r="D564" s="247" t="s">
        <v>191</v>
      </c>
      <c r="E564" s="263" t="s">
        <v>22</v>
      </c>
      <c r="F564" s="264" t="s">
        <v>827</v>
      </c>
      <c r="G564" s="262"/>
      <c r="H564" s="265">
        <v>3.75</v>
      </c>
      <c r="I564" s="266"/>
      <c r="J564" s="262"/>
      <c r="K564" s="262"/>
      <c r="L564" s="267"/>
      <c r="M564" s="268"/>
      <c r="N564" s="269"/>
      <c r="O564" s="269"/>
      <c r="P564" s="269"/>
      <c r="Q564" s="269"/>
      <c r="R564" s="269"/>
      <c r="S564" s="269"/>
      <c r="T564" s="270"/>
      <c r="AT564" s="271" t="s">
        <v>191</v>
      </c>
      <c r="AU564" s="271" t="s">
        <v>86</v>
      </c>
      <c r="AV564" s="13" t="s">
        <v>86</v>
      </c>
      <c r="AW564" s="13" t="s">
        <v>40</v>
      </c>
      <c r="AX564" s="13" t="s">
        <v>77</v>
      </c>
      <c r="AY564" s="271" t="s">
        <v>179</v>
      </c>
    </row>
    <row r="565" spans="2:51" s="12" customFormat="1" ht="13.5">
      <c r="B565" s="251"/>
      <c r="C565" s="252"/>
      <c r="D565" s="247" t="s">
        <v>191</v>
      </c>
      <c r="E565" s="253" t="s">
        <v>22</v>
      </c>
      <c r="F565" s="254" t="s">
        <v>826</v>
      </c>
      <c r="G565" s="252"/>
      <c r="H565" s="253" t="s">
        <v>22</v>
      </c>
      <c r="I565" s="255"/>
      <c r="J565" s="252"/>
      <c r="K565" s="252"/>
      <c r="L565" s="256"/>
      <c r="M565" s="257"/>
      <c r="N565" s="258"/>
      <c r="O565" s="258"/>
      <c r="P565" s="258"/>
      <c r="Q565" s="258"/>
      <c r="R565" s="258"/>
      <c r="S565" s="258"/>
      <c r="T565" s="259"/>
      <c r="AT565" s="260" t="s">
        <v>191</v>
      </c>
      <c r="AU565" s="260" t="s">
        <v>86</v>
      </c>
      <c r="AV565" s="12" t="s">
        <v>24</v>
      </c>
      <c r="AW565" s="12" t="s">
        <v>40</v>
      </c>
      <c r="AX565" s="12" t="s">
        <v>77</v>
      </c>
      <c r="AY565" s="260" t="s">
        <v>179</v>
      </c>
    </row>
    <row r="566" spans="2:51" s="13" customFormat="1" ht="13.5">
      <c r="B566" s="261"/>
      <c r="C566" s="262"/>
      <c r="D566" s="247" t="s">
        <v>191</v>
      </c>
      <c r="E566" s="263" t="s">
        <v>22</v>
      </c>
      <c r="F566" s="264" t="s">
        <v>827</v>
      </c>
      <c r="G566" s="262"/>
      <c r="H566" s="265">
        <v>3.75</v>
      </c>
      <c r="I566" s="266"/>
      <c r="J566" s="262"/>
      <c r="K566" s="262"/>
      <c r="L566" s="267"/>
      <c r="M566" s="268"/>
      <c r="N566" s="269"/>
      <c r="O566" s="269"/>
      <c r="P566" s="269"/>
      <c r="Q566" s="269"/>
      <c r="R566" s="269"/>
      <c r="S566" s="269"/>
      <c r="T566" s="270"/>
      <c r="AT566" s="271" t="s">
        <v>191</v>
      </c>
      <c r="AU566" s="271" t="s">
        <v>86</v>
      </c>
      <c r="AV566" s="13" t="s">
        <v>86</v>
      </c>
      <c r="AW566" s="13" t="s">
        <v>40</v>
      </c>
      <c r="AX566" s="13" t="s">
        <v>77</v>
      </c>
      <c r="AY566" s="271" t="s">
        <v>179</v>
      </c>
    </row>
    <row r="567" spans="2:51" s="14" customFormat="1" ht="13.5">
      <c r="B567" s="272"/>
      <c r="C567" s="273"/>
      <c r="D567" s="247" t="s">
        <v>191</v>
      </c>
      <c r="E567" s="274" t="s">
        <v>22</v>
      </c>
      <c r="F567" s="275" t="s">
        <v>196</v>
      </c>
      <c r="G567" s="273"/>
      <c r="H567" s="276">
        <v>7.5</v>
      </c>
      <c r="I567" s="277"/>
      <c r="J567" s="273"/>
      <c r="K567" s="273"/>
      <c r="L567" s="278"/>
      <c r="M567" s="279"/>
      <c r="N567" s="280"/>
      <c r="O567" s="280"/>
      <c r="P567" s="280"/>
      <c r="Q567" s="280"/>
      <c r="R567" s="280"/>
      <c r="S567" s="280"/>
      <c r="T567" s="281"/>
      <c r="AT567" s="282" t="s">
        <v>191</v>
      </c>
      <c r="AU567" s="282" t="s">
        <v>86</v>
      </c>
      <c r="AV567" s="14" t="s">
        <v>185</v>
      </c>
      <c r="AW567" s="14" t="s">
        <v>40</v>
      </c>
      <c r="AX567" s="14" t="s">
        <v>24</v>
      </c>
      <c r="AY567" s="282" t="s">
        <v>179</v>
      </c>
    </row>
    <row r="568" spans="2:65" s="1" customFormat="1" ht="25.5" customHeight="1">
      <c r="B568" s="47"/>
      <c r="C568" s="235" t="s">
        <v>835</v>
      </c>
      <c r="D568" s="235" t="s">
        <v>181</v>
      </c>
      <c r="E568" s="236" t="s">
        <v>836</v>
      </c>
      <c r="F568" s="237" t="s">
        <v>837</v>
      </c>
      <c r="G568" s="238" t="s">
        <v>451</v>
      </c>
      <c r="H568" s="239">
        <v>5.85</v>
      </c>
      <c r="I568" s="240"/>
      <c r="J568" s="241">
        <f>ROUND(I568*H568,2)</f>
        <v>0</v>
      </c>
      <c r="K568" s="237" t="s">
        <v>369</v>
      </c>
      <c r="L568" s="73"/>
      <c r="M568" s="242" t="s">
        <v>22</v>
      </c>
      <c r="N568" s="243" t="s">
        <v>48</v>
      </c>
      <c r="O568" s="48"/>
      <c r="P568" s="244">
        <f>O568*H568</f>
        <v>0</v>
      </c>
      <c r="Q568" s="244">
        <v>0.00236</v>
      </c>
      <c r="R568" s="244">
        <f>Q568*H568</f>
        <v>0.013806</v>
      </c>
      <c r="S568" s="244">
        <v>0</v>
      </c>
      <c r="T568" s="245">
        <f>S568*H568</f>
        <v>0</v>
      </c>
      <c r="AR568" s="25" t="s">
        <v>288</v>
      </c>
      <c r="AT568" s="25" t="s">
        <v>181</v>
      </c>
      <c r="AU568" s="25" t="s">
        <v>86</v>
      </c>
      <c r="AY568" s="25" t="s">
        <v>179</v>
      </c>
      <c r="BE568" s="246">
        <f>IF(N568="základní",J568,0)</f>
        <v>0</v>
      </c>
      <c r="BF568" s="246">
        <f>IF(N568="snížená",J568,0)</f>
        <v>0</v>
      </c>
      <c r="BG568" s="246">
        <f>IF(N568="zákl. přenesená",J568,0)</f>
        <v>0</v>
      </c>
      <c r="BH568" s="246">
        <f>IF(N568="sníž. přenesená",J568,0)</f>
        <v>0</v>
      </c>
      <c r="BI568" s="246">
        <f>IF(N568="nulová",J568,0)</f>
        <v>0</v>
      </c>
      <c r="BJ568" s="25" t="s">
        <v>24</v>
      </c>
      <c r="BK568" s="246">
        <f>ROUND(I568*H568,2)</f>
        <v>0</v>
      </c>
      <c r="BL568" s="25" t="s">
        <v>288</v>
      </c>
      <c r="BM568" s="25" t="s">
        <v>838</v>
      </c>
    </row>
    <row r="569" spans="2:51" s="12" customFormat="1" ht="13.5">
      <c r="B569" s="251"/>
      <c r="C569" s="252"/>
      <c r="D569" s="247" t="s">
        <v>191</v>
      </c>
      <c r="E569" s="253" t="s">
        <v>22</v>
      </c>
      <c r="F569" s="254" t="s">
        <v>839</v>
      </c>
      <c r="G569" s="252"/>
      <c r="H569" s="253" t="s">
        <v>22</v>
      </c>
      <c r="I569" s="255"/>
      <c r="J569" s="252"/>
      <c r="K569" s="252"/>
      <c r="L569" s="256"/>
      <c r="M569" s="257"/>
      <c r="N569" s="258"/>
      <c r="O569" s="258"/>
      <c r="P569" s="258"/>
      <c r="Q569" s="258"/>
      <c r="R569" s="258"/>
      <c r="S569" s="258"/>
      <c r="T569" s="259"/>
      <c r="AT569" s="260" t="s">
        <v>191</v>
      </c>
      <c r="AU569" s="260" t="s">
        <v>86</v>
      </c>
      <c r="AV569" s="12" t="s">
        <v>24</v>
      </c>
      <c r="AW569" s="12" t="s">
        <v>40</v>
      </c>
      <c r="AX569" s="12" t="s">
        <v>77</v>
      </c>
      <c r="AY569" s="260" t="s">
        <v>179</v>
      </c>
    </row>
    <row r="570" spans="2:51" s="13" customFormat="1" ht="13.5">
      <c r="B570" s="261"/>
      <c r="C570" s="262"/>
      <c r="D570" s="247" t="s">
        <v>191</v>
      </c>
      <c r="E570" s="263" t="s">
        <v>22</v>
      </c>
      <c r="F570" s="264" t="s">
        <v>840</v>
      </c>
      <c r="G570" s="262"/>
      <c r="H570" s="265">
        <v>5.85</v>
      </c>
      <c r="I570" s="266"/>
      <c r="J570" s="262"/>
      <c r="K570" s="262"/>
      <c r="L570" s="267"/>
      <c r="M570" s="268"/>
      <c r="N570" s="269"/>
      <c r="O570" s="269"/>
      <c r="P570" s="269"/>
      <c r="Q570" s="269"/>
      <c r="R570" s="269"/>
      <c r="S570" s="269"/>
      <c r="T570" s="270"/>
      <c r="AT570" s="271" t="s">
        <v>191</v>
      </c>
      <c r="AU570" s="271" t="s">
        <v>86</v>
      </c>
      <c r="AV570" s="13" t="s">
        <v>86</v>
      </c>
      <c r="AW570" s="13" t="s">
        <v>40</v>
      </c>
      <c r="AX570" s="13" t="s">
        <v>24</v>
      </c>
      <c r="AY570" s="271" t="s">
        <v>179</v>
      </c>
    </row>
    <row r="571" spans="2:65" s="1" customFormat="1" ht="25.5" customHeight="1">
      <c r="B571" s="47"/>
      <c r="C571" s="235" t="s">
        <v>841</v>
      </c>
      <c r="D571" s="235" t="s">
        <v>181</v>
      </c>
      <c r="E571" s="236" t="s">
        <v>842</v>
      </c>
      <c r="F571" s="237" t="s">
        <v>843</v>
      </c>
      <c r="G571" s="238" t="s">
        <v>451</v>
      </c>
      <c r="H571" s="239">
        <v>5.7</v>
      </c>
      <c r="I571" s="240"/>
      <c r="J571" s="241">
        <f>ROUND(I571*H571,2)</f>
        <v>0</v>
      </c>
      <c r="K571" s="237" t="s">
        <v>369</v>
      </c>
      <c r="L571" s="73"/>
      <c r="M571" s="242" t="s">
        <v>22</v>
      </c>
      <c r="N571" s="243" t="s">
        <v>48</v>
      </c>
      <c r="O571" s="48"/>
      <c r="P571" s="244">
        <f>O571*H571</f>
        <v>0</v>
      </c>
      <c r="Q571" s="244">
        <v>0.00172</v>
      </c>
      <c r="R571" s="244">
        <f>Q571*H571</f>
        <v>0.009804</v>
      </c>
      <c r="S571" s="244">
        <v>0</v>
      </c>
      <c r="T571" s="245">
        <f>S571*H571</f>
        <v>0</v>
      </c>
      <c r="AR571" s="25" t="s">
        <v>288</v>
      </c>
      <c r="AT571" s="25" t="s">
        <v>181</v>
      </c>
      <c r="AU571" s="25" t="s">
        <v>86</v>
      </c>
      <c r="AY571" s="25" t="s">
        <v>179</v>
      </c>
      <c r="BE571" s="246">
        <f>IF(N571="základní",J571,0)</f>
        <v>0</v>
      </c>
      <c r="BF571" s="246">
        <f>IF(N571="snížená",J571,0)</f>
        <v>0</v>
      </c>
      <c r="BG571" s="246">
        <f>IF(N571="zákl. přenesená",J571,0)</f>
        <v>0</v>
      </c>
      <c r="BH571" s="246">
        <f>IF(N571="sníž. přenesená",J571,0)</f>
        <v>0</v>
      </c>
      <c r="BI571" s="246">
        <f>IF(N571="nulová",J571,0)</f>
        <v>0</v>
      </c>
      <c r="BJ571" s="25" t="s">
        <v>24</v>
      </c>
      <c r="BK571" s="246">
        <f>ROUND(I571*H571,2)</f>
        <v>0</v>
      </c>
      <c r="BL571" s="25" t="s">
        <v>288</v>
      </c>
      <c r="BM571" s="25" t="s">
        <v>844</v>
      </c>
    </row>
    <row r="572" spans="2:51" s="12" customFormat="1" ht="13.5">
      <c r="B572" s="251"/>
      <c r="C572" s="252"/>
      <c r="D572" s="247" t="s">
        <v>191</v>
      </c>
      <c r="E572" s="253" t="s">
        <v>22</v>
      </c>
      <c r="F572" s="254" t="s">
        <v>845</v>
      </c>
      <c r="G572" s="252"/>
      <c r="H572" s="253" t="s">
        <v>22</v>
      </c>
      <c r="I572" s="255"/>
      <c r="J572" s="252"/>
      <c r="K572" s="252"/>
      <c r="L572" s="256"/>
      <c r="M572" s="257"/>
      <c r="N572" s="258"/>
      <c r="O572" s="258"/>
      <c r="P572" s="258"/>
      <c r="Q572" s="258"/>
      <c r="R572" s="258"/>
      <c r="S572" s="258"/>
      <c r="T572" s="259"/>
      <c r="AT572" s="260" t="s">
        <v>191</v>
      </c>
      <c r="AU572" s="260" t="s">
        <v>86</v>
      </c>
      <c r="AV572" s="12" t="s">
        <v>24</v>
      </c>
      <c r="AW572" s="12" t="s">
        <v>40</v>
      </c>
      <c r="AX572" s="12" t="s">
        <v>77</v>
      </c>
      <c r="AY572" s="260" t="s">
        <v>179</v>
      </c>
    </row>
    <row r="573" spans="2:51" s="13" customFormat="1" ht="13.5">
      <c r="B573" s="261"/>
      <c r="C573" s="262"/>
      <c r="D573" s="247" t="s">
        <v>191</v>
      </c>
      <c r="E573" s="263" t="s">
        <v>22</v>
      </c>
      <c r="F573" s="264" t="s">
        <v>846</v>
      </c>
      <c r="G573" s="262"/>
      <c r="H573" s="265">
        <v>5.7</v>
      </c>
      <c r="I573" s="266"/>
      <c r="J573" s="262"/>
      <c r="K573" s="262"/>
      <c r="L573" s="267"/>
      <c r="M573" s="268"/>
      <c r="N573" s="269"/>
      <c r="O573" s="269"/>
      <c r="P573" s="269"/>
      <c r="Q573" s="269"/>
      <c r="R573" s="269"/>
      <c r="S573" s="269"/>
      <c r="T573" s="270"/>
      <c r="AT573" s="271" t="s">
        <v>191</v>
      </c>
      <c r="AU573" s="271" t="s">
        <v>86</v>
      </c>
      <c r="AV573" s="13" t="s">
        <v>86</v>
      </c>
      <c r="AW573" s="13" t="s">
        <v>40</v>
      </c>
      <c r="AX573" s="13" t="s">
        <v>24</v>
      </c>
      <c r="AY573" s="271" t="s">
        <v>179</v>
      </c>
    </row>
    <row r="574" spans="2:65" s="1" customFormat="1" ht="16.5" customHeight="1">
      <c r="B574" s="47"/>
      <c r="C574" s="235" t="s">
        <v>535</v>
      </c>
      <c r="D574" s="235" t="s">
        <v>181</v>
      </c>
      <c r="E574" s="236" t="s">
        <v>847</v>
      </c>
      <c r="F574" s="237" t="s">
        <v>848</v>
      </c>
      <c r="G574" s="238" t="s">
        <v>451</v>
      </c>
      <c r="H574" s="239">
        <v>7.7</v>
      </c>
      <c r="I574" s="240"/>
      <c r="J574" s="241">
        <f>ROUND(I574*H574,2)</f>
        <v>0</v>
      </c>
      <c r="K574" s="237" t="s">
        <v>369</v>
      </c>
      <c r="L574" s="73"/>
      <c r="M574" s="242" t="s">
        <v>22</v>
      </c>
      <c r="N574" s="243" t="s">
        <v>48</v>
      </c>
      <c r="O574" s="48"/>
      <c r="P574" s="244">
        <f>O574*H574</f>
        <v>0</v>
      </c>
      <c r="Q574" s="244">
        <v>0.00136</v>
      </c>
      <c r="R574" s="244">
        <f>Q574*H574</f>
        <v>0.010472</v>
      </c>
      <c r="S574" s="244">
        <v>0</v>
      </c>
      <c r="T574" s="245">
        <f>S574*H574</f>
        <v>0</v>
      </c>
      <c r="AR574" s="25" t="s">
        <v>288</v>
      </c>
      <c r="AT574" s="25" t="s">
        <v>181</v>
      </c>
      <c r="AU574" s="25" t="s">
        <v>86</v>
      </c>
      <c r="AY574" s="25" t="s">
        <v>179</v>
      </c>
      <c r="BE574" s="246">
        <f>IF(N574="základní",J574,0)</f>
        <v>0</v>
      </c>
      <c r="BF574" s="246">
        <f>IF(N574="snížená",J574,0)</f>
        <v>0</v>
      </c>
      <c r="BG574" s="246">
        <f>IF(N574="zákl. přenesená",J574,0)</f>
        <v>0</v>
      </c>
      <c r="BH574" s="246">
        <f>IF(N574="sníž. přenesená",J574,0)</f>
        <v>0</v>
      </c>
      <c r="BI574" s="246">
        <f>IF(N574="nulová",J574,0)</f>
        <v>0</v>
      </c>
      <c r="BJ574" s="25" t="s">
        <v>24</v>
      </c>
      <c r="BK574" s="246">
        <f>ROUND(I574*H574,2)</f>
        <v>0</v>
      </c>
      <c r="BL574" s="25" t="s">
        <v>288</v>
      </c>
      <c r="BM574" s="25" t="s">
        <v>849</v>
      </c>
    </row>
    <row r="575" spans="2:47" s="1" customFormat="1" ht="13.5">
      <c r="B575" s="47"/>
      <c r="C575" s="75"/>
      <c r="D575" s="247" t="s">
        <v>678</v>
      </c>
      <c r="E575" s="75"/>
      <c r="F575" s="250" t="s">
        <v>850</v>
      </c>
      <c r="G575" s="75"/>
      <c r="H575" s="75"/>
      <c r="I575" s="205"/>
      <c r="J575" s="75"/>
      <c r="K575" s="75"/>
      <c r="L575" s="73"/>
      <c r="M575" s="249"/>
      <c r="N575" s="48"/>
      <c r="O575" s="48"/>
      <c r="P575" s="48"/>
      <c r="Q575" s="48"/>
      <c r="R575" s="48"/>
      <c r="S575" s="48"/>
      <c r="T575" s="96"/>
      <c r="AT575" s="25" t="s">
        <v>678</v>
      </c>
      <c r="AU575" s="25" t="s">
        <v>86</v>
      </c>
    </row>
    <row r="576" spans="2:51" s="12" customFormat="1" ht="13.5">
      <c r="B576" s="251"/>
      <c r="C576" s="252"/>
      <c r="D576" s="247" t="s">
        <v>191</v>
      </c>
      <c r="E576" s="253" t="s">
        <v>22</v>
      </c>
      <c r="F576" s="254" t="s">
        <v>839</v>
      </c>
      <c r="G576" s="252"/>
      <c r="H576" s="253" t="s">
        <v>22</v>
      </c>
      <c r="I576" s="255"/>
      <c r="J576" s="252"/>
      <c r="K576" s="252"/>
      <c r="L576" s="256"/>
      <c r="M576" s="257"/>
      <c r="N576" s="258"/>
      <c r="O576" s="258"/>
      <c r="P576" s="258"/>
      <c r="Q576" s="258"/>
      <c r="R576" s="258"/>
      <c r="S576" s="258"/>
      <c r="T576" s="259"/>
      <c r="AT576" s="260" t="s">
        <v>191</v>
      </c>
      <c r="AU576" s="260" t="s">
        <v>86</v>
      </c>
      <c r="AV576" s="12" t="s">
        <v>24</v>
      </c>
      <c r="AW576" s="12" t="s">
        <v>40</v>
      </c>
      <c r="AX576" s="12" t="s">
        <v>77</v>
      </c>
      <c r="AY576" s="260" t="s">
        <v>179</v>
      </c>
    </row>
    <row r="577" spans="2:51" s="13" customFormat="1" ht="13.5">
      <c r="B577" s="261"/>
      <c r="C577" s="262"/>
      <c r="D577" s="247" t="s">
        <v>191</v>
      </c>
      <c r="E577" s="263" t="s">
        <v>22</v>
      </c>
      <c r="F577" s="264" t="s">
        <v>851</v>
      </c>
      <c r="G577" s="262"/>
      <c r="H577" s="265">
        <v>7.7</v>
      </c>
      <c r="I577" s="266"/>
      <c r="J577" s="262"/>
      <c r="K577" s="262"/>
      <c r="L577" s="267"/>
      <c r="M577" s="268"/>
      <c r="N577" s="269"/>
      <c r="O577" s="269"/>
      <c r="P577" s="269"/>
      <c r="Q577" s="269"/>
      <c r="R577" s="269"/>
      <c r="S577" s="269"/>
      <c r="T577" s="270"/>
      <c r="AT577" s="271" t="s">
        <v>191</v>
      </c>
      <c r="AU577" s="271" t="s">
        <v>86</v>
      </c>
      <c r="AV577" s="13" t="s">
        <v>86</v>
      </c>
      <c r="AW577" s="13" t="s">
        <v>40</v>
      </c>
      <c r="AX577" s="13" t="s">
        <v>24</v>
      </c>
      <c r="AY577" s="271" t="s">
        <v>179</v>
      </c>
    </row>
    <row r="578" spans="2:65" s="1" customFormat="1" ht="25.5" customHeight="1">
      <c r="B578" s="47"/>
      <c r="C578" s="235" t="s">
        <v>852</v>
      </c>
      <c r="D578" s="235" t="s">
        <v>181</v>
      </c>
      <c r="E578" s="236" t="s">
        <v>853</v>
      </c>
      <c r="F578" s="237" t="s">
        <v>854</v>
      </c>
      <c r="G578" s="238" t="s">
        <v>451</v>
      </c>
      <c r="H578" s="239">
        <v>13.905</v>
      </c>
      <c r="I578" s="240"/>
      <c r="J578" s="241">
        <f>ROUND(I578*H578,2)</f>
        <v>0</v>
      </c>
      <c r="K578" s="237" t="s">
        <v>369</v>
      </c>
      <c r="L578" s="73"/>
      <c r="M578" s="242" t="s">
        <v>22</v>
      </c>
      <c r="N578" s="243" t="s">
        <v>48</v>
      </c>
      <c r="O578" s="48"/>
      <c r="P578" s="244">
        <f>O578*H578</f>
        <v>0</v>
      </c>
      <c r="Q578" s="244">
        <v>0.00106</v>
      </c>
      <c r="R578" s="244">
        <f>Q578*H578</f>
        <v>0.014739299999999999</v>
      </c>
      <c r="S578" s="244">
        <v>0</v>
      </c>
      <c r="T578" s="245">
        <f>S578*H578</f>
        <v>0</v>
      </c>
      <c r="AR578" s="25" t="s">
        <v>288</v>
      </c>
      <c r="AT578" s="25" t="s">
        <v>181</v>
      </c>
      <c r="AU578" s="25" t="s">
        <v>86</v>
      </c>
      <c r="AY578" s="25" t="s">
        <v>179</v>
      </c>
      <c r="BE578" s="246">
        <f>IF(N578="základní",J578,0)</f>
        <v>0</v>
      </c>
      <c r="BF578" s="246">
        <f>IF(N578="snížená",J578,0)</f>
        <v>0</v>
      </c>
      <c r="BG578" s="246">
        <f>IF(N578="zákl. přenesená",J578,0)</f>
        <v>0</v>
      </c>
      <c r="BH578" s="246">
        <f>IF(N578="sníž. přenesená",J578,0)</f>
        <v>0</v>
      </c>
      <c r="BI578" s="246">
        <f>IF(N578="nulová",J578,0)</f>
        <v>0</v>
      </c>
      <c r="BJ578" s="25" t="s">
        <v>24</v>
      </c>
      <c r="BK578" s="246">
        <f>ROUND(I578*H578,2)</f>
        <v>0</v>
      </c>
      <c r="BL578" s="25" t="s">
        <v>288</v>
      </c>
      <c r="BM578" s="25" t="s">
        <v>855</v>
      </c>
    </row>
    <row r="579" spans="2:51" s="12" customFormat="1" ht="13.5">
      <c r="B579" s="251"/>
      <c r="C579" s="252"/>
      <c r="D579" s="247" t="s">
        <v>191</v>
      </c>
      <c r="E579" s="253" t="s">
        <v>22</v>
      </c>
      <c r="F579" s="254" t="s">
        <v>845</v>
      </c>
      <c r="G579" s="252"/>
      <c r="H579" s="253" t="s">
        <v>22</v>
      </c>
      <c r="I579" s="255"/>
      <c r="J579" s="252"/>
      <c r="K579" s="252"/>
      <c r="L579" s="256"/>
      <c r="M579" s="257"/>
      <c r="N579" s="258"/>
      <c r="O579" s="258"/>
      <c r="P579" s="258"/>
      <c r="Q579" s="258"/>
      <c r="R579" s="258"/>
      <c r="S579" s="258"/>
      <c r="T579" s="259"/>
      <c r="AT579" s="260" t="s">
        <v>191</v>
      </c>
      <c r="AU579" s="260" t="s">
        <v>86</v>
      </c>
      <c r="AV579" s="12" t="s">
        <v>24</v>
      </c>
      <c r="AW579" s="12" t="s">
        <v>40</v>
      </c>
      <c r="AX579" s="12" t="s">
        <v>77</v>
      </c>
      <c r="AY579" s="260" t="s">
        <v>179</v>
      </c>
    </row>
    <row r="580" spans="2:51" s="13" customFormat="1" ht="13.5">
      <c r="B580" s="261"/>
      <c r="C580" s="262"/>
      <c r="D580" s="247" t="s">
        <v>191</v>
      </c>
      <c r="E580" s="263" t="s">
        <v>22</v>
      </c>
      <c r="F580" s="264" t="s">
        <v>856</v>
      </c>
      <c r="G580" s="262"/>
      <c r="H580" s="265">
        <v>13.905</v>
      </c>
      <c r="I580" s="266"/>
      <c r="J580" s="262"/>
      <c r="K580" s="262"/>
      <c r="L580" s="267"/>
      <c r="M580" s="268"/>
      <c r="N580" s="269"/>
      <c r="O580" s="269"/>
      <c r="P580" s="269"/>
      <c r="Q580" s="269"/>
      <c r="R580" s="269"/>
      <c r="S580" s="269"/>
      <c r="T580" s="270"/>
      <c r="AT580" s="271" t="s">
        <v>191</v>
      </c>
      <c r="AU580" s="271" t="s">
        <v>86</v>
      </c>
      <c r="AV580" s="13" t="s">
        <v>86</v>
      </c>
      <c r="AW580" s="13" t="s">
        <v>40</v>
      </c>
      <c r="AX580" s="13" t="s">
        <v>24</v>
      </c>
      <c r="AY580" s="271" t="s">
        <v>179</v>
      </c>
    </row>
    <row r="581" spans="2:65" s="1" customFormat="1" ht="25.5" customHeight="1">
      <c r="B581" s="47"/>
      <c r="C581" s="235" t="s">
        <v>857</v>
      </c>
      <c r="D581" s="235" t="s">
        <v>181</v>
      </c>
      <c r="E581" s="236" t="s">
        <v>858</v>
      </c>
      <c r="F581" s="237" t="s">
        <v>859</v>
      </c>
      <c r="G581" s="238" t="s">
        <v>548</v>
      </c>
      <c r="H581" s="239">
        <v>2</v>
      </c>
      <c r="I581" s="240"/>
      <c r="J581" s="241">
        <f>ROUND(I581*H581,2)</f>
        <v>0</v>
      </c>
      <c r="K581" s="237" t="s">
        <v>369</v>
      </c>
      <c r="L581" s="73"/>
      <c r="M581" s="242" t="s">
        <v>22</v>
      </c>
      <c r="N581" s="243" t="s">
        <v>48</v>
      </c>
      <c r="O581" s="48"/>
      <c r="P581" s="244">
        <f>O581*H581</f>
        <v>0</v>
      </c>
      <c r="Q581" s="244">
        <v>0.00025</v>
      </c>
      <c r="R581" s="244">
        <f>Q581*H581</f>
        <v>0.0005</v>
      </c>
      <c r="S581" s="244">
        <v>0</v>
      </c>
      <c r="T581" s="245">
        <f>S581*H581</f>
        <v>0</v>
      </c>
      <c r="AR581" s="25" t="s">
        <v>288</v>
      </c>
      <c r="AT581" s="25" t="s">
        <v>181</v>
      </c>
      <c r="AU581" s="25" t="s">
        <v>86</v>
      </c>
      <c r="AY581" s="25" t="s">
        <v>179</v>
      </c>
      <c r="BE581" s="246">
        <f>IF(N581="základní",J581,0)</f>
        <v>0</v>
      </c>
      <c r="BF581" s="246">
        <f>IF(N581="snížená",J581,0)</f>
        <v>0</v>
      </c>
      <c r="BG581" s="246">
        <f>IF(N581="zákl. přenesená",J581,0)</f>
        <v>0</v>
      </c>
      <c r="BH581" s="246">
        <f>IF(N581="sníž. přenesená",J581,0)</f>
        <v>0</v>
      </c>
      <c r="BI581" s="246">
        <f>IF(N581="nulová",J581,0)</f>
        <v>0</v>
      </c>
      <c r="BJ581" s="25" t="s">
        <v>24</v>
      </c>
      <c r="BK581" s="246">
        <f>ROUND(I581*H581,2)</f>
        <v>0</v>
      </c>
      <c r="BL581" s="25" t="s">
        <v>288</v>
      </c>
      <c r="BM581" s="25" t="s">
        <v>860</v>
      </c>
    </row>
    <row r="582" spans="2:51" s="12" customFormat="1" ht="13.5">
      <c r="B582" s="251"/>
      <c r="C582" s="252"/>
      <c r="D582" s="247" t="s">
        <v>191</v>
      </c>
      <c r="E582" s="253" t="s">
        <v>22</v>
      </c>
      <c r="F582" s="254" t="s">
        <v>845</v>
      </c>
      <c r="G582" s="252"/>
      <c r="H582" s="253" t="s">
        <v>22</v>
      </c>
      <c r="I582" s="255"/>
      <c r="J582" s="252"/>
      <c r="K582" s="252"/>
      <c r="L582" s="256"/>
      <c r="M582" s="257"/>
      <c r="N582" s="258"/>
      <c r="O582" s="258"/>
      <c r="P582" s="258"/>
      <c r="Q582" s="258"/>
      <c r="R582" s="258"/>
      <c r="S582" s="258"/>
      <c r="T582" s="259"/>
      <c r="AT582" s="260" t="s">
        <v>191</v>
      </c>
      <c r="AU582" s="260" t="s">
        <v>86</v>
      </c>
      <c r="AV582" s="12" t="s">
        <v>24</v>
      </c>
      <c r="AW582" s="12" t="s">
        <v>40</v>
      </c>
      <c r="AX582" s="12" t="s">
        <v>77</v>
      </c>
      <c r="AY582" s="260" t="s">
        <v>179</v>
      </c>
    </row>
    <row r="583" spans="2:51" s="13" customFormat="1" ht="13.5">
      <c r="B583" s="261"/>
      <c r="C583" s="262"/>
      <c r="D583" s="247" t="s">
        <v>191</v>
      </c>
      <c r="E583" s="263" t="s">
        <v>22</v>
      </c>
      <c r="F583" s="264" t="s">
        <v>86</v>
      </c>
      <c r="G583" s="262"/>
      <c r="H583" s="265">
        <v>2</v>
      </c>
      <c r="I583" s="266"/>
      <c r="J583" s="262"/>
      <c r="K583" s="262"/>
      <c r="L583" s="267"/>
      <c r="M583" s="268"/>
      <c r="N583" s="269"/>
      <c r="O583" s="269"/>
      <c r="P583" s="269"/>
      <c r="Q583" s="269"/>
      <c r="R583" s="269"/>
      <c r="S583" s="269"/>
      <c r="T583" s="270"/>
      <c r="AT583" s="271" t="s">
        <v>191</v>
      </c>
      <c r="AU583" s="271" t="s">
        <v>86</v>
      </c>
      <c r="AV583" s="13" t="s">
        <v>86</v>
      </c>
      <c r="AW583" s="13" t="s">
        <v>40</v>
      </c>
      <c r="AX583" s="13" t="s">
        <v>24</v>
      </c>
      <c r="AY583" s="271" t="s">
        <v>179</v>
      </c>
    </row>
    <row r="584" spans="2:65" s="1" customFormat="1" ht="25.5" customHeight="1">
      <c r="B584" s="47"/>
      <c r="C584" s="235" t="s">
        <v>552</v>
      </c>
      <c r="D584" s="235" t="s">
        <v>181</v>
      </c>
      <c r="E584" s="236" t="s">
        <v>861</v>
      </c>
      <c r="F584" s="237" t="s">
        <v>862</v>
      </c>
      <c r="G584" s="238" t="s">
        <v>548</v>
      </c>
      <c r="H584" s="239">
        <v>1</v>
      </c>
      <c r="I584" s="240"/>
      <c r="J584" s="241">
        <f>ROUND(I584*H584,2)</f>
        <v>0</v>
      </c>
      <c r="K584" s="237" t="s">
        <v>369</v>
      </c>
      <c r="L584" s="73"/>
      <c r="M584" s="242" t="s">
        <v>22</v>
      </c>
      <c r="N584" s="243" t="s">
        <v>48</v>
      </c>
      <c r="O584" s="48"/>
      <c r="P584" s="244">
        <f>O584*H584</f>
        <v>0</v>
      </c>
      <c r="Q584" s="244">
        <v>0.00025</v>
      </c>
      <c r="R584" s="244">
        <f>Q584*H584</f>
        <v>0.00025</v>
      </c>
      <c r="S584" s="244">
        <v>0</v>
      </c>
      <c r="T584" s="245">
        <f>S584*H584</f>
        <v>0</v>
      </c>
      <c r="AR584" s="25" t="s">
        <v>288</v>
      </c>
      <c r="AT584" s="25" t="s">
        <v>181</v>
      </c>
      <c r="AU584" s="25" t="s">
        <v>86</v>
      </c>
      <c r="AY584" s="25" t="s">
        <v>179</v>
      </c>
      <c r="BE584" s="246">
        <f>IF(N584="základní",J584,0)</f>
        <v>0</v>
      </c>
      <c r="BF584" s="246">
        <f>IF(N584="snížená",J584,0)</f>
        <v>0</v>
      </c>
      <c r="BG584" s="246">
        <f>IF(N584="zákl. přenesená",J584,0)</f>
        <v>0</v>
      </c>
      <c r="BH584" s="246">
        <f>IF(N584="sníž. přenesená",J584,0)</f>
        <v>0</v>
      </c>
      <c r="BI584" s="246">
        <f>IF(N584="nulová",J584,0)</f>
        <v>0</v>
      </c>
      <c r="BJ584" s="25" t="s">
        <v>24</v>
      </c>
      <c r="BK584" s="246">
        <f>ROUND(I584*H584,2)</f>
        <v>0</v>
      </c>
      <c r="BL584" s="25" t="s">
        <v>288</v>
      </c>
      <c r="BM584" s="25" t="s">
        <v>863</v>
      </c>
    </row>
    <row r="585" spans="2:65" s="1" customFormat="1" ht="25.5" customHeight="1">
      <c r="B585" s="47"/>
      <c r="C585" s="235" t="s">
        <v>564</v>
      </c>
      <c r="D585" s="235" t="s">
        <v>181</v>
      </c>
      <c r="E585" s="236" t="s">
        <v>864</v>
      </c>
      <c r="F585" s="237" t="s">
        <v>865</v>
      </c>
      <c r="G585" s="238" t="s">
        <v>548</v>
      </c>
      <c r="H585" s="239">
        <v>1</v>
      </c>
      <c r="I585" s="240"/>
      <c r="J585" s="241">
        <f>ROUND(I585*H585,2)</f>
        <v>0</v>
      </c>
      <c r="K585" s="237" t="s">
        <v>369</v>
      </c>
      <c r="L585" s="73"/>
      <c r="M585" s="242" t="s">
        <v>22</v>
      </c>
      <c r="N585" s="243" t="s">
        <v>48</v>
      </c>
      <c r="O585" s="48"/>
      <c r="P585" s="244">
        <f>O585*H585</f>
        <v>0</v>
      </c>
      <c r="Q585" s="244">
        <v>0.00025</v>
      </c>
      <c r="R585" s="244">
        <f>Q585*H585</f>
        <v>0.00025</v>
      </c>
      <c r="S585" s="244">
        <v>0</v>
      </c>
      <c r="T585" s="245">
        <f>S585*H585</f>
        <v>0</v>
      </c>
      <c r="AR585" s="25" t="s">
        <v>288</v>
      </c>
      <c r="AT585" s="25" t="s">
        <v>181</v>
      </c>
      <c r="AU585" s="25" t="s">
        <v>86</v>
      </c>
      <c r="AY585" s="25" t="s">
        <v>179</v>
      </c>
      <c r="BE585" s="246">
        <f>IF(N585="základní",J585,0)</f>
        <v>0</v>
      </c>
      <c r="BF585" s="246">
        <f>IF(N585="snížená",J585,0)</f>
        <v>0</v>
      </c>
      <c r="BG585" s="246">
        <f>IF(N585="zákl. přenesená",J585,0)</f>
        <v>0</v>
      </c>
      <c r="BH585" s="246">
        <f>IF(N585="sníž. přenesená",J585,0)</f>
        <v>0</v>
      </c>
      <c r="BI585" s="246">
        <f>IF(N585="nulová",J585,0)</f>
        <v>0</v>
      </c>
      <c r="BJ585" s="25" t="s">
        <v>24</v>
      </c>
      <c r="BK585" s="246">
        <f>ROUND(I585*H585,2)</f>
        <v>0</v>
      </c>
      <c r="BL585" s="25" t="s">
        <v>288</v>
      </c>
      <c r="BM585" s="25" t="s">
        <v>866</v>
      </c>
    </row>
    <row r="586" spans="2:51" s="12" customFormat="1" ht="13.5">
      <c r="B586" s="251"/>
      <c r="C586" s="252"/>
      <c r="D586" s="247" t="s">
        <v>191</v>
      </c>
      <c r="E586" s="253" t="s">
        <v>22</v>
      </c>
      <c r="F586" s="254" t="s">
        <v>867</v>
      </c>
      <c r="G586" s="252"/>
      <c r="H586" s="253" t="s">
        <v>22</v>
      </c>
      <c r="I586" s="255"/>
      <c r="J586" s="252"/>
      <c r="K586" s="252"/>
      <c r="L586" s="256"/>
      <c r="M586" s="257"/>
      <c r="N586" s="258"/>
      <c r="O586" s="258"/>
      <c r="P586" s="258"/>
      <c r="Q586" s="258"/>
      <c r="R586" s="258"/>
      <c r="S586" s="258"/>
      <c r="T586" s="259"/>
      <c r="AT586" s="260" t="s">
        <v>191</v>
      </c>
      <c r="AU586" s="260" t="s">
        <v>86</v>
      </c>
      <c r="AV586" s="12" t="s">
        <v>24</v>
      </c>
      <c r="AW586" s="12" t="s">
        <v>40</v>
      </c>
      <c r="AX586" s="12" t="s">
        <v>77</v>
      </c>
      <c r="AY586" s="260" t="s">
        <v>179</v>
      </c>
    </row>
    <row r="587" spans="2:51" s="13" customFormat="1" ht="13.5">
      <c r="B587" s="261"/>
      <c r="C587" s="262"/>
      <c r="D587" s="247" t="s">
        <v>191</v>
      </c>
      <c r="E587" s="263" t="s">
        <v>22</v>
      </c>
      <c r="F587" s="264" t="s">
        <v>24</v>
      </c>
      <c r="G587" s="262"/>
      <c r="H587" s="265">
        <v>1</v>
      </c>
      <c r="I587" s="266"/>
      <c r="J587" s="262"/>
      <c r="K587" s="262"/>
      <c r="L587" s="267"/>
      <c r="M587" s="268"/>
      <c r="N587" s="269"/>
      <c r="O587" s="269"/>
      <c r="P587" s="269"/>
      <c r="Q587" s="269"/>
      <c r="R587" s="269"/>
      <c r="S587" s="269"/>
      <c r="T587" s="270"/>
      <c r="AT587" s="271" t="s">
        <v>191</v>
      </c>
      <c r="AU587" s="271" t="s">
        <v>86</v>
      </c>
      <c r="AV587" s="13" t="s">
        <v>86</v>
      </c>
      <c r="AW587" s="13" t="s">
        <v>40</v>
      </c>
      <c r="AX587" s="13" t="s">
        <v>24</v>
      </c>
      <c r="AY587" s="271" t="s">
        <v>179</v>
      </c>
    </row>
    <row r="588" spans="2:65" s="1" customFormat="1" ht="25.5" customHeight="1">
      <c r="B588" s="47"/>
      <c r="C588" s="235" t="s">
        <v>618</v>
      </c>
      <c r="D588" s="235" t="s">
        <v>181</v>
      </c>
      <c r="E588" s="236" t="s">
        <v>868</v>
      </c>
      <c r="F588" s="237" t="s">
        <v>869</v>
      </c>
      <c r="G588" s="238" t="s">
        <v>451</v>
      </c>
      <c r="H588" s="239">
        <v>1</v>
      </c>
      <c r="I588" s="240"/>
      <c r="J588" s="241">
        <f>ROUND(I588*H588,2)</f>
        <v>0</v>
      </c>
      <c r="K588" s="237" t="s">
        <v>369</v>
      </c>
      <c r="L588" s="73"/>
      <c r="M588" s="242" t="s">
        <v>22</v>
      </c>
      <c r="N588" s="243" t="s">
        <v>48</v>
      </c>
      <c r="O588" s="48"/>
      <c r="P588" s="244">
        <f>O588*H588</f>
        <v>0</v>
      </c>
      <c r="Q588" s="244">
        <v>0</v>
      </c>
      <c r="R588" s="244">
        <f>Q588*H588</f>
        <v>0</v>
      </c>
      <c r="S588" s="244">
        <v>0</v>
      </c>
      <c r="T588" s="245">
        <f>S588*H588</f>
        <v>0</v>
      </c>
      <c r="AR588" s="25" t="s">
        <v>288</v>
      </c>
      <c r="AT588" s="25" t="s">
        <v>181</v>
      </c>
      <c r="AU588" s="25" t="s">
        <v>86</v>
      </c>
      <c r="AY588" s="25" t="s">
        <v>179</v>
      </c>
      <c r="BE588" s="246">
        <f>IF(N588="základní",J588,0)</f>
        <v>0</v>
      </c>
      <c r="BF588" s="246">
        <f>IF(N588="snížená",J588,0)</f>
        <v>0</v>
      </c>
      <c r="BG588" s="246">
        <f>IF(N588="zákl. přenesená",J588,0)</f>
        <v>0</v>
      </c>
      <c r="BH588" s="246">
        <f>IF(N588="sníž. přenesená",J588,0)</f>
        <v>0</v>
      </c>
      <c r="BI588" s="246">
        <f>IF(N588="nulová",J588,0)</f>
        <v>0</v>
      </c>
      <c r="BJ588" s="25" t="s">
        <v>24</v>
      </c>
      <c r="BK588" s="246">
        <f>ROUND(I588*H588,2)</f>
        <v>0</v>
      </c>
      <c r="BL588" s="25" t="s">
        <v>288</v>
      </c>
      <c r="BM588" s="25" t="s">
        <v>870</v>
      </c>
    </row>
    <row r="589" spans="2:51" s="12" customFormat="1" ht="13.5">
      <c r="B589" s="251"/>
      <c r="C589" s="252"/>
      <c r="D589" s="247" t="s">
        <v>191</v>
      </c>
      <c r="E589" s="253" t="s">
        <v>22</v>
      </c>
      <c r="F589" s="254" t="s">
        <v>871</v>
      </c>
      <c r="G589" s="252"/>
      <c r="H589" s="253" t="s">
        <v>22</v>
      </c>
      <c r="I589" s="255"/>
      <c r="J589" s="252"/>
      <c r="K589" s="252"/>
      <c r="L589" s="256"/>
      <c r="M589" s="257"/>
      <c r="N589" s="258"/>
      <c r="O589" s="258"/>
      <c r="P589" s="258"/>
      <c r="Q589" s="258"/>
      <c r="R589" s="258"/>
      <c r="S589" s="258"/>
      <c r="T589" s="259"/>
      <c r="AT589" s="260" t="s">
        <v>191</v>
      </c>
      <c r="AU589" s="260" t="s">
        <v>86</v>
      </c>
      <c r="AV589" s="12" t="s">
        <v>24</v>
      </c>
      <c r="AW589" s="12" t="s">
        <v>40</v>
      </c>
      <c r="AX589" s="12" t="s">
        <v>77</v>
      </c>
      <c r="AY589" s="260" t="s">
        <v>179</v>
      </c>
    </row>
    <row r="590" spans="2:51" s="13" customFormat="1" ht="13.5">
      <c r="B590" s="261"/>
      <c r="C590" s="262"/>
      <c r="D590" s="247" t="s">
        <v>191</v>
      </c>
      <c r="E590" s="263" t="s">
        <v>22</v>
      </c>
      <c r="F590" s="264" t="s">
        <v>872</v>
      </c>
      <c r="G590" s="262"/>
      <c r="H590" s="265">
        <v>1</v>
      </c>
      <c r="I590" s="266"/>
      <c r="J590" s="262"/>
      <c r="K590" s="262"/>
      <c r="L590" s="267"/>
      <c r="M590" s="268"/>
      <c r="N590" s="269"/>
      <c r="O590" s="269"/>
      <c r="P590" s="269"/>
      <c r="Q590" s="269"/>
      <c r="R590" s="269"/>
      <c r="S590" s="269"/>
      <c r="T590" s="270"/>
      <c r="AT590" s="271" t="s">
        <v>191</v>
      </c>
      <c r="AU590" s="271" t="s">
        <v>86</v>
      </c>
      <c r="AV590" s="13" t="s">
        <v>86</v>
      </c>
      <c r="AW590" s="13" t="s">
        <v>40</v>
      </c>
      <c r="AX590" s="13" t="s">
        <v>24</v>
      </c>
      <c r="AY590" s="271" t="s">
        <v>179</v>
      </c>
    </row>
    <row r="591" spans="2:51" s="13" customFormat="1" ht="13.5">
      <c r="B591" s="261"/>
      <c r="C591" s="262"/>
      <c r="D591" s="247" t="s">
        <v>191</v>
      </c>
      <c r="E591" s="263" t="s">
        <v>22</v>
      </c>
      <c r="F591" s="264" t="s">
        <v>22</v>
      </c>
      <c r="G591" s="262"/>
      <c r="H591" s="265">
        <v>0</v>
      </c>
      <c r="I591" s="266"/>
      <c r="J591" s="262"/>
      <c r="K591" s="262"/>
      <c r="L591" s="267"/>
      <c r="M591" s="268"/>
      <c r="N591" s="269"/>
      <c r="O591" s="269"/>
      <c r="P591" s="269"/>
      <c r="Q591" s="269"/>
      <c r="R591" s="269"/>
      <c r="S591" s="269"/>
      <c r="T591" s="270"/>
      <c r="AT591" s="271" t="s">
        <v>191</v>
      </c>
      <c r="AU591" s="271" t="s">
        <v>86</v>
      </c>
      <c r="AV591" s="13" t="s">
        <v>86</v>
      </c>
      <c r="AW591" s="13" t="s">
        <v>40</v>
      </c>
      <c r="AX591" s="13" t="s">
        <v>77</v>
      </c>
      <c r="AY591" s="271" t="s">
        <v>179</v>
      </c>
    </row>
    <row r="592" spans="2:51" s="13" customFormat="1" ht="13.5">
      <c r="B592" s="261"/>
      <c r="C592" s="262"/>
      <c r="D592" s="247" t="s">
        <v>191</v>
      </c>
      <c r="E592" s="263" t="s">
        <v>22</v>
      </c>
      <c r="F592" s="264" t="s">
        <v>22</v>
      </c>
      <c r="G592" s="262"/>
      <c r="H592" s="265">
        <v>0</v>
      </c>
      <c r="I592" s="266"/>
      <c r="J592" s="262"/>
      <c r="K592" s="262"/>
      <c r="L592" s="267"/>
      <c r="M592" s="268"/>
      <c r="N592" s="269"/>
      <c r="O592" s="269"/>
      <c r="P592" s="269"/>
      <c r="Q592" s="269"/>
      <c r="R592" s="269"/>
      <c r="S592" s="269"/>
      <c r="T592" s="270"/>
      <c r="AT592" s="271" t="s">
        <v>191</v>
      </c>
      <c r="AU592" s="271" t="s">
        <v>86</v>
      </c>
      <c r="AV592" s="13" t="s">
        <v>86</v>
      </c>
      <c r="AW592" s="13" t="s">
        <v>40</v>
      </c>
      <c r="AX592" s="13" t="s">
        <v>77</v>
      </c>
      <c r="AY592" s="271" t="s">
        <v>179</v>
      </c>
    </row>
    <row r="593" spans="2:51" s="13" customFormat="1" ht="13.5">
      <c r="B593" s="261"/>
      <c r="C593" s="262"/>
      <c r="D593" s="247" t="s">
        <v>191</v>
      </c>
      <c r="E593" s="263" t="s">
        <v>22</v>
      </c>
      <c r="F593" s="264" t="s">
        <v>22</v>
      </c>
      <c r="G593" s="262"/>
      <c r="H593" s="265">
        <v>0</v>
      </c>
      <c r="I593" s="266"/>
      <c r="J593" s="262"/>
      <c r="K593" s="262"/>
      <c r="L593" s="267"/>
      <c r="M593" s="268"/>
      <c r="N593" s="269"/>
      <c r="O593" s="269"/>
      <c r="P593" s="269"/>
      <c r="Q593" s="269"/>
      <c r="R593" s="269"/>
      <c r="S593" s="269"/>
      <c r="T593" s="270"/>
      <c r="AT593" s="271" t="s">
        <v>191</v>
      </c>
      <c r="AU593" s="271" t="s">
        <v>86</v>
      </c>
      <c r="AV593" s="13" t="s">
        <v>86</v>
      </c>
      <c r="AW593" s="13" t="s">
        <v>40</v>
      </c>
      <c r="AX593" s="13" t="s">
        <v>77</v>
      </c>
      <c r="AY593" s="271" t="s">
        <v>179</v>
      </c>
    </row>
    <row r="594" spans="2:51" s="13" customFormat="1" ht="13.5">
      <c r="B594" s="261"/>
      <c r="C594" s="262"/>
      <c r="D594" s="247" t="s">
        <v>191</v>
      </c>
      <c r="E594" s="263" t="s">
        <v>22</v>
      </c>
      <c r="F594" s="264" t="s">
        <v>22</v>
      </c>
      <c r="G594" s="262"/>
      <c r="H594" s="265">
        <v>0</v>
      </c>
      <c r="I594" s="266"/>
      <c r="J594" s="262"/>
      <c r="K594" s="262"/>
      <c r="L594" s="267"/>
      <c r="M594" s="268"/>
      <c r="N594" s="269"/>
      <c r="O594" s="269"/>
      <c r="P594" s="269"/>
      <c r="Q594" s="269"/>
      <c r="R594" s="269"/>
      <c r="S594" s="269"/>
      <c r="T594" s="270"/>
      <c r="AT594" s="271" t="s">
        <v>191</v>
      </c>
      <c r="AU594" s="271" t="s">
        <v>86</v>
      </c>
      <c r="AV594" s="13" t="s">
        <v>86</v>
      </c>
      <c r="AW594" s="13" t="s">
        <v>40</v>
      </c>
      <c r="AX594" s="13" t="s">
        <v>77</v>
      </c>
      <c r="AY594" s="271" t="s">
        <v>179</v>
      </c>
    </row>
    <row r="595" spans="2:51" s="13" customFormat="1" ht="13.5">
      <c r="B595" s="261"/>
      <c r="C595" s="262"/>
      <c r="D595" s="247" t="s">
        <v>191</v>
      </c>
      <c r="E595" s="263" t="s">
        <v>22</v>
      </c>
      <c r="F595" s="264" t="s">
        <v>22</v>
      </c>
      <c r="G595" s="262"/>
      <c r="H595" s="265">
        <v>0</v>
      </c>
      <c r="I595" s="266"/>
      <c r="J595" s="262"/>
      <c r="K595" s="262"/>
      <c r="L595" s="267"/>
      <c r="M595" s="268"/>
      <c r="N595" s="269"/>
      <c r="O595" s="269"/>
      <c r="P595" s="269"/>
      <c r="Q595" s="269"/>
      <c r="R595" s="269"/>
      <c r="S595" s="269"/>
      <c r="T595" s="270"/>
      <c r="AT595" s="271" t="s">
        <v>191</v>
      </c>
      <c r="AU595" s="271" t="s">
        <v>86</v>
      </c>
      <c r="AV595" s="13" t="s">
        <v>86</v>
      </c>
      <c r="AW595" s="13" t="s">
        <v>40</v>
      </c>
      <c r="AX595" s="13" t="s">
        <v>77</v>
      </c>
      <c r="AY595" s="271" t="s">
        <v>179</v>
      </c>
    </row>
    <row r="596" spans="2:51" s="13" customFormat="1" ht="13.5">
      <c r="B596" s="261"/>
      <c r="C596" s="262"/>
      <c r="D596" s="247" t="s">
        <v>191</v>
      </c>
      <c r="E596" s="263" t="s">
        <v>22</v>
      </c>
      <c r="F596" s="264" t="s">
        <v>22</v>
      </c>
      <c r="G596" s="262"/>
      <c r="H596" s="265">
        <v>0</v>
      </c>
      <c r="I596" s="266"/>
      <c r="J596" s="262"/>
      <c r="K596" s="262"/>
      <c r="L596" s="267"/>
      <c r="M596" s="268"/>
      <c r="N596" s="269"/>
      <c r="O596" s="269"/>
      <c r="P596" s="269"/>
      <c r="Q596" s="269"/>
      <c r="R596" s="269"/>
      <c r="S596" s="269"/>
      <c r="T596" s="270"/>
      <c r="AT596" s="271" t="s">
        <v>191</v>
      </c>
      <c r="AU596" s="271" t="s">
        <v>86</v>
      </c>
      <c r="AV596" s="13" t="s">
        <v>86</v>
      </c>
      <c r="AW596" s="13" t="s">
        <v>40</v>
      </c>
      <c r="AX596" s="13" t="s">
        <v>77</v>
      </c>
      <c r="AY596" s="271" t="s">
        <v>179</v>
      </c>
    </row>
    <row r="597" spans="2:51" s="13" customFormat="1" ht="13.5">
      <c r="B597" s="261"/>
      <c r="C597" s="262"/>
      <c r="D597" s="247" t="s">
        <v>191</v>
      </c>
      <c r="E597" s="263" t="s">
        <v>22</v>
      </c>
      <c r="F597" s="264" t="s">
        <v>22</v>
      </c>
      <c r="G597" s="262"/>
      <c r="H597" s="265">
        <v>0</v>
      </c>
      <c r="I597" s="266"/>
      <c r="J597" s="262"/>
      <c r="K597" s="262"/>
      <c r="L597" s="267"/>
      <c r="M597" s="268"/>
      <c r="N597" s="269"/>
      <c r="O597" s="269"/>
      <c r="P597" s="269"/>
      <c r="Q597" s="269"/>
      <c r="R597" s="269"/>
      <c r="S597" s="269"/>
      <c r="T597" s="270"/>
      <c r="AT597" s="271" t="s">
        <v>191</v>
      </c>
      <c r="AU597" s="271" t="s">
        <v>86</v>
      </c>
      <c r="AV597" s="13" t="s">
        <v>86</v>
      </c>
      <c r="AW597" s="13" t="s">
        <v>40</v>
      </c>
      <c r="AX597" s="13" t="s">
        <v>77</v>
      </c>
      <c r="AY597" s="271" t="s">
        <v>179</v>
      </c>
    </row>
    <row r="598" spans="2:51" s="13" customFormat="1" ht="13.5">
      <c r="B598" s="261"/>
      <c r="C598" s="262"/>
      <c r="D598" s="247" t="s">
        <v>191</v>
      </c>
      <c r="E598" s="263" t="s">
        <v>22</v>
      </c>
      <c r="F598" s="264" t="s">
        <v>22</v>
      </c>
      <c r="G598" s="262"/>
      <c r="H598" s="265">
        <v>0</v>
      </c>
      <c r="I598" s="266"/>
      <c r="J598" s="262"/>
      <c r="K598" s="262"/>
      <c r="L598" s="267"/>
      <c r="M598" s="268"/>
      <c r="N598" s="269"/>
      <c r="O598" s="269"/>
      <c r="P598" s="269"/>
      <c r="Q598" s="269"/>
      <c r="R598" s="269"/>
      <c r="S598" s="269"/>
      <c r="T598" s="270"/>
      <c r="AT598" s="271" t="s">
        <v>191</v>
      </c>
      <c r="AU598" s="271" t="s">
        <v>86</v>
      </c>
      <c r="AV598" s="13" t="s">
        <v>86</v>
      </c>
      <c r="AW598" s="13" t="s">
        <v>40</v>
      </c>
      <c r="AX598" s="13" t="s">
        <v>77</v>
      </c>
      <c r="AY598" s="271" t="s">
        <v>179</v>
      </c>
    </row>
    <row r="599" spans="2:51" s="13" customFormat="1" ht="13.5">
      <c r="B599" s="261"/>
      <c r="C599" s="262"/>
      <c r="D599" s="247" t="s">
        <v>191</v>
      </c>
      <c r="E599" s="263" t="s">
        <v>22</v>
      </c>
      <c r="F599" s="264" t="s">
        <v>22</v>
      </c>
      <c r="G599" s="262"/>
      <c r="H599" s="265">
        <v>0</v>
      </c>
      <c r="I599" s="266"/>
      <c r="J599" s="262"/>
      <c r="K599" s="262"/>
      <c r="L599" s="267"/>
      <c r="M599" s="268"/>
      <c r="N599" s="269"/>
      <c r="O599" s="269"/>
      <c r="P599" s="269"/>
      <c r="Q599" s="269"/>
      <c r="R599" s="269"/>
      <c r="S599" s="269"/>
      <c r="T599" s="270"/>
      <c r="AT599" s="271" t="s">
        <v>191</v>
      </c>
      <c r="AU599" s="271" t="s">
        <v>86</v>
      </c>
      <c r="AV599" s="13" t="s">
        <v>86</v>
      </c>
      <c r="AW599" s="13" t="s">
        <v>40</v>
      </c>
      <c r="AX599" s="13" t="s">
        <v>77</v>
      </c>
      <c r="AY599" s="271" t="s">
        <v>179</v>
      </c>
    </row>
    <row r="600" spans="2:51" s="13" customFormat="1" ht="13.5">
      <c r="B600" s="261"/>
      <c r="C600" s="262"/>
      <c r="D600" s="247" t="s">
        <v>191</v>
      </c>
      <c r="E600" s="263" t="s">
        <v>22</v>
      </c>
      <c r="F600" s="264" t="s">
        <v>22</v>
      </c>
      <c r="G600" s="262"/>
      <c r="H600" s="265">
        <v>0</v>
      </c>
      <c r="I600" s="266"/>
      <c r="J600" s="262"/>
      <c r="K600" s="262"/>
      <c r="L600" s="267"/>
      <c r="M600" s="268"/>
      <c r="N600" s="269"/>
      <c r="O600" s="269"/>
      <c r="P600" s="269"/>
      <c r="Q600" s="269"/>
      <c r="R600" s="269"/>
      <c r="S600" s="269"/>
      <c r="T600" s="270"/>
      <c r="AT600" s="271" t="s">
        <v>191</v>
      </c>
      <c r="AU600" s="271" t="s">
        <v>86</v>
      </c>
      <c r="AV600" s="13" t="s">
        <v>86</v>
      </c>
      <c r="AW600" s="13" t="s">
        <v>40</v>
      </c>
      <c r="AX600" s="13" t="s">
        <v>77</v>
      </c>
      <c r="AY600" s="271" t="s">
        <v>179</v>
      </c>
    </row>
    <row r="601" spans="2:65" s="1" customFormat="1" ht="16.5" customHeight="1">
      <c r="B601" s="47"/>
      <c r="C601" s="235" t="s">
        <v>627</v>
      </c>
      <c r="D601" s="235" t="s">
        <v>181</v>
      </c>
      <c r="E601" s="236" t="s">
        <v>873</v>
      </c>
      <c r="F601" s="237" t="s">
        <v>874</v>
      </c>
      <c r="G601" s="238" t="s">
        <v>548</v>
      </c>
      <c r="H601" s="239">
        <v>1</v>
      </c>
      <c r="I601" s="240"/>
      <c r="J601" s="241">
        <f>ROUND(I601*H601,2)</f>
        <v>0</v>
      </c>
      <c r="K601" s="237" t="s">
        <v>369</v>
      </c>
      <c r="L601" s="73"/>
      <c r="M601" s="242" t="s">
        <v>22</v>
      </c>
      <c r="N601" s="243" t="s">
        <v>48</v>
      </c>
      <c r="O601" s="48"/>
      <c r="P601" s="244">
        <f>O601*H601</f>
        <v>0</v>
      </c>
      <c r="Q601" s="244">
        <v>0</v>
      </c>
      <c r="R601" s="244">
        <f>Q601*H601</f>
        <v>0</v>
      </c>
      <c r="S601" s="244">
        <v>0</v>
      </c>
      <c r="T601" s="245">
        <f>S601*H601</f>
        <v>0</v>
      </c>
      <c r="AR601" s="25" t="s">
        <v>288</v>
      </c>
      <c r="AT601" s="25" t="s">
        <v>181</v>
      </c>
      <c r="AU601" s="25" t="s">
        <v>86</v>
      </c>
      <c r="AY601" s="25" t="s">
        <v>179</v>
      </c>
      <c r="BE601" s="246">
        <f>IF(N601="základní",J601,0)</f>
        <v>0</v>
      </c>
      <c r="BF601" s="246">
        <f>IF(N601="snížená",J601,0)</f>
        <v>0</v>
      </c>
      <c r="BG601" s="246">
        <f>IF(N601="zákl. přenesená",J601,0)</f>
        <v>0</v>
      </c>
      <c r="BH601" s="246">
        <f>IF(N601="sníž. přenesená",J601,0)</f>
        <v>0</v>
      </c>
      <c r="BI601" s="246">
        <f>IF(N601="nulová",J601,0)</f>
        <v>0</v>
      </c>
      <c r="BJ601" s="25" t="s">
        <v>24</v>
      </c>
      <c r="BK601" s="246">
        <f>ROUND(I601*H601,2)</f>
        <v>0</v>
      </c>
      <c r="BL601" s="25" t="s">
        <v>288</v>
      </c>
      <c r="BM601" s="25" t="s">
        <v>875</v>
      </c>
    </row>
    <row r="602" spans="2:65" s="1" customFormat="1" ht="16.5" customHeight="1">
      <c r="B602" s="47"/>
      <c r="C602" s="235" t="s">
        <v>876</v>
      </c>
      <c r="D602" s="235" t="s">
        <v>181</v>
      </c>
      <c r="E602" s="236" t="s">
        <v>877</v>
      </c>
      <c r="F602" s="237" t="s">
        <v>878</v>
      </c>
      <c r="G602" s="238" t="s">
        <v>548</v>
      </c>
      <c r="H602" s="239">
        <v>1</v>
      </c>
      <c r="I602" s="240"/>
      <c r="J602" s="241">
        <f>ROUND(I602*H602,2)</f>
        <v>0</v>
      </c>
      <c r="K602" s="237" t="s">
        <v>369</v>
      </c>
      <c r="L602" s="73"/>
      <c r="M602" s="242" t="s">
        <v>22</v>
      </c>
      <c r="N602" s="243" t="s">
        <v>48</v>
      </c>
      <c r="O602" s="48"/>
      <c r="P602" s="244">
        <f>O602*H602</f>
        <v>0</v>
      </c>
      <c r="Q602" s="244">
        <v>0</v>
      </c>
      <c r="R602" s="244">
        <f>Q602*H602</f>
        <v>0</v>
      </c>
      <c r="S602" s="244">
        <v>0</v>
      </c>
      <c r="T602" s="245">
        <f>S602*H602</f>
        <v>0</v>
      </c>
      <c r="AR602" s="25" t="s">
        <v>288</v>
      </c>
      <c r="AT602" s="25" t="s">
        <v>181</v>
      </c>
      <c r="AU602" s="25" t="s">
        <v>86</v>
      </c>
      <c r="AY602" s="25" t="s">
        <v>179</v>
      </c>
      <c r="BE602" s="246">
        <f>IF(N602="základní",J602,0)</f>
        <v>0</v>
      </c>
      <c r="BF602" s="246">
        <f>IF(N602="snížená",J602,0)</f>
        <v>0</v>
      </c>
      <c r="BG602" s="246">
        <f>IF(N602="zákl. přenesená",J602,0)</f>
        <v>0</v>
      </c>
      <c r="BH602" s="246">
        <f>IF(N602="sníž. přenesená",J602,0)</f>
        <v>0</v>
      </c>
      <c r="BI602" s="246">
        <f>IF(N602="nulová",J602,0)</f>
        <v>0</v>
      </c>
      <c r="BJ602" s="25" t="s">
        <v>24</v>
      </c>
      <c r="BK602" s="246">
        <f>ROUND(I602*H602,2)</f>
        <v>0</v>
      </c>
      <c r="BL602" s="25" t="s">
        <v>288</v>
      </c>
      <c r="BM602" s="25" t="s">
        <v>879</v>
      </c>
    </row>
    <row r="603" spans="2:65" s="1" customFormat="1" ht="16.5" customHeight="1">
      <c r="B603" s="47"/>
      <c r="C603" s="235" t="s">
        <v>694</v>
      </c>
      <c r="D603" s="235" t="s">
        <v>181</v>
      </c>
      <c r="E603" s="236" t="s">
        <v>880</v>
      </c>
      <c r="F603" s="237" t="s">
        <v>881</v>
      </c>
      <c r="G603" s="238" t="s">
        <v>548</v>
      </c>
      <c r="H603" s="239">
        <v>2</v>
      </c>
      <c r="I603" s="240"/>
      <c r="J603" s="241">
        <f>ROUND(I603*H603,2)</f>
        <v>0</v>
      </c>
      <c r="K603" s="237" t="s">
        <v>369</v>
      </c>
      <c r="L603" s="73"/>
      <c r="M603" s="242" t="s">
        <v>22</v>
      </c>
      <c r="N603" s="243" t="s">
        <v>48</v>
      </c>
      <c r="O603" s="48"/>
      <c r="P603" s="244">
        <f>O603*H603</f>
        <v>0</v>
      </c>
      <c r="Q603" s="244">
        <v>0</v>
      </c>
      <c r="R603" s="244">
        <f>Q603*H603</f>
        <v>0</v>
      </c>
      <c r="S603" s="244">
        <v>0</v>
      </c>
      <c r="T603" s="245">
        <f>S603*H603</f>
        <v>0</v>
      </c>
      <c r="AR603" s="25" t="s">
        <v>288</v>
      </c>
      <c r="AT603" s="25" t="s">
        <v>181</v>
      </c>
      <c r="AU603" s="25" t="s">
        <v>86</v>
      </c>
      <c r="AY603" s="25" t="s">
        <v>179</v>
      </c>
      <c r="BE603" s="246">
        <f>IF(N603="základní",J603,0)</f>
        <v>0</v>
      </c>
      <c r="BF603" s="246">
        <f>IF(N603="snížená",J603,0)</f>
        <v>0</v>
      </c>
      <c r="BG603" s="246">
        <f>IF(N603="zákl. přenesená",J603,0)</f>
        <v>0</v>
      </c>
      <c r="BH603" s="246">
        <f>IF(N603="sníž. přenesená",J603,0)</f>
        <v>0</v>
      </c>
      <c r="BI603" s="246">
        <f>IF(N603="nulová",J603,0)</f>
        <v>0</v>
      </c>
      <c r="BJ603" s="25" t="s">
        <v>24</v>
      </c>
      <c r="BK603" s="246">
        <f>ROUND(I603*H603,2)</f>
        <v>0</v>
      </c>
      <c r="BL603" s="25" t="s">
        <v>288</v>
      </c>
      <c r="BM603" s="25" t="s">
        <v>882</v>
      </c>
    </row>
    <row r="604" spans="2:65" s="1" customFormat="1" ht="16.5" customHeight="1">
      <c r="B604" s="47"/>
      <c r="C604" s="235" t="s">
        <v>30</v>
      </c>
      <c r="D604" s="235" t="s">
        <v>181</v>
      </c>
      <c r="E604" s="236" t="s">
        <v>883</v>
      </c>
      <c r="F604" s="237" t="s">
        <v>884</v>
      </c>
      <c r="G604" s="238" t="s">
        <v>245</v>
      </c>
      <c r="H604" s="239">
        <v>0.141</v>
      </c>
      <c r="I604" s="240"/>
      <c r="J604" s="241">
        <f>ROUND(I604*H604,2)</f>
        <v>0</v>
      </c>
      <c r="K604" s="237" t="s">
        <v>184</v>
      </c>
      <c r="L604" s="73"/>
      <c r="M604" s="242" t="s">
        <v>22</v>
      </c>
      <c r="N604" s="243" t="s">
        <v>48</v>
      </c>
      <c r="O604" s="48"/>
      <c r="P604" s="244">
        <f>O604*H604</f>
        <v>0</v>
      </c>
      <c r="Q604" s="244">
        <v>0</v>
      </c>
      <c r="R604" s="244">
        <f>Q604*H604</f>
        <v>0</v>
      </c>
      <c r="S604" s="244">
        <v>0</v>
      </c>
      <c r="T604" s="245">
        <f>S604*H604</f>
        <v>0</v>
      </c>
      <c r="AR604" s="25" t="s">
        <v>288</v>
      </c>
      <c r="AT604" s="25" t="s">
        <v>181</v>
      </c>
      <c r="AU604" s="25" t="s">
        <v>86</v>
      </c>
      <c r="AY604" s="25" t="s">
        <v>179</v>
      </c>
      <c r="BE604" s="246">
        <f>IF(N604="základní",J604,0)</f>
        <v>0</v>
      </c>
      <c r="BF604" s="246">
        <f>IF(N604="snížená",J604,0)</f>
        <v>0</v>
      </c>
      <c r="BG604" s="246">
        <f>IF(N604="zákl. přenesená",J604,0)</f>
        <v>0</v>
      </c>
      <c r="BH604" s="246">
        <f>IF(N604="sníž. přenesená",J604,0)</f>
        <v>0</v>
      </c>
      <c r="BI604" s="246">
        <f>IF(N604="nulová",J604,0)</f>
        <v>0</v>
      </c>
      <c r="BJ604" s="25" t="s">
        <v>24</v>
      </c>
      <c r="BK604" s="246">
        <f>ROUND(I604*H604,2)</f>
        <v>0</v>
      </c>
      <c r="BL604" s="25" t="s">
        <v>288</v>
      </c>
      <c r="BM604" s="25" t="s">
        <v>885</v>
      </c>
    </row>
    <row r="605" spans="2:47" s="1" customFormat="1" ht="13.5">
      <c r="B605" s="47"/>
      <c r="C605" s="75"/>
      <c r="D605" s="247" t="s">
        <v>187</v>
      </c>
      <c r="E605" s="75"/>
      <c r="F605" s="248" t="s">
        <v>886</v>
      </c>
      <c r="G605" s="75"/>
      <c r="H605" s="75"/>
      <c r="I605" s="205"/>
      <c r="J605" s="75"/>
      <c r="K605" s="75"/>
      <c r="L605" s="73"/>
      <c r="M605" s="249"/>
      <c r="N605" s="48"/>
      <c r="O605" s="48"/>
      <c r="P605" s="48"/>
      <c r="Q605" s="48"/>
      <c r="R605" s="48"/>
      <c r="S605" s="48"/>
      <c r="T605" s="96"/>
      <c r="AT605" s="25" t="s">
        <v>187</v>
      </c>
      <c r="AU605" s="25" t="s">
        <v>86</v>
      </c>
    </row>
    <row r="606" spans="2:47" s="1" customFormat="1" ht="13.5">
      <c r="B606" s="47"/>
      <c r="C606" s="75"/>
      <c r="D606" s="247" t="s">
        <v>189</v>
      </c>
      <c r="E606" s="75"/>
      <c r="F606" s="250" t="s">
        <v>887</v>
      </c>
      <c r="G606" s="75"/>
      <c r="H606" s="75"/>
      <c r="I606" s="205"/>
      <c r="J606" s="75"/>
      <c r="K606" s="75"/>
      <c r="L606" s="73"/>
      <c r="M606" s="249"/>
      <c r="N606" s="48"/>
      <c r="O606" s="48"/>
      <c r="P606" s="48"/>
      <c r="Q606" s="48"/>
      <c r="R606" s="48"/>
      <c r="S606" s="48"/>
      <c r="T606" s="96"/>
      <c r="AT606" s="25" t="s">
        <v>189</v>
      </c>
      <c r="AU606" s="25" t="s">
        <v>86</v>
      </c>
    </row>
    <row r="607" spans="2:63" s="11" customFormat="1" ht="29.85" customHeight="1">
      <c r="B607" s="219"/>
      <c r="C607" s="220"/>
      <c r="D607" s="221" t="s">
        <v>76</v>
      </c>
      <c r="E607" s="233" t="s">
        <v>888</v>
      </c>
      <c r="F607" s="233" t="s">
        <v>889</v>
      </c>
      <c r="G607" s="220"/>
      <c r="H607" s="220"/>
      <c r="I607" s="223"/>
      <c r="J607" s="234">
        <f>BK607</f>
        <v>0</v>
      </c>
      <c r="K607" s="220"/>
      <c r="L607" s="225"/>
      <c r="M607" s="226"/>
      <c r="N607" s="227"/>
      <c r="O607" s="227"/>
      <c r="P607" s="228">
        <f>SUM(P608:P637)</f>
        <v>0</v>
      </c>
      <c r="Q607" s="227"/>
      <c r="R607" s="228">
        <f>SUM(R608:R637)</f>
        <v>0.060476275499999996</v>
      </c>
      <c r="S607" s="227"/>
      <c r="T607" s="229">
        <f>SUM(T608:T637)</f>
        <v>0.052848</v>
      </c>
      <c r="AR607" s="230" t="s">
        <v>86</v>
      </c>
      <c r="AT607" s="231" t="s">
        <v>76</v>
      </c>
      <c r="AU607" s="231" t="s">
        <v>24</v>
      </c>
      <c r="AY607" s="230" t="s">
        <v>179</v>
      </c>
      <c r="BK607" s="232">
        <f>SUM(BK608:BK637)</f>
        <v>0</v>
      </c>
    </row>
    <row r="608" spans="2:65" s="1" customFormat="1" ht="16.5" customHeight="1">
      <c r="B608" s="47"/>
      <c r="C608" s="235" t="s">
        <v>890</v>
      </c>
      <c r="D608" s="235" t="s">
        <v>181</v>
      </c>
      <c r="E608" s="236" t="s">
        <v>891</v>
      </c>
      <c r="F608" s="237" t="s">
        <v>892</v>
      </c>
      <c r="G608" s="238" t="s">
        <v>548</v>
      </c>
      <c r="H608" s="239">
        <v>1</v>
      </c>
      <c r="I608" s="240"/>
      <c r="J608" s="241">
        <f>ROUND(I608*H608,2)</f>
        <v>0</v>
      </c>
      <c r="K608" s="237" t="s">
        <v>369</v>
      </c>
      <c r="L608" s="73"/>
      <c r="M608" s="242" t="s">
        <v>22</v>
      </c>
      <c r="N608" s="243" t="s">
        <v>48</v>
      </c>
      <c r="O608" s="48"/>
      <c r="P608" s="244">
        <f>O608*H608</f>
        <v>0</v>
      </c>
      <c r="Q608" s="244">
        <v>0</v>
      </c>
      <c r="R608" s="244">
        <f>Q608*H608</f>
        <v>0</v>
      </c>
      <c r="S608" s="244">
        <v>0</v>
      </c>
      <c r="T608" s="245">
        <f>S608*H608</f>
        <v>0</v>
      </c>
      <c r="AR608" s="25" t="s">
        <v>288</v>
      </c>
      <c r="AT608" s="25" t="s">
        <v>181</v>
      </c>
      <c r="AU608" s="25" t="s">
        <v>86</v>
      </c>
      <c r="AY608" s="25" t="s">
        <v>179</v>
      </c>
      <c r="BE608" s="246">
        <f>IF(N608="základní",J608,0)</f>
        <v>0</v>
      </c>
      <c r="BF608" s="246">
        <f>IF(N608="snížená",J608,0)</f>
        <v>0</v>
      </c>
      <c r="BG608" s="246">
        <f>IF(N608="zákl. přenesená",J608,0)</f>
        <v>0</v>
      </c>
      <c r="BH608" s="246">
        <f>IF(N608="sníž. přenesená",J608,0)</f>
        <v>0</v>
      </c>
      <c r="BI608" s="246">
        <f>IF(N608="nulová",J608,0)</f>
        <v>0</v>
      </c>
      <c r="BJ608" s="25" t="s">
        <v>24</v>
      </c>
      <c r="BK608" s="246">
        <f>ROUND(I608*H608,2)</f>
        <v>0</v>
      </c>
      <c r="BL608" s="25" t="s">
        <v>288</v>
      </c>
      <c r="BM608" s="25" t="s">
        <v>893</v>
      </c>
    </row>
    <row r="609" spans="2:65" s="1" customFormat="1" ht="16.5" customHeight="1">
      <c r="B609" s="47"/>
      <c r="C609" s="235" t="s">
        <v>894</v>
      </c>
      <c r="D609" s="235" t="s">
        <v>181</v>
      </c>
      <c r="E609" s="236" t="s">
        <v>895</v>
      </c>
      <c r="F609" s="237" t="s">
        <v>896</v>
      </c>
      <c r="G609" s="238" t="s">
        <v>116</v>
      </c>
      <c r="H609" s="239">
        <v>46.958</v>
      </c>
      <c r="I609" s="240"/>
      <c r="J609" s="241">
        <f>ROUND(I609*H609,2)</f>
        <v>0</v>
      </c>
      <c r="K609" s="237" t="s">
        <v>184</v>
      </c>
      <c r="L609" s="73"/>
      <c r="M609" s="242" t="s">
        <v>22</v>
      </c>
      <c r="N609" s="243" t="s">
        <v>48</v>
      </c>
      <c r="O609" s="48"/>
      <c r="P609" s="244">
        <f>O609*H609</f>
        <v>0</v>
      </c>
      <c r="Q609" s="244">
        <v>4.725E-05</v>
      </c>
      <c r="R609" s="244">
        <f>Q609*H609</f>
        <v>0.0022187655</v>
      </c>
      <c r="S609" s="244">
        <v>0</v>
      </c>
      <c r="T609" s="245">
        <f>S609*H609</f>
        <v>0</v>
      </c>
      <c r="AR609" s="25" t="s">
        <v>288</v>
      </c>
      <c r="AT609" s="25" t="s">
        <v>181</v>
      </c>
      <c r="AU609" s="25" t="s">
        <v>86</v>
      </c>
      <c r="AY609" s="25" t="s">
        <v>179</v>
      </c>
      <c r="BE609" s="246">
        <f>IF(N609="základní",J609,0)</f>
        <v>0</v>
      </c>
      <c r="BF609" s="246">
        <f>IF(N609="snížená",J609,0)</f>
        <v>0</v>
      </c>
      <c r="BG609" s="246">
        <f>IF(N609="zákl. přenesená",J609,0)</f>
        <v>0</v>
      </c>
      <c r="BH609" s="246">
        <f>IF(N609="sníž. přenesená",J609,0)</f>
        <v>0</v>
      </c>
      <c r="BI609" s="246">
        <f>IF(N609="nulová",J609,0)</f>
        <v>0</v>
      </c>
      <c r="BJ609" s="25" t="s">
        <v>24</v>
      </c>
      <c r="BK609" s="246">
        <f>ROUND(I609*H609,2)</f>
        <v>0</v>
      </c>
      <c r="BL609" s="25" t="s">
        <v>288</v>
      </c>
      <c r="BM609" s="25" t="s">
        <v>897</v>
      </c>
    </row>
    <row r="610" spans="2:47" s="1" customFormat="1" ht="13.5">
      <c r="B610" s="47"/>
      <c r="C610" s="75"/>
      <c r="D610" s="247" t="s">
        <v>187</v>
      </c>
      <c r="E610" s="75"/>
      <c r="F610" s="248" t="s">
        <v>898</v>
      </c>
      <c r="G610" s="75"/>
      <c r="H610" s="75"/>
      <c r="I610" s="205"/>
      <c r="J610" s="75"/>
      <c r="K610" s="75"/>
      <c r="L610" s="73"/>
      <c r="M610" s="249"/>
      <c r="N610" s="48"/>
      <c r="O610" s="48"/>
      <c r="P610" s="48"/>
      <c r="Q610" s="48"/>
      <c r="R610" s="48"/>
      <c r="S610" s="48"/>
      <c r="T610" s="96"/>
      <c r="AT610" s="25" t="s">
        <v>187</v>
      </c>
      <c r="AU610" s="25" t="s">
        <v>86</v>
      </c>
    </row>
    <row r="611" spans="2:47" s="1" customFormat="1" ht="13.5">
      <c r="B611" s="47"/>
      <c r="C611" s="75"/>
      <c r="D611" s="247" t="s">
        <v>189</v>
      </c>
      <c r="E611" s="75"/>
      <c r="F611" s="250" t="s">
        <v>899</v>
      </c>
      <c r="G611" s="75"/>
      <c r="H611" s="75"/>
      <c r="I611" s="205"/>
      <c r="J611" s="75"/>
      <c r="K611" s="75"/>
      <c r="L611" s="73"/>
      <c r="M611" s="249"/>
      <c r="N611" s="48"/>
      <c r="O611" s="48"/>
      <c r="P611" s="48"/>
      <c r="Q611" s="48"/>
      <c r="R611" s="48"/>
      <c r="S611" s="48"/>
      <c r="T611" s="96"/>
      <c r="AT611" s="25" t="s">
        <v>189</v>
      </c>
      <c r="AU611" s="25" t="s">
        <v>86</v>
      </c>
    </row>
    <row r="612" spans="2:51" s="12" customFormat="1" ht="13.5">
      <c r="B612" s="251"/>
      <c r="C612" s="252"/>
      <c r="D612" s="247" t="s">
        <v>191</v>
      </c>
      <c r="E612" s="253" t="s">
        <v>22</v>
      </c>
      <c r="F612" s="254" t="s">
        <v>900</v>
      </c>
      <c r="G612" s="252"/>
      <c r="H612" s="253" t="s">
        <v>22</v>
      </c>
      <c r="I612" s="255"/>
      <c r="J612" s="252"/>
      <c r="K612" s="252"/>
      <c r="L612" s="256"/>
      <c r="M612" s="257"/>
      <c r="N612" s="258"/>
      <c r="O612" s="258"/>
      <c r="P612" s="258"/>
      <c r="Q612" s="258"/>
      <c r="R612" s="258"/>
      <c r="S612" s="258"/>
      <c r="T612" s="259"/>
      <c r="AT612" s="260" t="s">
        <v>191</v>
      </c>
      <c r="AU612" s="260" t="s">
        <v>86</v>
      </c>
      <c r="AV612" s="12" t="s">
        <v>24</v>
      </c>
      <c r="AW612" s="12" t="s">
        <v>40</v>
      </c>
      <c r="AX612" s="12" t="s">
        <v>77</v>
      </c>
      <c r="AY612" s="260" t="s">
        <v>179</v>
      </c>
    </row>
    <row r="613" spans="2:51" s="13" customFormat="1" ht="13.5">
      <c r="B613" s="261"/>
      <c r="C613" s="262"/>
      <c r="D613" s="247" t="s">
        <v>191</v>
      </c>
      <c r="E613" s="263" t="s">
        <v>22</v>
      </c>
      <c r="F613" s="264" t="s">
        <v>901</v>
      </c>
      <c r="G613" s="262"/>
      <c r="H613" s="265">
        <v>46.958</v>
      </c>
      <c r="I613" s="266"/>
      <c r="J613" s="262"/>
      <c r="K613" s="262"/>
      <c r="L613" s="267"/>
      <c r="M613" s="268"/>
      <c r="N613" s="269"/>
      <c r="O613" s="269"/>
      <c r="P613" s="269"/>
      <c r="Q613" s="269"/>
      <c r="R613" s="269"/>
      <c r="S613" s="269"/>
      <c r="T613" s="270"/>
      <c r="AT613" s="271" t="s">
        <v>191</v>
      </c>
      <c r="AU613" s="271" t="s">
        <v>86</v>
      </c>
      <c r="AV613" s="13" t="s">
        <v>86</v>
      </c>
      <c r="AW613" s="13" t="s">
        <v>40</v>
      </c>
      <c r="AX613" s="13" t="s">
        <v>24</v>
      </c>
      <c r="AY613" s="271" t="s">
        <v>179</v>
      </c>
    </row>
    <row r="614" spans="2:65" s="1" customFormat="1" ht="25.5" customHeight="1">
      <c r="B614" s="47"/>
      <c r="C614" s="283" t="s">
        <v>902</v>
      </c>
      <c r="D614" s="283" t="s">
        <v>375</v>
      </c>
      <c r="E614" s="284" t="s">
        <v>900</v>
      </c>
      <c r="F614" s="285" t="s">
        <v>903</v>
      </c>
      <c r="G614" s="286" t="s">
        <v>548</v>
      </c>
      <c r="H614" s="287">
        <v>1</v>
      </c>
      <c r="I614" s="288"/>
      <c r="J614" s="289">
        <f>ROUND(I614*H614,2)</f>
        <v>0</v>
      </c>
      <c r="K614" s="285" t="s">
        <v>369</v>
      </c>
      <c r="L614" s="290"/>
      <c r="M614" s="291" t="s">
        <v>22</v>
      </c>
      <c r="N614" s="292" t="s">
        <v>48</v>
      </c>
      <c r="O614" s="48"/>
      <c r="P614" s="244">
        <f>O614*H614</f>
        <v>0</v>
      </c>
      <c r="Q614" s="244">
        <v>0</v>
      </c>
      <c r="R614" s="244">
        <f>Q614*H614</f>
        <v>0</v>
      </c>
      <c r="S614" s="244">
        <v>0</v>
      </c>
      <c r="T614" s="245">
        <f>S614*H614</f>
        <v>0</v>
      </c>
      <c r="AR614" s="25" t="s">
        <v>398</v>
      </c>
      <c r="AT614" s="25" t="s">
        <v>375</v>
      </c>
      <c r="AU614" s="25" t="s">
        <v>86</v>
      </c>
      <c r="AY614" s="25" t="s">
        <v>179</v>
      </c>
      <c r="BE614" s="246">
        <f>IF(N614="základní",J614,0)</f>
        <v>0</v>
      </c>
      <c r="BF614" s="246">
        <f>IF(N614="snížená",J614,0)</f>
        <v>0</v>
      </c>
      <c r="BG614" s="246">
        <f>IF(N614="zákl. přenesená",J614,0)</f>
        <v>0</v>
      </c>
      <c r="BH614" s="246">
        <f>IF(N614="sníž. přenesená",J614,0)</f>
        <v>0</v>
      </c>
      <c r="BI614" s="246">
        <f>IF(N614="nulová",J614,0)</f>
        <v>0</v>
      </c>
      <c r="BJ614" s="25" t="s">
        <v>24</v>
      </c>
      <c r="BK614" s="246">
        <f>ROUND(I614*H614,2)</f>
        <v>0</v>
      </c>
      <c r="BL614" s="25" t="s">
        <v>288</v>
      </c>
      <c r="BM614" s="25" t="s">
        <v>904</v>
      </c>
    </row>
    <row r="615" spans="2:65" s="1" customFormat="1" ht="16.5" customHeight="1">
      <c r="B615" s="47"/>
      <c r="C615" s="235" t="s">
        <v>905</v>
      </c>
      <c r="D615" s="235" t="s">
        <v>181</v>
      </c>
      <c r="E615" s="236" t="s">
        <v>906</v>
      </c>
      <c r="F615" s="237" t="s">
        <v>907</v>
      </c>
      <c r="G615" s="238" t="s">
        <v>451</v>
      </c>
      <c r="H615" s="239">
        <v>3.303</v>
      </c>
      <c r="I615" s="240"/>
      <c r="J615" s="241">
        <f>ROUND(I615*H615,2)</f>
        <v>0</v>
      </c>
      <c r="K615" s="237" t="s">
        <v>184</v>
      </c>
      <c r="L615" s="73"/>
      <c r="M615" s="242" t="s">
        <v>22</v>
      </c>
      <c r="N615" s="243" t="s">
        <v>48</v>
      </c>
      <c r="O615" s="48"/>
      <c r="P615" s="244">
        <f>O615*H615</f>
        <v>0</v>
      </c>
      <c r="Q615" s="244">
        <v>0</v>
      </c>
      <c r="R615" s="244">
        <f>Q615*H615</f>
        <v>0</v>
      </c>
      <c r="S615" s="244">
        <v>0.016</v>
      </c>
      <c r="T615" s="245">
        <f>S615*H615</f>
        <v>0.052848</v>
      </c>
      <c r="AR615" s="25" t="s">
        <v>288</v>
      </c>
      <c r="AT615" s="25" t="s">
        <v>181</v>
      </c>
      <c r="AU615" s="25" t="s">
        <v>86</v>
      </c>
      <c r="AY615" s="25" t="s">
        <v>179</v>
      </c>
      <c r="BE615" s="246">
        <f>IF(N615="základní",J615,0)</f>
        <v>0</v>
      </c>
      <c r="BF615" s="246">
        <f>IF(N615="snížená",J615,0)</f>
        <v>0</v>
      </c>
      <c r="BG615" s="246">
        <f>IF(N615="zákl. přenesená",J615,0)</f>
        <v>0</v>
      </c>
      <c r="BH615" s="246">
        <f>IF(N615="sníž. přenesená",J615,0)</f>
        <v>0</v>
      </c>
      <c r="BI615" s="246">
        <f>IF(N615="nulová",J615,0)</f>
        <v>0</v>
      </c>
      <c r="BJ615" s="25" t="s">
        <v>24</v>
      </c>
      <c r="BK615" s="246">
        <f>ROUND(I615*H615,2)</f>
        <v>0</v>
      </c>
      <c r="BL615" s="25" t="s">
        <v>288</v>
      </c>
      <c r="BM615" s="25" t="s">
        <v>908</v>
      </c>
    </row>
    <row r="616" spans="2:47" s="1" customFormat="1" ht="13.5">
      <c r="B616" s="47"/>
      <c r="C616" s="75"/>
      <c r="D616" s="247" t="s">
        <v>187</v>
      </c>
      <c r="E616" s="75"/>
      <c r="F616" s="248" t="s">
        <v>909</v>
      </c>
      <c r="G616" s="75"/>
      <c r="H616" s="75"/>
      <c r="I616" s="205"/>
      <c r="J616" s="75"/>
      <c r="K616" s="75"/>
      <c r="L616" s="73"/>
      <c r="M616" s="249"/>
      <c r="N616" s="48"/>
      <c r="O616" s="48"/>
      <c r="P616" s="48"/>
      <c r="Q616" s="48"/>
      <c r="R616" s="48"/>
      <c r="S616" s="48"/>
      <c r="T616" s="96"/>
      <c r="AT616" s="25" t="s">
        <v>187</v>
      </c>
      <c r="AU616" s="25" t="s">
        <v>86</v>
      </c>
    </row>
    <row r="617" spans="2:51" s="12" customFormat="1" ht="13.5">
      <c r="B617" s="251"/>
      <c r="C617" s="252"/>
      <c r="D617" s="247" t="s">
        <v>191</v>
      </c>
      <c r="E617" s="253" t="s">
        <v>22</v>
      </c>
      <c r="F617" s="254" t="s">
        <v>910</v>
      </c>
      <c r="G617" s="252"/>
      <c r="H617" s="253" t="s">
        <v>22</v>
      </c>
      <c r="I617" s="255"/>
      <c r="J617" s="252"/>
      <c r="K617" s="252"/>
      <c r="L617" s="256"/>
      <c r="M617" s="257"/>
      <c r="N617" s="258"/>
      <c r="O617" s="258"/>
      <c r="P617" s="258"/>
      <c r="Q617" s="258"/>
      <c r="R617" s="258"/>
      <c r="S617" s="258"/>
      <c r="T617" s="259"/>
      <c r="AT617" s="260" t="s">
        <v>191</v>
      </c>
      <c r="AU617" s="260" t="s">
        <v>86</v>
      </c>
      <c r="AV617" s="12" t="s">
        <v>24</v>
      </c>
      <c r="AW617" s="12" t="s">
        <v>40</v>
      </c>
      <c r="AX617" s="12" t="s">
        <v>77</v>
      </c>
      <c r="AY617" s="260" t="s">
        <v>179</v>
      </c>
    </row>
    <row r="618" spans="2:51" s="13" customFormat="1" ht="13.5">
      <c r="B618" s="261"/>
      <c r="C618" s="262"/>
      <c r="D618" s="247" t="s">
        <v>191</v>
      </c>
      <c r="E618" s="263" t="s">
        <v>22</v>
      </c>
      <c r="F618" s="264" t="s">
        <v>911</v>
      </c>
      <c r="G618" s="262"/>
      <c r="H618" s="265">
        <v>3.303</v>
      </c>
      <c r="I618" s="266"/>
      <c r="J618" s="262"/>
      <c r="K618" s="262"/>
      <c r="L618" s="267"/>
      <c r="M618" s="268"/>
      <c r="N618" s="269"/>
      <c r="O618" s="269"/>
      <c r="P618" s="269"/>
      <c r="Q618" s="269"/>
      <c r="R618" s="269"/>
      <c r="S618" s="269"/>
      <c r="T618" s="270"/>
      <c r="AT618" s="271" t="s">
        <v>191</v>
      </c>
      <c r="AU618" s="271" t="s">
        <v>86</v>
      </c>
      <c r="AV618" s="13" t="s">
        <v>86</v>
      </c>
      <c r="AW618" s="13" t="s">
        <v>40</v>
      </c>
      <c r="AX618" s="13" t="s">
        <v>24</v>
      </c>
      <c r="AY618" s="271" t="s">
        <v>179</v>
      </c>
    </row>
    <row r="619" spans="2:65" s="1" customFormat="1" ht="16.5" customHeight="1">
      <c r="B619" s="47"/>
      <c r="C619" s="235" t="s">
        <v>912</v>
      </c>
      <c r="D619" s="235" t="s">
        <v>181</v>
      </c>
      <c r="E619" s="236" t="s">
        <v>913</v>
      </c>
      <c r="F619" s="237" t="s">
        <v>914</v>
      </c>
      <c r="G619" s="238" t="s">
        <v>548</v>
      </c>
      <c r="H619" s="239">
        <v>1</v>
      </c>
      <c r="I619" s="240"/>
      <c r="J619" s="241">
        <f>ROUND(I619*H619,2)</f>
        <v>0</v>
      </c>
      <c r="K619" s="237" t="s">
        <v>184</v>
      </c>
      <c r="L619" s="73"/>
      <c r="M619" s="242" t="s">
        <v>22</v>
      </c>
      <c r="N619" s="243" t="s">
        <v>48</v>
      </c>
      <c r="O619" s="48"/>
      <c r="P619" s="244">
        <f>O619*H619</f>
        <v>0</v>
      </c>
      <c r="Q619" s="244">
        <v>0</v>
      </c>
      <c r="R619" s="244">
        <f>Q619*H619</f>
        <v>0</v>
      </c>
      <c r="S619" s="244">
        <v>0</v>
      </c>
      <c r="T619" s="245">
        <f>S619*H619</f>
        <v>0</v>
      </c>
      <c r="AR619" s="25" t="s">
        <v>288</v>
      </c>
      <c r="AT619" s="25" t="s">
        <v>181</v>
      </c>
      <c r="AU619" s="25" t="s">
        <v>86</v>
      </c>
      <c r="AY619" s="25" t="s">
        <v>179</v>
      </c>
      <c r="BE619" s="246">
        <f>IF(N619="základní",J619,0)</f>
        <v>0</v>
      </c>
      <c r="BF619" s="246">
        <f>IF(N619="snížená",J619,0)</f>
        <v>0</v>
      </c>
      <c r="BG619" s="246">
        <f>IF(N619="zákl. přenesená",J619,0)</f>
        <v>0</v>
      </c>
      <c r="BH619" s="246">
        <f>IF(N619="sníž. přenesená",J619,0)</f>
        <v>0</v>
      </c>
      <c r="BI619" s="246">
        <f>IF(N619="nulová",J619,0)</f>
        <v>0</v>
      </c>
      <c r="BJ619" s="25" t="s">
        <v>24</v>
      </c>
      <c r="BK619" s="246">
        <f>ROUND(I619*H619,2)</f>
        <v>0</v>
      </c>
      <c r="BL619" s="25" t="s">
        <v>288</v>
      </c>
      <c r="BM619" s="25" t="s">
        <v>915</v>
      </c>
    </row>
    <row r="620" spans="2:47" s="1" customFormat="1" ht="13.5">
      <c r="B620" s="47"/>
      <c r="C620" s="75"/>
      <c r="D620" s="247" t="s">
        <v>187</v>
      </c>
      <c r="E620" s="75"/>
      <c r="F620" s="248" t="s">
        <v>916</v>
      </c>
      <c r="G620" s="75"/>
      <c r="H620" s="75"/>
      <c r="I620" s="205"/>
      <c r="J620" s="75"/>
      <c r="K620" s="75"/>
      <c r="L620" s="73"/>
      <c r="M620" s="249"/>
      <c r="N620" s="48"/>
      <c r="O620" s="48"/>
      <c r="P620" s="48"/>
      <c r="Q620" s="48"/>
      <c r="R620" s="48"/>
      <c r="S620" s="48"/>
      <c r="T620" s="96"/>
      <c r="AT620" s="25" t="s">
        <v>187</v>
      </c>
      <c r="AU620" s="25" t="s">
        <v>86</v>
      </c>
    </row>
    <row r="621" spans="2:47" s="1" customFormat="1" ht="13.5">
      <c r="B621" s="47"/>
      <c r="C621" s="75"/>
      <c r="D621" s="247" t="s">
        <v>189</v>
      </c>
      <c r="E621" s="75"/>
      <c r="F621" s="250" t="s">
        <v>917</v>
      </c>
      <c r="G621" s="75"/>
      <c r="H621" s="75"/>
      <c r="I621" s="205"/>
      <c r="J621" s="75"/>
      <c r="K621" s="75"/>
      <c r="L621" s="73"/>
      <c r="M621" s="249"/>
      <c r="N621" s="48"/>
      <c r="O621" s="48"/>
      <c r="P621" s="48"/>
      <c r="Q621" s="48"/>
      <c r="R621" s="48"/>
      <c r="S621" s="48"/>
      <c r="T621" s="96"/>
      <c r="AT621" s="25" t="s">
        <v>189</v>
      </c>
      <c r="AU621" s="25" t="s">
        <v>86</v>
      </c>
    </row>
    <row r="622" spans="2:51" s="12" customFormat="1" ht="13.5">
      <c r="B622" s="251"/>
      <c r="C622" s="252"/>
      <c r="D622" s="247" t="s">
        <v>191</v>
      </c>
      <c r="E622" s="253" t="s">
        <v>22</v>
      </c>
      <c r="F622" s="254" t="s">
        <v>918</v>
      </c>
      <c r="G622" s="252"/>
      <c r="H622" s="253" t="s">
        <v>22</v>
      </c>
      <c r="I622" s="255"/>
      <c r="J622" s="252"/>
      <c r="K622" s="252"/>
      <c r="L622" s="256"/>
      <c r="M622" s="257"/>
      <c r="N622" s="258"/>
      <c r="O622" s="258"/>
      <c r="P622" s="258"/>
      <c r="Q622" s="258"/>
      <c r="R622" s="258"/>
      <c r="S622" s="258"/>
      <c r="T622" s="259"/>
      <c r="AT622" s="260" t="s">
        <v>191</v>
      </c>
      <c r="AU622" s="260" t="s">
        <v>86</v>
      </c>
      <c r="AV622" s="12" t="s">
        <v>24</v>
      </c>
      <c r="AW622" s="12" t="s">
        <v>40</v>
      </c>
      <c r="AX622" s="12" t="s">
        <v>77</v>
      </c>
      <c r="AY622" s="260" t="s">
        <v>179</v>
      </c>
    </row>
    <row r="623" spans="2:51" s="13" customFormat="1" ht="13.5">
      <c r="B623" s="261"/>
      <c r="C623" s="262"/>
      <c r="D623" s="247" t="s">
        <v>191</v>
      </c>
      <c r="E623" s="263" t="s">
        <v>22</v>
      </c>
      <c r="F623" s="264" t="s">
        <v>24</v>
      </c>
      <c r="G623" s="262"/>
      <c r="H623" s="265">
        <v>1</v>
      </c>
      <c r="I623" s="266"/>
      <c r="J623" s="262"/>
      <c r="K623" s="262"/>
      <c r="L623" s="267"/>
      <c r="M623" s="268"/>
      <c r="N623" s="269"/>
      <c r="O623" s="269"/>
      <c r="P623" s="269"/>
      <c r="Q623" s="269"/>
      <c r="R623" s="269"/>
      <c r="S623" s="269"/>
      <c r="T623" s="270"/>
      <c r="AT623" s="271" t="s">
        <v>191</v>
      </c>
      <c r="AU623" s="271" t="s">
        <v>86</v>
      </c>
      <c r="AV623" s="13" t="s">
        <v>86</v>
      </c>
      <c r="AW623" s="13" t="s">
        <v>40</v>
      </c>
      <c r="AX623" s="13" t="s">
        <v>24</v>
      </c>
      <c r="AY623" s="271" t="s">
        <v>179</v>
      </c>
    </row>
    <row r="624" spans="2:65" s="1" customFormat="1" ht="25.5" customHeight="1">
      <c r="B624" s="47"/>
      <c r="C624" s="283" t="s">
        <v>919</v>
      </c>
      <c r="D624" s="283" t="s">
        <v>375</v>
      </c>
      <c r="E624" s="284" t="s">
        <v>918</v>
      </c>
      <c r="F624" s="285" t="s">
        <v>920</v>
      </c>
      <c r="G624" s="286" t="s">
        <v>548</v>
      </c>
      <c r="H624" s="287">
        <v>1</v>
      </c>
      <c r="I624" s="288"/>
      <c r="J624" s="289">
        <f>ROUND(I624*H624,2)</f>
        <v>0</v>
      </c>
      <c r="K624" s="285" t="s">
        <v>369</v>
      </c>
      <c r="L624" s="290"/>
      <c r="M624" s="291" t="s">
        <v>22</v>
      </c>
      <c r="N624" s="292" t="s">
        <v>48</v>
      </c>
      <c r="O624" s="48"/>
      <c r="P624" s="244">
        <f>O624*H624</f>
        <v>0</v>
      </c>
      <c r="Q624" s="244">
        <v>0</v>
      </c>
      <c r="R624" s="244">
        <f>Q624*H624</f>
        <v>0</v>
      </c>
      <c r="S624" s="244">
        <v>0</v>
      </c>
      <c r="T624" s="245">
        <f>S624*H624</f>
        <v>0</v>
      </c>
      <c r="AR624" s="25" t="s">
        <v>398</v>
      </c>
      <c r="AT624" s="25" t="s">
        <v>375</v>
      </c>
      <c r="AU624" s="25" t="s">
        <v>86</v>
      </c>
      <c r="AY624" s="25" t="s">
        <v>179</v>
      </c>
      <c r="BE624" s="246">
        <f>IF(N624="základní",J624,0)</f>
        <v>0</v>
      </c>
      <c r="BF624" s="246">
        <f>IF(N624="snížená",J624,0)</f>
        <v>0</v>
      </c>
      <c r="BG624" s="246">
        <f>IF(N624="zákl. přenesená",J624,0)</f>
        <v>0</v>
      </c>
      <c r="BH624" s="246">
        <f>IF(N624="sníž. přenesená",J624,0)</f>
        <v>0</v>
      </c>
      <c r="BI624" s="246">
        <f>IF(N624="nulová",J624,0)</f>
        <v>0</v>
      </c>
      <c r="BJ624" s="25" t="s">
        <v>24</v>
      </c>
      <c r="BK624" s="246">
        <f>ROUND(I624*H624,2)</f>
        <v>0</v>
      </c>
      <c r="BL624" s="25" t="s">
        <v>288</v>
      </c>
      <c r="BM624" s="25" t="s">
        <v>921</v>
      </c>
    </row>
    <row r="625" spans="2:65" s="1" customFormat="1" ht="16.5" customHeight="1">
      <c r="B625" s="47"/>
      <c r="C625" s="235" t="s">
        <v>922</v>
      </c>
      <c r="D625" s="235" t="s">
        <v>181</v>
      </c>
      <c r="E625" s="236" t="s">
        <v>923</v>
      </c>
      <c r="F625" s="237" t="s">
        <v>924</v>
      </c>
      <c r="G625" s="238" t="s">
        <v>548</v>
      </c>
      <c r="H625" s="239">
        <v>1</v>
      </c>
      <c r="I625" s="240"/>
      <c r="J625" s="241">
        <f>ROUND(I625*H625,2)</f>
        <v>0</v>
      </c>
      <c r="K625" s="237" t="s">
        <v>369</v>
      </c>
      <c r="L625" s="73"/>
      <c r="M625" s="242" t="s">
        <v>22</v>
      </c>
      <c r="N625" s="243" t="s">
        <v>48</v>
      </c>
      <c r="O625" s="48"/>
      <c r="P625" s="244">
        <f>O625*H625</f>
        <v>0</v>
      </c>
      <c r="Q625" s="244">
        <v>0.00015</v>
      </c>
      <c r="R625" s="244">
        <f>Q625*H625</f>
        <v>0.00015</v>
      </c>
      <c r="S625" s="244">
        <v>0</v>
      </c>
      <c r="T625" s="245">
        <f>S625*H625</f>
        <v>0</v>
      </c>
      <c r="AR625" s="25" t="s">
        <v>288</v>
      </c>
      <c r="AT625" s="25" t="s">
        <v>181</v>
      </c>
      <c r="AU625" s="25" t="s">
        <v>86</v>
      </c>
      <c r="AY625" s="25" t="s">
        <v>179</v>
      </c>
      <c r="BE625" s="246">
        <f>IF(N625="základní",J625,0)</f>
        <v>0</v>
      </c>
      <c r="BF625" s="246">
        <f>IF(N625="snížená",J625,0)</f>
        <v>0</v>
      </c>
      <c r="BG625" s="246">
        <f>IF(N625="zákl. přenesená",J625,0)</f>
        <v>0</v>
      </c>
      <c r="BH625" s="246">
        <f>IF(N625="sníž. přenesená",J625,0)</f>
        <v>0</v>
      </c>
      <c r="BI625" s="246">
        <f>IF(N625="nulová",J625,0)</f>
        <v>0</v>
      </c>
      <c r="BJ625" s="25" t="s">
        <v>24</v>
      </c>
      <c r="BK625" s="246">
        <f>ROUND(I625*H625,2)</f>
        <v>0</v>
      </c>
      <c r="BL625" s="25" t="s">
        <v>288</v>
      </c>
      <c r="BM625" s="25" t="s">
        <v>925</v>
      </c>
    </row>
    <row r="626" spans="2:47" s="1" customFormat="1" ht="13.5">
      <c r="B626" s="47"/>
      <c r="C626" s="75"/>
      <c r="D626" s="247" t="s">
        <v>187</v>
      </c>
      <c r="E626" s="75"/>
      <c r="F626" s="248" t="s">
        <v>926</v>
      </c>
      <c r="G626" s="75"/>
      <c r="H626" s="75"/>
      <c r="I626" s="205"/>
      <c r="J626" s="75"/>
      <c r="K626" s="75"/>
      <c r="L626" s="73"/>
      <c r="M626" s="249"/>
      <c r="N626" s="48"/>
      <c r="O626" s="48"/>
      <c r="P626" s="48"/>
      <c r="Q626" s="48"/>
      <c r="R626" s="48"/>
      <c r="S626" s="48"/>
      <c r="T626" s="96"/>
      <c r="AT626" s="25" t="s">
        <v>187</v>
      </c>
      <c r="AU626" s="25" t="s">
        <v>86</v>
      </c>
    </row>
    <row r="627" spans="2:47" s="1" customFormat="1" ht="13.5">
      <c r="B627" s="47"/>
      <c r="C627" s="75"/>
      <c r="D627" s="247" t="s">
        <v>189</v>
      </c>
      <c r="E627" s="75"/>
      <c r="F627" s="250" t="s">
        <v>927</v>
      </c>
      <c r="G627" s="75"/>
      <c r="H627" s="75"/>
      <c r="I627" s="205"/>
      <c r="J627" s="75"/>
      <c r="K627" s="75"/>
      <c r="L627" s="73"/>
      <c r="M627" s="249"/>
      <c r="N627" s="48"/>
      <c r="O627" s="48"/>
      <c r="P627" s="48"/>
      <c r="Q627" s="48"/>
      <c r="R627" s="48"/>
      <c r="S627" s="48"/>
      <c r="T627" s="96"/>
      <c r="AT627" s="25" t="s">
        <v>189</v>
      </c>
      <c r="AU627" s="25" t="s">
        <v>86</v>
      </c>
    </row>
    <row r="628" spans="2:51" s="12" customFormat="1" ht="13.5">
      <c r="B628" s="251"/>
      <c r="C628" s="252"/>
      <c r="D628" s="247" t="s">
        <v>191</v>
      </c>
      <c r="E628" s="253" t="s">
        <v>22</v>
      </c>
      <c r="F628" s="254" t="s">
        <v>928</v>
      </c>
      <c r="G628" s="252"/>
      <c r="H628" s="253" t="s">
        <v>22</v>
      </c>
      <c r="I628" s="255"/>
      <c r="J628" s="252"/>
      <c r="K628" s="252"/>
      <c r="L628" s="256"/>
      <c r="M628" s="257"/>
      <c r="N628" s="258"/>
      <c r="O628" s="258"/>
      <c r="P628" s="258"/>
      <c r="Q628" s="258"/>
      <c r="R628" s="258"/>
      <c r="S628" s="258"/>
      <c r="T628" s="259"/>
      <c r="AT628" s="260" t="s">
        <v>191</v>
      </c>
      <c r="AU628" s="260" t="s">
        <v>86</v>
      </c>
      <c r="AV628" s="12" t="s">
        <v>24</v>
      </c>
      <c r="AW628" s="12" t="s">
        <v>40</v>
      </c>
      <c r="AX628" s="12" t="s">
        <v>77</v>
      </c>
      <c r="AY628" s="260" t="s">
        <v>179</v>
      </c>
    </row>
    <row r="629" spans="2:51" s="13" customFormat="1" ht="13.5">
      <c r="B629" s="261"/>
      <c r="C629" s="262"/>
      <c r="D629" s="247" t="s">
        <v>191</v>
      </c>
      <c r="E629" s="263" t="s">
        <v>22</v>
      </c>
      <c r="F629" s="264" t="s">
        <v>24</v>
      </c>
      <c r="G629" s="262"/>
      <c r="H629" s="265">
        <v>1</v>
      </c>
      <c r="I629" s="266"/>
      <c r="J629" s="262"/>
      <c r="K629" s="262"/>
      <c r="L629" s="267"/>
      <c r="M629" s="268"/>
      <c r="N629" s="269"/>
      <c r="O629" s="269"/>
      <c r="P629" s="269"/>
      <c r="Q629" s="269"/>
      <c r="R629" s="269"/>
      <c r="S629" s="269"/>
      <c r="T629" s="270"/>
      <c r="AT629" s="271" t="s">
        <v>191</v>
      </c>
      <c r="AU629" s="271" t="s">
        <v>86</v>
      </c>
      <c r="AV629" s="13" t="s">
        <v>86</v>
      </c>
      <c r="AW629" s="13" t="s">
        <v>40</v>
      </c>
      <c r="AX629" s="13" t="s">
        <v>24</v>
      </c>
      <c r="AY629" s="271" t="s">
        <v>179</v>
      </c>
    </row>
    <row r="630" spans="2:65" s="1" customFormat="1" ht="16.5" customHeight="1">
      <c r="B630" s="47"/>
      <c r="C630" s="283" t="s">
        <v>929</v>
      </c>
      <c r="D630" s="283" t="s">
        <v>375</v>
      </c>
      <c r="E630" s="284" t="s">
        <v>928</v>
      </c>
      <c r="F630" s="285" t="s">
        <v>930</v>
      </c>
      <c r="G630" s="286" t="s">
        <v>548</v>
      </c>
      <c r="H630" s="287">
        <v>1</v>
      </c>
      <c r="I630" s="288"/>
      <c r="J630" s="289">
        <f>ROUND(I630*H630,2)</f>
        <v>0</v>
      </c>
      <c r="K630" s="285" t="s">
        <v>369</v>
      </c>
      <c r="L630" s="290"/>
      <c r="M630" s="291" t="s">
        <v>22</v>
      </c>
      <c r="N630" s="292" t="s">
        <v>48</v>
      </c>
      <c r="O630" s="48"/>
      <c r="P630" s="244">
        <f>O630*H630</f>
        <v>0</v>
      </c>
      <c r="Q630" s="244">
        <v>0</v>
      </c>
      <c r="R630" s="244">
        <f>Q630*H630</f>
        <v>0</v>
      </c>
      <c r="S630" s="244">
        <v>0</v>
      </c>
      <c r="T630" s="245">
        <f>S630*H630</f>
        <v>0</v>
      </c>
      <c r="AR630" s="25" t="s">
        <v>398</v>
      </c>
      <c r="AT630" s="25" t="s">
        <v>375</v>
      </c>
      <c r="AU630" s="25" t="s">
        <v>86</v>
      </c>
      <c r="AY630" s="25" t="s">
        <v>179</v>
      </c>
      <c r="BE630" s="246">
        <f>IF(N630="základní",J630,0)</f>
        <v>0</v>
      </c>
      <c r="BF630" s="246">
        <f>IF(N630="snížená",J630,0)</f>
        <v>0</v>
      </c>
      <c r="BG630" s="246">
        <f>IF(N630="zákl. přenesená",J630,0)</f>
        <v>0</v>
      </c>
      <c r="BH630" s="246">
        <f>IF(N630="sníž. přenesená",J630,0)</f>
        <v>0</v>
      </c>
      <c r="BI630" s="246">
        <f>IF(N630="nulová",J630,0)</f>
        <v>0</v>
      </c>
      <c r="BJ630" s="25" t="s">
        <v>24</v>
      </c>
      <c r="BK630" s="246">
        <f>ROUND(I630*H630,2)</f>
        <v>0</v>
      </c>
      <c r="BL630" s="25" t="s">
        <v>288</v>
      </c>
      <c r="BM630" s="25" t="s">
        <v>931</v>
      </c>
    </row>
    <row r="631" spans="2:65" s="1" customFormat="1" ht="16.5" customHeight="1">
      <c r="B631" s="47"/>
      <c r="C631" s="235" t="s">
        <v>932</v>
      </c>
      <c r="D631" s="235" t="s">
        <v>181</v>
      </c>
      <c r="E631" s="236" t="s">
        <v>933</v>
      </c>
      <c r="F631" s="237" t="s">
        <v>934</v>
      </c>
      <c r="G631" s="238" t="s">
        <v>935</v>
      </c>
      <c r="H631" s="239">
        <v>1236.33</v>
      </c>
      <c r="I631" s="240"/>
      <c r="J631" s="241">
        <f>ROUND(I631*H631,2)</f>
        <v>0</v>
      </c>
      <c r="K631" s="237" t="s">
        <v>184</v>
      </c>
      <c r="L631" s="73"/>
      <c r="M631" s="242" t="s">
        <v>22</v>
      </c>
      <c r="N631" s="243" t="s">
        <v>48</v>
      </c>
      <c r="O631" s="48"/>
      <c r="P631" s="244">
        <f>O631*H631</f>
        <v>0</v>
      </c>
      <c r="Q631" s="244">
        <v>4.7E-05</v>
      </c>
      <c r="R631" s="244">
        <f>Q631*H631</f>
        <v>0.058107509999999994</v>
      </c>
      <c r="S631" s="244">
        <v>0</v>
      </c>
      <c r="T631" s="245">
        <f>S631*H631</f>
        <v>0</v>
      </c>
      <c r="AR631" s="25" t="s">
        <v>288</v>
      </c>
      <c r="AT631" s="25" t="s">
        <v>181</v>
      </c>
      <c r="AU631" s="25" t="s">
        <v>86</v>
      </c>
      <c r="AY631" s="25" t="s">
        <v>179</v>
      </c>
      <c r="BE631" s="246">
        <f>IF(N631="základní",J631,0)</f>
        <v>0</v>
      </c>
      <c r="BF631" s="246">
        <f>IF(N631="snížená",J631,0)</f>
        <v>0</v>
      </c>
      <c r="BG631" s="246">
        <f>IF(N631="zákl. přenesená",J631,0)</f>
        <v>0</v>
      </c>
      <c r="BH631" s="246">
        <f>IF(N631="sníž. přenesená",J631,0)</f>
        <v>0</v>
      </c>
      <c r="BI631" s="246">
        <f>IF(N631="nulová",J631,0)</f>
        <v>0</v>
      </c>
      <c r="BJ631" s="25" t="s">
        <v>24</v>
      </c>
      <c r="BK631" s="246">
        <f>ROUND(I631*H631,2)</f>
        <v>0</v>
      </c>
      <c r="BL631" s="25" t="s">
        <v>288</v>
      </c>
      <c r="BM631" s="25" t="s">
        <v>936</v>
      </c>
    </row>
    <row r="632" spans="2:47" s="1" customFormat="1" ht="13.5">
      <c r="B632" s="47"/>
      <c r="C632" s="75"/>
      <c r="D632" s="247" t="s">
        <v>187</v>
      </c>
      <c r="E632" s="75"/>
      <c r="F632" s="248" t="s">
        <v>937</v>
      </c>
      <c r="G632" s="75"/>
      <c r="H632" s="75"/>
      <c r="I632" s="205"/>
      <c r="J632" s="75"/>
      <c r="K632" s="75"/>
      <c r="L632" s="73"/>
      <c r="M632" s="249"/>
      <c r="N632" s="48"/>
      <c r="O632" s="48"/>
      <c r="P632" s="48"/>
      <c r="Q632" s="48"/>
      <c r="R632" s="48"/>
      <c r="S632" s="48"/>
      <c r="T632" s="96"/>
      <c r="AT632" s="25" t="s">
        <v>187</v>
      </c>
      <c r="AU632" s="25" t="s">
        <v>86</v>
      </c>
    </row>
    <row r="633" spans="2:47" s="1" customFormat="1" ht="13.5">
      <c r="B633" s="47"/>
      <c r="C633" s="75"/>
      <c r="D633" s="247" t="s">
        <v>189</v>
      </c>
      <c r="E633" s="75"/>
      <c r="F633" s="250" t="s">
        <v>938</v>
      </c>
      <c r="G633" s="75"/>
      <c r="H633" s="75"/>
      <c r="I633" s="205"/>
      <c r="J633" s="75"/>
      <c r="K633" s="75"/>
      <c r="L633" s="73"/>
      <c r="M633" s="249"/>
      <c r="N633" s="48"/>
      <c r="O633" s="48"/>
      <c r="P633" s="48"/>
      <c r="Q633" s="48"/>
      <c r="R633" s="48"/>
      <c r="S633" s="48"/>
      <c r="T633" s="96"/>
      <c r="AT633" s="25" t="s">
        <v>189</v>
      </c>
      <c r="AU633" s="25" t="s">
        <v>86</v>
      </c>
    </row>
    <row r="634" spans="2:51" s="12" customFormat="1" ht="13.5">
      <c r="B634" s="251"/>
      <c r="C634" s="252"/>
      <c r="D634" s="247" t="s">
        <v>191</v>
      </c>
      <c r="E634" s="253" t="s">
        <v>22</v>
      </c>
      <c r="F634" s="254" t="s">
        <v>939</v>
      </c>
      <c r="G634" s="252"/>
      <c r="H634" s="253" t="s">
        <v>22</v>
      </c>
      <c r="I634" s="255"/>
      <c r="J634" s="252"/>
      <c r="K634" s="252"/>
      <c r="L634" s="256"/>
      <c r="M634" s="257"/>
      <c r="N634" s="258"/>
      <c r="O634" s="258"/>
      <c r="P634" s="258"/>
      <c r="Q634" s="258"/>
      <c r="R634" s="258"/>
      <c r="S634" s="258"/>
      <c r="T634" s="259"/>
      <c r="AT634" s="260" t="s">
        <v>191</v>
      </c>
      <c r="AU634" s="260" t="s">
        <v>86</v>
      </c>
      <c r="AV634" s="12" t="s">
        <v>24</v>
      </c>
      <c r="AW634" s="12" t="s">
        <v>40</v>
      </c>
      <c r="AX634" s="12" t="s">
        <v>77</v>
      </c>
      <c r="AY634" s="260" t="s">
        <v>179</v>
      </c>
    </row>
    <row r="635" spans="2:51" s="13" customFormat="1" ht="13.5">
      <c r="B635" s="261"/>
      <c r="C635" s="262"/>
      <c r="D635" s="247" t="s">
        <v>191</v>
      </c>
      <c r="E635" s="263" t="s">
        <v>22</v>
      </c>
      <c r="F635" s="264" t="s">
        <v>940</v>
      </c>
      <c r="G635" s="262"/>
      <c r="H635" s="265">
        <v>1236.33</v>
      </c>
      <c r="I635" s="266"/>
      <c r="J635" s="262"/>
      <c r="K635" s="262"/>
      <c r="L635" s="267"/>
      <c r="M635" s="268"/>
      <c r="N635" s="269"/>
      <c r="O635" s="269"/>
      <c r="P635" s="269"/>
      <c r="Q635" s="269"/>
      <c r="R635" s="269"/>
      <c r="S635" s="269"/>
      <c r="T635" s="270"/>
      <c r="AT635" s="271" t="s">
        <v>191</v>
      </c>
      <c r="AU635" s="271" t="s">
        <v>86</v>
      </c>
      <c r="AV635" s="13" t="s">
        <v>86</v>
      </c>
      <c r="AW635" s="13" t="s">
        <v>40</v>
      </c>
      <c r="AX635" s="13" t="s">
        <v>24</v>
      </c>
      <c r="AY635" s="271" t="s">
        <v>179</v>
      </c>
    </row>
    <row r="636" spans="2:65" s="1" customFormat="1" ht="25.5" customHeight="1">
      <c r="B636" s="47"/>
      <c r="C636" s="283" t="s">
        <v>941</v>
      </c>
      <c r="D636" s="283" t="s">
        <v>375</v>
      </c>
      <c r="E636" s="284" t="s">
        <v>942</v>
      </c>
      <c r="F636" s="285" t="s">
        <v>943</v>
      </c>
      <c r="G636" s="286" t="s">
        <v>935</v>
      </c>
      <c r="H636" s="287">
        <v>1359.963</v>
      </c>
      <c r="I636" s="288"/>
      <c r="J636" s="289">
        <f>ROUND(I636*H636,2)</f>
        <v>0</v>
      </c>
      <c r="K636" s="285" t="s">
        <v>369</v>
      </c>
      <c r="L636" s="290"/>
      <c r="M636" s="291" t="s">
        <v>22</v>
      </c>
      <c r="N636" s="292" t="s">
        <v>48</v>
      </c>
      <c r="O636" s="48"/>
      <c r="P636" s="244">
        <f>O636*H636</f>
        <v>0</v>
      </c>
      <c r="Q636" s="244">
        <v>0</v>
      </c>
      <c r="R636" s="244">
        <f>Q636*H636</f>
        <v>0</v>
      </c>
      <c r="S636" s="244">
        <v>0</v>
      </c>
      <c r="T636" s="245">
        <f>S636*H636</f>
        <v>0</v>
      </c>
      <c r="AR636" s="25" t="s">
        <v>398</v>
      </c>
      <c r="AT636" s="25" t="s">
        <v>375</v>
      </c>
      <c r="AU636" s="25" t="s">
        <v>86</v>
      </c>
      <c r="AY636" s="25" t="s">
        <v>179</v>
      </c>
      <c r="BE636" s="246">
        <f>IF(N636="základní",J636,0)</f>
        <v>0</v>
      </c>
      <c r="BF636" s="246">
        <f>IF(N636="snížená",J636,0)</f>
        <v>0</v>
      </c>
      <c r="BG636" s="246">
        <f>IF(N636="zákl. přenesená",J636,0)</f>
        <v>0</v>
      </c>
      <c r="BH636" s="246">
        <f>IF(N636="sníž. přenesená",J636,0)</f>
        <v>0</v>
      </c>
      <c r="BI636" s="246">
        <f>IF(N636="nulová",J636,0)</f>
        <v>0</v>
      </c>
      <c r="BJ636" s="25" t="s">
        <v>24</v>
      </c>
      <c r="BK636" s="246">
        <f>ROUND(I636*H636,2)</f>
        <v>0</v>
      </c>
      <c r="BL636" s="25" t="s">
        <v>288</v>
      </c>
      <c r="BM636" s="25" t="s">
        <v>944</v>
      </c>
    </row>
    <row r="637" spans="2:51" s="13" customFormat="1" ht="13.5">
      <c r="B637" s="261"/>
      <c r="C637" s="262"/>
      <c r="D637" s="247" t="s">
        <v>191</v>
      </c>
      <c r="E637" s="262"/>
      <c r="F637" s="264" t="s">
        <v>945</v>
      </c>
      <c r="G637" s="262"/>
      <c r="H637" s="265">
        <v>1359.963</v>
      </c>
      <c r="I637" s="266"/>
      <c r="J637" s="262"/>
      <c r="K637" s="262"/>
      <c r="L637" s="267"/>
      <c r="M637" s="268"/>
      <c r="N637" s="269"/>
      <c r="O637" s="269"/>
      <c r="P637" s="269"/>
      <c r="Q637" s="269"/>
      <c r="R637" s="269"/>
      <c r="S637" s="269"/>
      <c r="T637" s="270"/>
      <c r="AT637" s="271" t="s">
        <v>191</v>
      </c>
      <c r="AU637" s="271" t="s">
        <v>86</v>
      </c>
      <c r="AV637" s="13" t="s">
        <v>86</v>
      </c>
      <c r="AW637" s="13" t="s">
        <v>6</v>
      </c>
      <c r="AX637" s="13" t="s">
        <v>24</v>
      </c>
      <c r="AY637" s="271" t="s">
        <v>179</v>
      </c>
    </row>
    <row r="638" spans="2:63" s="11" customFormat="1" ht="29.85" customHeight="1">
      <c r="B638" s="219"/>
      <c r="C638" s="220"/>
      <c r="D638" s="221" t="s">
        <v>76</v>
      </c>
      <c r="E638" s="233" t="s">
        <v>946</v>
      </c>
      <c r="F638" s="233" t="s">
        <v>947</v>
      </c>
      <c r="G638" s="220"/>
      <c r="H638" s="220"/>
      <c r="I638" s="223"/>
      <c r="J638" s="234">
        <f>BK638</f>
        <v>0</v>
      </c>
      <c r="K638" s="220"/>
      <c r="L638" s="225"/>
      <c r="M638" s="226"/>
      <c r="N638" s="227"/>
      <c r="O638" s="227"/>
      <c r="P638" s="228">
        <f>SUM(P639:P667)</f>
        <v>0</v>
      </c>
      <c r="Q638" s="227"/>
      <c r="R638" s="228">
        <f>SUM(R639:R667)</f>
        <v>2.23495805</v>
      </c>
      <c r="S638" s="227"/>
      <c r="T638" s="229">
        <f>SUM(T639:T667)</f>
        <v>0.00953775</v>
      </c>
      <c r="AR638" s="230" t="s">
        <v>86</v>
      </c>
      <c r="AT638" s="231" t="s">
        <v>76</v>
      </c>
      <c r="AU638" s="231" t="s">
        <v>24</v>
      </c>
      <c r="AY638" s="230" t="s">
        <v>179</v>
      </c>
      <c r="BK638" s="232">
        <f>SUM(BK639:BK667)</f>
        <v>0</v>
      </c>
    </row>
    <row r="639" spans="2:65" s="1" customFormat="1" ht="16.5" customHeight="1">
      <c r="B639" s="47"/>
      <c r="C639" s="235" t="s">
        <v>948</v>
      </c>
      <c r="D639" s="235" t="s">
        <v>181</v>
      </c>
      <c r="E639" s="236" t="s">
        <v>949</v>
      </c>
      <c r="F639" s="237" t="s">
        <v>950</v>
      </c>
      <c r="G639" s="238" t="s">
        <v>451</v>
      </c>
      <c r="H639" s="239">
        <v>21.03</v>
      </c>
      <c r="I639" s="240"/>
      <c r="J639" s="241">
        <f>ROUND(I639*H639,2)</f>
        <v>0</v>
      </c>
      <c r="K639" s="237" t="s">
        <v>184</v>
      </c>
      <c r="L639" s="73"/>
      <c r="M639" s="242" t="s">
        <v>22</v>
      </c>
      <c r="N639" s="243" t="s">
        <v>48</v>
      </c>
      <c r="O639" s="48"/>
      <c r="P639" s="244">
        <f>O639*H639</f>
        <v>0</v>
      </c>
      <c r="Q639" s="244">
        <v>0.000455</v>
      </c>
      <c r="R639" s="244">
        <f>Q639*H639</f>
        <v>0.00956865</v>
      </c>
      <c r="S639" s="244">
        <v>0</v>
      </c>
      <c r="T639" s="245">
        <f>S639*H639</f>
        <v>0</v>
      </c>
      <c r="AR639" s="25" t="s">
        <v>288</v>
      </c>
      <c r="AT639" s="25" t="s">
        <v>181</v>
      </c>
      <c r="AU639" s="25" t="s">
        <v>86</v>
      </c>
      <c r="AY639" s="25" t="s">
        <v>179</v>
      </c>
      <c r="BE639" s="246">
        <f>IF(N639="základní",J639,0)</f>
        <v>0</v>
      </c>
      <c r="BF639" s="246">
        <f>IF(N639="snížená",J639,0)</f>
        <v>0</v>
      </c>
      <c r="BG639" s="246">
        <f>IF(N639="zákl. přenesená",J639,0)</f>
        <v>0</v>
      </c>
      <c r="BH639" s="246">
        <f>IF(N639="sníž. přenesená",J639,0)</f>
        <v>0</v>
      </c>
      <c r="BI639" s="246">
        <f>IF(N639="nulová",J639,0)</f>
        <v>0</v>
      </c>
      <c r="BJ639" s="25" t="s">
        <v>24</v>
      </c>
      <c r="BK639" s="246">
        <f>ROUND(I639*H639,2)</f>
        <v>0</v>
      </c>
      <c r="BL639" s="25" t="s">
        <v>288</v>
      </c>
      <c r="BM639" s="25" t="s">
        <v>951</v>
      </c>
    </row>
    <row r="640" spans="2:47" s="1" customFormat="1" ht="13.5">
      <c r="B640" s="47"/>
      <c r="C640" s="75"/>
      <c r="D640" s="247" t="s">
        <v>187</v>
      </c>
      <c r="E640" s="75"/>
      <c r="F640" s="248" t="s">
        <v>952</v>
      </c>
      <c r="G640" s="75"/>
      <c r="H640" s="75"/>
      <c r="I640" s="205"/>
      <c r="J640" s="75"/>
      <c r="K640" s="75"/>
      <c r="L640" s="73"/>
      <c r="M640" s="249"/>
      <c r="N640" s="48"/>
      <c r="O640" s="48"/>
      <c r="P640" s="48"/>
      <c r="Q640" s="48"/>
      <c r="R640" s="48"/>
      <c r="S640" s="48"/>
      <c r="T640" s="96"/>
      <c r="AT640" s="25" t="s">
        <v>187</v>
      </c>
      <c r="AU640" s="25" t="s">
        <v>86</v>
      </c>
    </row>
    <row r="641" spans="2:65" s="1" customFormat="1" ht="16.5" customHeight="1">
      <c r="B641" s="47"/>
      <c r="C641" s="283" t="s">
        <v>953</v>
      </c>
      <c r="D641" s="283" t="s">
        <v>375</v>
      </c>
      <c r="E641" s="284" t="s">
        <v>954</v>
      </c>
      <c r="F641" s="285" t="s">
        <v>955</v>
      </c>
      <c r="G641" s="286" t="s">
        <v>548</v>
      </c>
      <c r="H641" s="287">
        <v>75</v>
      </c>
      <c r="I641" s="288"/>
      <c r="J641" s="289">
        <f>ROUND(I641*H641,2)</f>
        <v>0</v>
      </c>
      <c r="K641" s="285" t="s">
        <v>184</v>
      </c>
      <c r="L641" s="290"/>
      <c r="M641" s="291" t="s">
        <v>22</v>
      </c>
      <c r="N641" s="292" t="s">
        <v>48</v>
      </c>
      <c r="O641" s="48"/>
      <c r="P641" s="244">
        <f>O641*H641</f>
        <v>0</v>
      </c>
      <c r="Q641" s="244">
        <v>0.00045</v>
      </c>
      <c r="R641" s="244">
        <f>Q641*H641</f>
        <v>0.03375</v>
      </c>
      <c r="S641" s="244">
        <v>0</v>
      </c>
      <c r="T641" s="245">
        <f>S641*H641</f>
        <v>0</v>
      </c>
      <c r="AR641" s="25" t="s">
        <v>398</v>
      </c>
      <c r="AT641" s="25" t="s">
        <v>375</v>
      </c>
      <c r="AU641" s="25" t="s">
        <v>86</v>
      </c>
      <c r="AY641" s="25" t="s">
        <v>179</v>
      </c>
      <c r="BE641" s="246">
        <f>IF(N641="základní",J641,0)</f>
        <v>0</v>
      </c>
      <c r="BF641" s="246">
        <f>IF(N641="snížená",J641,0)</f>
        <v>0</v>
      </c>
      <c r="BG641" s="246">
        <f>IF(N641="zákl. přenesená",J641,0)</f>
        <v>0</v>
      </c>
      <c r="BH641" s="246">
        <f>IF(N641="sníž. přenesená",J641,0)</f>
        <v>0</v>
      </c>
      <c r="BI641" s="246">
        <f>IF(N641="nulová",J641,0)</f>
        <v>0</v>
      </c>
      <c r="BJ641" s="25" t="s">
        <v>24</v>
      </c>
      <c r="BK641" s="246">
        <f>ROUND(I641*H641,2)</f>
        <v>0</v>
      </c>
      <c r="BL641" s="25" t="s">
        <v>288</v>
      </c>
      <c r="BM641" s="25" t="s">
        <v>956</v>
      </c>
    </row>
    <row r="642" spans="2:51" s="13" customFormat="1" ht="13.5">
      <c r="B642" s="261"/>
      <c r="C642" s="262"/>
      <c r="D642" s="247" t="s">
        <v>191</v>
      </c>
      <c r="E642" s="263" t="s">
        <v>22</v>
      </c>
      <c r="F642" s="264" t="s">
        <v>957</v>
      </c>
      <c r="G642" s="262"/>
      <c r="H642" s="265">
        <v>70.1</v>
      </c>
      <c r="I642" s="266"/>
      <c r="J642" s="262"/>
      <c r="K642" s="262"/>
      <c r="L642" s="267"/>
      <c r="M642" s="268"/>
      <c r="N642" s="269"/>
      <c r="O642" s="269"/>
      <c r="P642" s="269"/>
      <c r="Q642" s="269"/>
      <c r="R642" s="269"/>
      <c r="S642" s="269"/>
      <c r="T642" s="270"/>
      <c r="AT642" s="271" t="s">
        <v>191</v>
      </c>
      <c r="AU642" s="271" t="s">
        <v>86</v>
      </c>
      <c r="AV642" s="13" t="s">
        <v>86</v>
      </c>
      <c r="AW642" s="13" t="s">
        <v>40</v>
      </c>
      <c r="AX642" s="13" t="s">
        <v>77</v>
      </c>
      <c r="AY642" s="271" t="s">
        <v>179</v>
      </c>
    </row>
    <row r="643" spans="2:51" s="15" customFormat="1" ht="13.5">
      <c r="B643" s="293"/>
      <c r="C643" s="294"/>
      <c r="D643" s="247" t="s">
        <v>191</v>
      </c>
      <c r="E643" s="295" t="s">
        <v>22</v>
      </c>
      <c r="F643" s="296" t="s">
        <v>416</v>
      </c>
      <c r="G643" s="294"/>
      <c r="H643" s="297">
        <v>70.1</v>
      </c>
      <c r="I643" s="298"/>
      <c r="J643" s="294"/>
      <c r="K643" s="294"/>
      <c r="L643" s="299"/>
      <c r="M643" s="300"/>
      <c r="N643" s="301"/>
      <c r="O643" s="301"/>
      <c r="P643" s="301"/>
      <c r="Q643" s="301"/>
      <c r="R643" s="301"/>
      <c r="S643" s="301"/>
      <c r="T643" s="302"/>
      <c r="AT643" s="303" t="s">
        <v>191</v>
      </c>
      <c r="AU643" s="303" t="s">
        <v>86</v>
      </c>
      <c r="AV643" s="15" t="s">
        <v>204</v>
      </c>
      <c r="AW643" s="15" t="s">
        <v>40</v>
      </c>
      <c r="AX643" s="15" t="s">
        <v>77</v>
      </c>
      <c r="AY643" s="303" t="s">
        <v>179</v>
      </c>
    </row>
    <row r="644" spans="2:51" s="13" customFormat="1" ht="13.5">
      <c r="B644" s="261"/>
      <c r="C644" s="262"/>
      <c r="D644" s="247" t="s">
        <v>191</v>
      </c>
      <c r="E644" s="263" t="s">
        <v>22</v>
      </c>
      <c r="F644" s="264" t="s">
        <v>737</v>
      </c>
      <c r="G644" s="262"/>
      <c r="H644" s="265">
        <v>75</v>
      </c>
      <c r="I644" s="266"/>
      <c r="J644" s="262"/>
      <c r="K644" s="262"/>
      <c r="L644" s="267"/>
      <c r="M644" s="268"/>
      <c r="N644" s="269"/>
      <c r="O644" s="269"/>
      <c r="P644" s="269"/>
      <c r="Q644" s="269"/>
      <c r="R644" s="269"/>
      <c r="S644" s="269"/>
      <c r="T644" s="270"/>
      <c r="AT644" s="271" t="s">
        <v>191</v>
      </c>
      <c r="AU644" s="271" t="s">
        <v>86</v>
      </c>
      <c r="AV644" s="13" t="s">
        <v>86</v>
      </c>
      <c r="AW644" s="13" t="s">
        <v>40</v>
      </c>
      <c r="AX644" s="13" t="s">
        <v>24</v>
      </c>
      <c r="AY644" s="271" t="s">
        <v>179</v>
      </c>
    </row>
    <row r="645" spans="2:65" s="1" customFormat="1" ht="25.5" customHeight="1">
      <c r="B645" s="47"/>
      <c r="C645" s="235" t="s">
        <v>958</v>
      </c>
      <c r="D645" s="235" t="s">
        <v>181</v>
      </c>
      <c r="E645" s="236" t="s">
        <v>959</v>
      </c>
      <c r="F645" s="237" t="s">
        <v>960</v>
      </c>
      <c r="G645" s="238" t="s">
        <v>116</v>
      </c>
      <c r="H645" s="239">
        <v>67.9</v>
      </c>
      <c r="I645" s="240"/>
      <c r="J645" s="241">
        <f>ROUND(I645*H645,2)</f>
        <v>0</v>
      </c>
      <c r="K645" s="237" t="s">
        <v>184</v>
      </c>
      <c r="L645" s="73"/>
      <c r="M645" s="242" t="s">
        <v>22</v>
      </c>
      <c r="N645" s="243" t="s">
        <v>48</v>
      </c>
      <c r="O645" s="48"/>
      <c r="P645" s="244">
        <f>O645*H645</f>
        <v>0</v>
      </c>
      <c r="Q645" s="244">
        <v>0.00367</v>
      </c>
      <c r="R645" s="244">
        <f>Q645*H645</f>
        <v>0.24919300000000003</v>
      </c>
      <c r="S645" s="244">
        <v>0</v>
      </c>
      <c r="T645" s="245">
        <f>S645*H645</f>
        <v>0</v>
      </c>
      <c r="AR645" s="25" t="s">
        <v>288</v>
      </c>
      <c r="AT645" s="25" t="s">
        <v>181</v>
      </c>
      <c r="AU645" s="25" t="s">
        <v>86</v>
      </c>
      <c r="AY645" s="25" t="s">
        <v>179</v>
      </c>
      <c r="BE645" s="246">
        <f>IF(N645="základní",J645,0)</f>
        <v>0</v>
      </c>
      <c r="BF645" s="246">
        <f>IF(N645="snížená",J645,0)</f>
        <v>0</v>
      </c>
      <c r="BG645" s="246">
        <f>IF(N645="zákl. přenesená",J645,0)</f>
        <v>0</v>
      </c>
      <c r="BH645" s="246">
        <f>IF(N645="sníž. přenesená",J645,0)</f>
        <v>0</v>
      </c>
      <c r="BI645" s="246">
        <f>IF(N645="nulová",J645,0)</f>
        <v>0</v>
      </c>
      <c r="BJ645" s="25" t="s">
        <v>24</v>
      </c>
      <c r="BK645" s="246">
        <f>ROUND(I645*H645,2)</f>
        <v>0</v>
      </c>
      <c r="BL645" s="25" t="s">
        <v>288</v>
      </c>
      <c r="BM645" s="25" t="s">
        <v>961</v>
      </c>
    </row>
    <row r="646" spans="2:47" s="1" customFormat="1" ht="13.5">
      <c r="B646" s="47"/>
      <c r="C646" s="75"/>
      <c r="D646" s="247" t="s">
        <v>187</v>
      </c>
      <c r="E646" s="75"/>
      <c r="F646" s="248" t="s">
        <v>962</v>
      </c>
      <c r="G646" s="75"/>
      <c r="H646" s="75"/>
      <c r="I646" s="205"/>
      <c r="J646" s="75"/>
      <c r="K646" s="75"/>
      <c r="L646" s="73"/>
      <c r="M646" s="249"/>
      <c r="N646" s="48"/>
      <c r="O646" s="48"/>
      <c r="P646" s="48"/>
      <c r="Q646" s="48"/>
      <c r="R646" s="48"/>
      <c r="S646" s="48"/>
      <c r="T646" s="96"/>
      <c r="AT646" s="25" t="s">
        <v>187</v>
      </c>
      <c r="AU646" s="25" t="s">
        <v>86</v>
      </c>
    </row>
    <row r="647" spans="2:47" s="1" customFormat="1" ht="13.5">
      <c r="B647" s="47"/>
      <c r="C647" s="75"/>
      <c r="D647" s="247" t="s">
        <v>678</v>
      </c>
      <c r="E647" s="75"/>
      <c r="F647" s="250" t="s">
        <v>963</v>
      </c>
      <c r="G647" s="75"/>
      <c r="H647" s="75"/>
      <c r="I647" s="205"/>
      <c r="J647" s="75"/>
      <c r="K647" s="75"/>
      <c r="L647" s="73"/>
      <c r="M647" s="249"/>
      <c r="N647" s="48"/>
      <c r="O647" s="48"/>
      <c r="P647" s="48"/>
      <c r="Q647" s="48"/>
      <c r="R647" s="48"/>
      <c r="S647" s="48"/>
      <c r="T647" s="96"/>
      <c r="AT647" s="25" t="s">
        <v>678</v>
      </c>
      <c r="AU647" s="25" t="s">
        <v>86</v>
      </c>
    </row>
    <row r="648" spans="2:51" s="12" customFormat="1" ht="13.5">
      <c r="B648" s="251"/>
      <c r="C648" s="252"/>
      <c r="D648" s="247" t="s">
        <v>191</v>
      </c>
      <c r="E648" s="253" t="s">
        <v>22</v>
      </c>
      <c r="F648" s="254" t="s">
        <v>507</v>
      </c>
      <c r="G648" s="252"/>
      <c r="H648" s="253" t="s">
        <v>22</v>
      </c>
      <c r="I648" s="255"/>
      <c r="J648" s="252"/>
      <c r="K648" s="252"/>
      <c r="L648" s="256"/>
      <c r="M648" s="257"/>
      <c r="N648" s="258"/>
      <c r="O648" s="258"/>
      <c r="P648" s="258"/>
      <c r="Q648" s="258"/>
      <c r="R648" s="258"/>
      <c r="S648" s="258"/>
      <c r="T648" s="259"/>
      <c r="AT648" s="260" t="s">
        <v>191</v>
      </c>
      <c r="AU648" s="260" t="s">
        <v>86</v>
      </c>
      <c r="AV648" s="12" t="s">
        <v>24</v>
      </c>
      <c r="AW648" s="12" t="s">
        <v>40</v>
      </c>
      <c r="AX648" s="12" t="s">
        <v>77</v>
      </c>
      <c r="AY648" s="260" t="s">
        <v>179</v>
      </c>
    </row>
    <row r="649" spans="2:51" s="13" customFormat="1" ht="13.5">
      <c r="B649" s="261"/>
      <c r="C649" s="262"/>
      <c r="D649" s="247" t="s">
        <v>191</v>
      </c>
      <c r="E649" s="263" t="s">
        <v>119</v>
      </c>
      <c r="F649" s="264" t="s">
        <v>120</v>
      </c>
      <c r="G649" s="262"/>
      <c r="H649" s="265">
        <v>67.9</v>
      </c>
      <c r="I649" s="266"/>
      <c r="J649" s="262"/>
      <c r="K649" s="262"/>
      <c r="L649" s="267"/>
      <c r="M649" s="268"/>
      <c r="N649" s="269"/>
      <c r="O649" s="269"/>
      <c r="P649" s="269"/>
      <c r="Q649" s="269"/>
      <c r="R649" s="269"/>
      <c r="S649" s="269"/>
      <c r="T649" s="270"/>
      <c r="AT649" s="271" t="s">
        <v>191</v>
      </c>
      <c r="AU649" s="271" t="s">
        <v>86</v>
      </c>
      <c r="AV649" s="13" t="s">
        <v>86</v>
      </c>
      <c r="AW649" s="13" t="s">
        <v>40</v>
      </c>
      <c r="AX649" s="13" t="s">
        <v>24</v>
      </c>
      <c r="AY649" s="271" t="s">
        <v>179</v>
      </c>
    </row>
    <row r="650" spans="2:65" s="1" customFormat="1" ht="25.5" customHeight="1">
      <c r="B650" s="47"/>
      <c r="C650" s="283" t="s">
        <v>964</v>
      </c>
      <c r="D650" s="283" t="s">
        <v>375</v>
      </c>
      <c r="E650" s="284" t="s">
        <v>965</v>
      </c>
      <c r="F650" s="285" t="s">
        <v>966</v>
      </c>
      <c r="G650" s="286" t="s">
        <v>116</v>
      </c>
      <c r="H650" s="287">
        <v>74.69</v>
      </c>
      <c r="I650" s="288"/>
      <c r="J650" s="289">
        <f>ROUND(I650*H650,2)</f>
        <v>0</v>
      </c>
      <c r="K650" s="285" t="s">
        <v>369</v>
      </c>
      <c r="L650" s="290"/>
      <c r="M650" s="291" t="s">
        <v>22</v>
      </c>
      <c r="N650" s="292" t="s">
        <v>48</v>
      </c>
      <c r="O650" s="48"/>
      <c r="P650" s="244">
        <f>O650*H650</f>
        <v>0</v>
      </c>
      <c r="Q650" s="244">
        <v>0.0192</v>
      </c>
      <c r="R650" s="244">
        <f>Q650*H650</f>
        <v>1.4340479999999998</v>
      </c>
      <c r="S650" s="244">
        <v>0</v>
      </c>
      <c r="T650" s="245">
        <f>S650*H650</f>
        <v>0</v>
      </c>
      <c r="AR650" s="25" t="s">
        <v>398</v>
      </c>
      <c r="AT650" s="25" t="s">
        <v>375</v>
      </c>
      <c r="AU650" s="25" t="s">
        <v>86</v>
      </c>
      <c r="AY650" s="25" t="s">
        <v>179</v>
      </c>
      <c r="BE650" s="246">
        <f>IF(N650="základní",J650,0)</f>
        <v>0</v>
      </c>
      <c r="BF650" s="246">
        <f>IF(N650="snížená",J650,0)</f>
        <v>0</v>
      </c>
      <c r="BG650" s="246">
        <f>IF(N650="zákl. přenesená",J650,0)</f>
        <v>0</v>
      </c>
      <c r="BH650" s="246">
        <f>IF(N650="sníž. přenesená",J650,0)</f>
        <v>0</v>
      </c>
      <c r="BI650" s="246">
        <f>IF(N650="nulová",J650,0)</f>
        <v>0</v>
      </c>
      <c r="BJ650" s="25" t="s">
        <v>24</v>
      </c>
      <c r="BK650" s="246">
        <f>ROUND(I650*H650,2)</f>
        <v>0</v>
      </c>
      <c r="BL650" s="25" t="s">
        <v>288</v>
      </c>
      <c r="BM650" s="25" t="s">
        <v>967</v>
      </c>
    </row>
    <row r="651" spans="2:51" s="13" customFormat="1" ht="13.5">
      <c r="B651" s="261"/>
      <c r="C651" s="262"/>
      <c r="D651" s="247" t="s">
        <v>191</v>
      </c>
      <c r="E651" s="262"/>
      <c r="F651" s="264" t="s">
        <v>968</v>
      </c>
      <c r="G651" s="262"/>
      <c r="H651" s="265">
        <v>74.69</v>
      </c>
      <c r="I651" s="266"/>
      <c r="J651" s="262"/>
      <c r="K651" s="262"/>
      <c r="L651" s="267"/>
      <c r="M651" s="268"/>
      <c r="N651" s="269"/>
      <c r="O651" s="269"/>
      <c r="P651" s="269"/>
      <c r="Q651" s="269"/>
      <c r="R651" s="269"/>
      <c r="S651" s="269"/>
      <c r="T651" s="270"/>
      <c r="AT651" s="271" t="s">
        <v>191</v>
      </c>
      <c r="AU651" s="271" t="s">
        <v>86</v>
      </c>
      <c r="AV651" s="13" t="s">
        <v>86</v>
      </c>
      <c r="AW651" s="13" t="s">
        <v>6</v>
      </c>
      <c r="AX651" s="13" t="s">
        <v>24</v>
      </c>
      <c r="AY651" s="271" t="s">
        <v>179</v>
      </c>
    </row>
    <row r="652" spans="2:65" s="1" customFormat="1" ht="16.5" customHeight="1">
      <c r="B652" s="47"/>
      <c r="C652" s="235" t="s">
        <v>969</v>
      </c>
      <c r="D652" s="235" t="s">
        <v>181</v>
      </c>
      <c r="E652" s="236" t="s">
        <v>970</v>
      </c>
      <c r="F652" s="237" t="s">
        <v>971</v>
      </c>
      <c r="G652" s="238" t="s">
        <v>116</v>
      </c>
      <c r="H652" s="239">
        <v>4.239</v>
      </c>
      <c r="I652" s="240"/>
      <c r="J652" s="241">
        <f>ROUND(I652*H652,2)</f>
        <v>0</v>
      </c>
      <c r="K652" s="237" t="s">
        <v>369</v>
      </c>
      <c r="L652" s="73"/>
      <c r="M652" s="242" t="s">
        <v>22</v>
      </c>
      <c r="N652" s="243" t="s">
        <v>48</v>
      </c>
      <c r="O652" s="48"/>
      <c r="P652" s="244">
        <f>O652*H652</f>
        <v>0</v>
      </c>
      <c r="Q652" s="244">
        <v>0.0006</v>
      </c>
      <c r="R652" s="244">
        <f>Q652*H652</f>
        <v>0.0025434</v>
      </c>
      <c r="S652" s="244">
        <v>0.00225</v>
      </c>
      <c r="T652" s="245">
        <f>S652*H652</f>
        <v>0.00953775</v>
      </c>
      <c r="AR652" s="25" t="s">
        <v>288</v>
      </c>
      <c r="AT652" s="25" t="s">
        <v>181</v>
      </c>
      <c r="AU652" s="25" t="s">
        <v>86</v>
      </c>
      <c r="AY652" s="25" t="s">
        <v>179</v>
      </c>
      <c r="BE652" s="246">
        <f>IF(N652="základní",J652,0)</f>
        <v>0</v>
      </c>
      <c r="BF652" s="246">
        <f>IF(N652="snížená",J652,0)</f>
        <v>0</v>
      </c>
      <c r="BG652" s="246">
        <f>IF(N652="zákl. přenesená",J652,0)</f>
        <v>0</v>
      </c>
      <c r="BH652" s="246">
        <f>IF(N652="sníž. přenesená",J652,0)</f>
        <v>0</v>
      </c>
      <c r="BI652" s="246">
        <f>IF(N652="nulová",J652,0)</f>
        <v>0</v>
      </c>
      <c r="BJ652" s="25" t="s">
        <v>24</v>
      </c>
      <c r="BK652" s="246">
        <f>ROUND(I652*H652,2)</f>
        <v>0</v>
      </c>
      <c r="BL652" s="25" t="s">
        <v>288</v>
      </c>
      <c r="BM652" s="25" t="s">
        <v>972</v>
      </c>
    </row>
    <row r="653" spans="2:47" s="1" customFormat="1" ht="13.5">
      <c r="B653" s="47"/>
      <c r="C653" s="75"/>
      <c r="D653" s="247" t="s">
        <v>187</v>
      </c>
      <c r="E653" s="75"/>
      <c r="F653" s="248" t="s">
        <v>973</v>
      </c>
      <c r="G653" s="75"/>
      <c r="H653" s="75"/>
      <c r="I653" s="205"/>
      <c r="J653" s="75"/>
      <c r="K653" s="75"/>
      <c r="L653" s="73"/>
      <c r="M653" s="249"/>
      <c r="N653" s="48"/>
      <c r="O653" s="48"/>
      <c r="P653" s="48"/>
      <c r="Q653" s="48"/>
      <c r="R653" s="48"/>
      <c r="S653" s="48"/>
      <c r="T653" s="96"/>
      <c r="AT653" s="25" t="s">
        <v>187</v>
      </c>
      <c r="AU653" s="25" t="s">
        <v>86</v>
      </c>
    </row>
    <row r="654" spans="2:51" s="12" customFormat="1" ht="13.5">
      <c r="B654" s="251"/>
      <c r="C654" s="252"/>
      <c r="D654" s="247" t="s">
        <v>191</v>
      </c>
      <c r="E654" s="253" t="s">
        <v>22</v>
      </c>
      <c r="F654" s="254" t="s">
        <v>974</v>
      </c>
      <c r="G654" s="252"/>
      <c r="H654" s="253" t="s">
        <v>22</v>
      </c>
      <c r="I654" s="255"/>
      <c r="J654" s="252"/>
      <c r="K654" s="252"/>
      <c r="L654" s="256"/>
      <c r="M654" s="257"/>
      <c r="N654" s="258"/>
      <c r="O654" s="258"/>
      <c r="P654" s="258"/>
      <c r="Q654" s="258"/>
      <c r="R654" s="258"/>
      <c r="S654" s="258"/>
      <c r="T654" s="259"/>
      <c r="AT654" s="260" t="s">
        <v>191</v>
      </c>
      <c r="AU654" s="260" t="s">
        <v>86</v>
      </c>
      <c r="AV654" s="12" t="s">
        <v>24</v>
      </c>
      <c r="AW654" s="12" t="s">
        <v>40</v>
      </c>
      <c r="AX654" s="12" t="s">
        <v>77</v>
      </c>
      <c r="AY654" s="260" t="s">
        <v>179</v>
      </c>
    </row>
    <row r="655" spans="2:51" s="12" customFormat="1" ht="13.5">
      <c r="B655" s="251"/>
      <c r="C655" s="252"/>
      <c r="D655" s="247" t="s">
        <v>191</v>
      </c>
      <c r="E655" s="253" t="s">
        <v>22</v>
      </c>
      <c r="F655" s="254" t="s">
        <v>975</v>
      </c>
      <c r="G655" s="252"/>
      <c r="H655" s="253" t="s">
        <v>22</v>
      </c>
      <c r="I655" s="255"/>
      <c r="J655" s="252"/>
      <c r="K655" s="252"/>
      <c r="L655" s="256"/>
      <c r="M655" s="257"/>
      <c r="N655" s="258"/>
      <c r="O655" s="258"/>
      <c r="P655" s="258"/>
      <c r="Q655" s="258"/>
      <c r="R655" s="258"/>
      <c r="S655" s="258"/>
      <c r="T655" s="259"/>
      <c r="AT655" s="260" t="s">
        <v>191</v>
      </c>
      <c r="AU655" s="260" t="s">
        <v>86</v>
      </c>
      <c r="AV655" s="12" t="s">
        <v>24</v>
      </c>
      <c r="AW655" s="12" t="s">
        <v>40</v>
      </c>
      <c r="AX655" s="12" t="s">
        <v>77</v>
      </c>
      <c r="AY655" s="260" t="s">
        <v>179</v>
      </c>
    </row>
    <row r="656" spans="2:51" s="13" customFormat="1" ht="13.5">
      <c r="B656" s="261"/>
      <c r="C656" s="262"/>
      <c r="D656" s="247" t="s">
        <v>191</v>
      </c>
      <c r="E656" s="263" t="s">
        <v>22</v>
      </c>
      <c r="F656" s="264" t="s">
        <v>976</v>
      </c>
      <c r="G656" s="262"/>
      <c r="H656" s="265">
        <v>4.239</v>
      </c>
      <c r="I656" s="266"/>
      <c r="J656" s="262"/>
      <c r="K656" s="262"/>
      <c r="L656" s="267"/>
      <c r="M656" s="268"/>
      <c r="N656" s="269"/>
      <c r="O656" s="269"/>
      <c r="P656" s="269"/>
      <c r="Q656" s="269"/>
      <c r="R656" s="269"/>
      <c r="S656" s="269"/>
      <c r="T656" s="270"/>
      <c r="AT656" s="271" t="s">
        <v>191</v>
      </c>
      <c r="AU656" s="271" t="s">
        <v>86</v>
      </c>
      <c r="AV656" s="13" t="s">
        <v>86</v>
      </c>
      <c r="AW656" s="13" t="s">
        <v>40</v>
      </c>
      <c r="AX656" s="13" t="s">
        <v>24</v>
      </c>
      <c r="AY656" s="271" t="s">
        <v>179</v>
      </c>
    </row>
    <row r="657" spans="2:65" s="1" customFormat="1" ht="16.5" customHeight="1">
      <c r="B657" s="47"/>
      <c r="C657" s="235" t="s">
        <v>977</v>
      </c>
      <c r="D657" s="235" t="s">
        <v>181</v>
      </c>
      <c r="E657" s="236" t="s">
        <v>978</v>
      </c>
      <c r="F657" s="237" t="s">
        <v>979</v>
      </c>
      <c r="G657" s="238" t="s">
        <v>116</v>
      </c>
      <c r="H657" s="239">
        <v>67.9</v>
      </c>
      <c r="I657" s="240"/>
      <c r="J657" s="241">
        <f>ROUND(I657*H657,2)</f>
        <v>0</v>
      </c>
      <c r="K657" s="237" t="s">
        <v>184</v>
      </c>
      <c r="L657" s="73"/>
      <c r="M657" s="242" t="s">
        <v>22</v>
      </c>
      <c r="N657" s="243" t="s">
        <v>48</v>
      </c>
      <c r="O657" s="48"/>
      <c r="P657" s="244">
        <f>O657*H657</f>
        <v>0</v>
      </c>
      <c r="Q657" s="244">
        <v>0.0003</v>
      </c>
      <c r="R657" s="244">
        <f>Q657*H657</f>
        <v>0.02037</v>
      </c>
      <c r="S657" s="244">
        <v>0</v>
      </c>
      <c r="T657" s="245">
        <f>S657*H657</f>
        <v>0</v>
      </c>
      <c r="AR657" s="25" t="s">
        <v>288</v>
      </c>
      <c r="AT657" s="25" t="s">
        <v>181</v>
      </c>
      <c r="AU657" s="25" t="s">
        <v>86</v>
      </c>
      <c r="AY657" s="25" t="s">
        <v>179</v>
      </c>
      <c r="BE657" s="246">
        <f>IF(N657="základní",J657,0)</f>
        <v>0</v>
      </c>
      <c r="BF657" s="246">
        <f>IF(N657="snížená",J657,0)</f>
        <v>0</v>
      </c>
      <c r="BG657" s="246">
        <f>IF(N657="zákl. přenesená",J657,0)</f>
        <v>0</v>
      </c>
      <c r="BH657" s="246">
        <f>IF(N657="sníž. přenesená",J657,0)</f>
        <v>0</v>
      </c>
      <c r="BI657" s="246">
        <f>IF(N657="nulová",J657,0)</f>
        <v>0</v>
      </c>
      <c r="BJ657" s="25" t="s">
        <v>24</v>
      </c>
      <c r="BK657" s="246">
        <f>ROUND(I657*H657,2)</f>
        <v>0</v>
      </c>
      <c r="BL657" s="25" t="s">
        <v>288</v>
      </c>
      <c r="BM657" s="25" t="s">
        <v>980</v>
      </c>
    </row>
    <row r="658" spans="2:47" s="1" customFormat="1" ht="13.5">
      <c r="B658" s="47"/>
      <c r="C658" s="75"/>
      <c r="D658" s="247" t="s">
        <v>187</v>
      </c>
      <c r="E658" s="75"/>
      <c r="F658" s="248" t="s">
        <v>981</v>
      </c>
      <c r="G658" s="75"/>
      <c r="H658" s="75"/>
      <c r="I658" s="205"/>
      <c r="J658" s="75"/>
      <c r="K658" s="75"/>
      <c r="L658" s="73"/>
      <c r="M658" s="249"/>
      <c r="N658" s="48"/>
      <c r="O658" s="48"/>
      <c r="P658" s="48"/>
      <c r="Q658" s="48"/>
      <c r="R658" s="48"/>
      <c r="S658" s="48"/>
      <c r="T658" s="96"/>
      <c r="AT658" s="25" t="s">
        <v>187</v>
      </c>
      <c r="AU658" s="25" t="s">
        <v>86</v>
      </c>
    </row>
    <row r="659" spans="2:47" s="1" customFormat="1" ht="13.5">
      <c r="B659" s="47"/>
      <c r="C659" s="75"/>
      <c r="D659" s="247" t="s">
        <v>189</v>
      </c>
      <c r="E659" s="75"/>
      <c r="F659" s="250" t="s">
        <v>982</v>
      </c>
      <c r="G659" s="75"/>
      <c r="H659" s="75"/>
      <c r="I659" s="205"/>
      <c r="J659" s="75"/>
      <c r="K659" s="75"/>
      <c r="L659" s="73"/>
      <c r="M659" s="249"/>
      <c r="N659" s="48"/>
      <c r="O659" s="48"/>
      <c r="P659" s="48"/>
      <c r="Q659" s="48"/>
      <c r="R659" s="48"/>
      <c r="S659" s="48"/>
      <c r="T659" s="96"/>
      <c r="AT659" s="25" t="s">
        <v>189</v>
      </c>
      <c r="AU659" s="25" t="s">
        <v>86</v>
      </c>
    </row>
    <row r="660" spans="2:51" s="13" customFormat="1" ht="13.5">
      <c r="B660" s="261"/>
      <c r="C660" s="262"/>
      <c r="D660" s="247" t="s">
        <v>191</v>
      </c>
      <c r="E660" s="263" t="s">
        <v>22</v>
      </c>
      <c r="F660" s="264" t="s">
        <v>119</v>
      </c>
      <c r="G660" s="262"/>
      <c r="H660" s="265">
        <v>67.9</v>
      </c>
      <c r="I660" s="266"/>
      <c r="J660" s="262"/>
      <c r="K660" s="262"/>
      <c r="L660" s="267"/>
      <c r="M660" s="268"/>
      <c r="N660" s="269"/>
      <c r="O660" s="269"/>
      <c r="P660" s="269"/>
      <c r="Q660" s="269"/>
      <c r="R660" s="269"/>
      <c r="S660" s="269"/>
      <c r="T660" s="270"/>
      <c r="AT660" s="271" t="s">
        <v>191</v>
      </c>
      <c r="AU660" s="271" t="s">
        <v>86</v>
      </c>
      <c r="AV660" s="13" t="s">
        <v>86</v>
      </c>
      <c r="AW660" s="13" t="s">
        <v>40</v>
      </c>
      <c r="AX660" s="13" t="s">
        <v>24</v>
      </c>
      <c r="AY660" s="271" t="s">
        <v>179</v>
      </c>
    </row>
    <row r="661" spans="2:65" s="1" customFormat="1" ht="16.5" customHeight="1">
      <c r="B661" s="47"/>
      <c r="C661" s="235" t="s">
        <v>983</v>
      </c>
      <c r="D661" s="235" t="s">
        <v>181</v>
      </c>
      <c r="E661" s="236" t="s">
        <v>984</v>
      </c>
      <c r="F661" s="237" t="s">
        <v>985</v>
      </c>
      <c r="G661" s="238" t="s">
        <v>116</v>
      </c>
      <c r="H661" s="239">
        <v>67.9</v>
      </c>
      <c r="I661" s="240"/>
      <c r="J661" s="241">
        <f>ROUND(I661*H661,2)</f>
        <v>0</v>
      </c>
      <c r="K661" s="237" t="s">
        <v>184</v>
      </c>
      <c r="L661" s="73"/>
      <c r="M661" s="242" t="s">
        <v>22</v>
      </c>
      <c r="N661" s="243" t="s">
        <v>48</v>
      </c>
      <c r="O661" s="48"/>
      <c r="P661" s="244">
        <f>O661*H661</f>
        <v>0</v>
      </c>
      <c r="Q661" s="244">
        <v>0.00715</v>
      </c>
      <c r="R661" s="244">
        <f>Q661*H661</f>
        <v>0.48548500000000006</v>
      </c>
      <c r="S661" s="244">
        <v>0</v>
      </c>
      <c r="T661" s="245">
        <f>S661*H661</f>
        <v>0</v>
      </c>
      <c r="AR661" s="25" t="s">
        <v>288</v>
      </c>
      <c r="AT661" s="25" t="s">
        <v>181</v>
      </c>
      <c r="AU661" s="25" t="s">
        <v>86</v>
      </c>
      <c r="AY661" s="25" t="s">
        <v>179</v>
      </c>
      <c r="BE661" s="246">
        <f>IF(N661="základní",J661,0)</f>
        <v>0</v>
      </c>
      <c r="BF661" s="246">
        <f>IF(N661="snížená",J661,0)</f>
        <v>0</v>
      </c>
      <c r="BG661" s="246">
        <f>IF(N661="zákl. přenesená",J661,0)</f>
        <v>0</v>
      </c>
      <c r="BH661" s="246">
        <f>IF(N661="sníž. přenesená",J661,0)</f>
        <v>0</v>
      </c>
      <c r="BI661" s="246">
        <f>IF(N661="nulová",J661,0)</f>
        <v>0</v>
      </c>
      <c r="BJ661" s="25" t="s">
        <v>24</v>
      </c>
      <c r="BK661" s="246">
        <f>ROUND(I661*H661,2)</f>
        <v>0</v>
      </c>
      <c r="BL661" s="25" t="s">
        <v>288</v>
      </c>
      <c r="BM661" s="25" t="s">
        <v>986</v>
      </c>
    </row>
    <row r="662" spans="2:47" s="1" customFormat="1" ht="13.5">
      <c r="B662" s="47"/>
      <c r="C662" s="75"/>
      <c r="D662" s="247" t="s">
        <v>187</v>
      </c>
      <c r="E662" s="75"/>
      <c r="F662" s="248" t="s">
        <v>987</v>
      </c>
      <c r="G662" s="75"/>
      <c r="H662" s="75"/>
      <c r="I662" s="205"/>
      <c r="J662" s="75"/>
      <c r="K662" s="75"/>
      <c r="L662" s="73"/>
      <c r="M662" s="249"/>
      <c r="N662" s="48"/>
      <c r="O662" s="48"/>
      <c r="P662" s="48"/>
      <c r="Q662" s="48"/>
      <c r="R662" s="48"/>
      <c r="S662" s="48"/>
      <c r="T662" s="96"/>
      <c r="AT662" s="25" t="s">
        <v>187</v>
      </c>
      <c r="AU662" s="25" t="s">
        <v>86</v>
      </c>
    </row>
    <row r="663" spans="2:47" s="1" customFormat="1" ht="13.5">
      <c r="B663" s="47"/>
      <c r="C663" s="75"/>
      <c r="D663" s="247" t="s">
        <v>189</v>
      </c>
      <c r="E663" s="75"/>
      <c r="F663" s="250" t="s">
        <v>988</v>
      </c>
      <c r="G663" s="75"/>
      <c r="H663" s="75"/>
      <c r="I663" s="205"/>
      <c r="J663" s="75"/>
      <c r="K663" s="75"/>
      <c r="L663" s="73"/>
      <c r="M663" s="249"/>
      <c r="N663" s="48"/>
      <c r="O663" s="48"/>
      <c r="P663" s="48"/>
      <c r="Q663" s="48"/>
      <c r="R663" s="48"/>
      <c r="S663" s="48"/>
      <c r="T663" s="96"/>
      <c r="AT663" s="25" t="s">
        <v>189</v>
      </c>
      <c r="AU663" s="25" t="s">
        <v>86</v>
      </c>
    </row>
    <row r="664" spans="2:51" s="13" customFormat="1" ht="13.5">
      <c r="B664" s="261"/>
      <c r="C664" s="262"/>
      <c r="D664" s="247" t="s">
        <v>191</v>
      </c>
      <c r="E664" s="263" t="s">
        <v>22</v>
      </c>
      <c r="F664" s="264" t="s">
        <v>119</v>
      </c>
      <c r="G664" s="262"/>
      <c r="H664" s="265">
        <v>67.9</v>
      </c>
      <c r="I664" s="266"/>
      <c r="J664" s="262"/>
      <c r="K664" s="262"/>
      <c r="L664" s="267"/>
      <c r="M664" s="268"/>
      <c r="N664" s="269"/>
      <c r="O664" s="269"/>
      <c r="P664" s="269"/>
      <c r="Q664" s="269"/>
      <c r="R664" s="269"/>
      <c r="S664" s="269"/>
      <c r="T664" s="270"/>
      <c r="AT664" s="271" t="s">
        <v>191</v>
      </c>
      <c r="AU664" s="271" t="s">
        <v>86</v>
      </c>
      <c r="AV664" s="13" t="s">
        <v>86</v>
      </c>
      <c r="AW664" s="13" t="s">
        <v>40</v>
      </c>
      <c r="AX664" s="13" t="s">
        <v>24</v>
      </c>
      <c r="AY664" s="271" t="s">
        <v>179</v>
      </c>
    </row>
    <row r="665" spans="2:65" s="1" customFormat="1" ht="16.5" customHeight="1">
      <c r="B665" s="47"/>
      <c r="C665" s="235" t="s">
        <v>989</v>
      </c>
      <c r="D665" s="235" t="s">
        <v>181</v>
      </c>
      <c r="E665" s="236" t="s">
        <v>990</v>
      </c>
      <c r="F665" s="237" t="s">
        <v>991</v>
      </c>
      <c r="G665" s="238" t="s">
        <v>245</v>
      </c>
      <c r="H665" s="239">
        <v>2.235</v>
      </c>
      <c r="I665" s="240"/>
      <c r="J665" s="241">
        <f>ROUND(I665*H665,2)</f>
        <v>0</v>
      </c>
      <c r="K665" s="237" t="s">
        <v>184</v>
      </c>
      <c r="L665" s="73"/>
      <c r="M665" s="242" t="s">
        <v>22</v>
      </c>
      <c r="N665" s="243" t="s">
        <v>48</v>
      </c>
      <c r="O665" s="48"/>
      <c r="P665" s="244">
        <f>O665*H665</f>
        <v>0</v>
      </c>
      <c r="Q665" s="244">
        <v>0</v>
      </c>
      <c r="R665" s="244">
        <f>Q665*H665</f>
        <v>0</v>
      </c>
      <c r="S665" s="244">
        <v>0</v>
      </c>
      <c r="T665" s="245">
        <f>S665*H665</f>
        <v>0</v>
      </c>
      <c r="AR665" s="25" t="s">
        <v>288</v>
      </c>
      <c r="AT665" s="25" t="s">
        <v>181</v>
      </c>
      <c r="AU665" s="25" t="s">
        <v>86</v>
      </c>
      <c r="AY665" s="25" t="s">
        <v>179</v>
      </c>
      <c r="BE665" s="246">
        <f>IF(N665="základní",J665,0)</f>
        <v>0</v>
      </c>
      <c r="BF665" s="246">
        <f>IF(N665="snížená",J665,0)</f>
        <v>0</v>
      </c>
      <c r="BG665" s="246">
        <f>IF(N665="zákl. přenesená",J665,0)</f>
        <v>0</v>
      </c>
      <c r="BH665" s="246">
        <f>IF(N665="sníž. přenesená",J665,0)</f>
        <v>0</v>
      </c>
      <c r="BI665" s="246">
        <f>IF(N665="nulová",J665,0)</f>
        <v>0</v>
      </c>
      <c r="BJ665" s="25" t="s">
        <v>24</v>
      </c>
      <c r="BK665" s="246">
        <f>ROUND(I665*H665,2)</f>
        <v>0</v>
      </c>
      <c r="BL665" s="25" t="s">
        <v>288</v>
      </c>
      <c r="BM665" s="25" t="s">
        <v>992</v>
      </c>
    </row>
    <row r="666" spans="2:47" s="1" customFormat="1" ht="13.5">
      <c r="B666" s="47"/>
      <c r="C666" s="75"/>
      <c r="D666" s="247" t="s">
        <v>187</v>
      </c>
      <c r="E666" s="75"/>
      <c r="F666" s="248" t="s">
        <v>993</v>
      </c>
      <c r="G666" s="75"/>
      <c r="H666" s="75"/>
      <c r="I666" s="205"/>
      <c r="J666" s="75"/>
      <c r="K666" s="75"/>
      <c r="L666" s="73"/>
      <c r="M666" s="249"/>
      <c r="N666" s="48"/>
      <c r="O666" s="48"/>
      <c r="P666" s="48"/>
      <c r="Q666" s="48"/>
      <c r="R666" s="48"/>
      <c r="S666" s="48"/>
      <c r="T666" s="96"/>
      <c r="AT666" s="25" t="s">
        <v>187</v>
      </c>
      <c r="AU666" s="25" t="s">
        <v>86</v>
      </c>
    </row>
    <row r="667" spans="2:47" s="1" customFormat="1" ht="13.5">
      <c r="B667" s="47"/>
      <c r="C667" s="75"/>
      <c r="D667" s="247" t="s">
        <v>189</v>
      </c>
      <c r="E667" s="75"/>
      <c r="F667" s="250" t="s">
        <v>773</v>
      </c>
      <c r="G667" s="75"/>
      <c r="H667" s="75"/>
      <c r="I667" s="205"/>
      <c r="J667" s="75"/>
      <c r="K667" s="75"/>
      <c r="L667" s="73"/>
      <c r="M667" s="249"/>
      <c r="N667" s="48"/>
      <c r="O667" s="48"/>
      <c r="P667" s="48"/>
      <c r="Q667" s="48"/>
      <c r="R667" s="48"/>
      <c r="S667" s="48"/>
      <c r="T667" s="96"/>
      <c r="AT667" s="25" t="s">
        <v>189</v>
      </c>
      <c r="AU667" s="25" t="s">
        <v>86</v>
      </c>
    </row>
    <row r="668" spans="2:63" s="11" customFormat="1" ht="29.85" customHeight="1">
      <c r="B668" s="219"/>
      <c r="C668" s="220"/>
      <c r="D668" s="221" t="s">
        <v>76</v>
      </c>
      <c r="E668" s="233" t="s">
        <v>994</v>
      </c>
      <c r="F668" s="233" t="s">
        <v>995</v>
      </c>
      <c r="G668" s="220"/>
      <c r="H668" s="220"/>
      <c r="I668" s="223"/>
      <c r="J668" s="234">
        <f>BK668</f>
        <v>0</v>
      </c>
      <c r="K668" s="220"/>
      <c r="L668" s="225"/>
      <c r="M668" s="226"/>
      <c r="N668" s="227"/>
      <c r="O668" s="227"/>
      <c r="P668" s="228">
        <f>SUM(P669:P680)</f>
        <v>0</v>
      </c>
      <c r="Q668" s="227"/>
      <c r="R668" s="228">
        <f>SUM(R669:R680)</f>
        <v>0.01689651</v>
      </c>
      <c r="S668" s="227"/>
      <c r="T668" s="229">
        <f>SUM(T669:T680)</f>
        <v>0</v>
      </c>
      <c r="AR668" s="230" t="s">
        <v>86</v>
      </c>
      <c r="AT668" s="231" t="s">
        <v>76</v>
      </c>
      <c r="AU668" s="231" t="s">
        <v>24</v>
      </c>
      <c r="AY668" s="230" t="s">
        <v>179</v>
      </c>
      <c r="BK668" s="232">
        <f>SUM(BK669:BK680)</f>
        <v>0</v>
      </c>
    </row>
    <row r="669" spans="2:65" s="1" customFormat="1" ht="16.5" customHeight="1">
      <c r="B669" s="47"/>
      <c r="C669" s="235" t="s">
        <v>996</v>
      </c>
      <c r="D669" s="235" t="s">
        <v>181</v>
      </c>
      <c r="E669" s="236" t="s">
        <v>997</v>
      </c>
      <c r="F669" s="237" t="s">
        <v>998</v>
      </c>
      <c r="G669" s="238" t="s">
        <v>116</v>
      </c>
      <c r="H669" s="239">
        <v>41.211</v>
      </c>
      <c r="I669" s="240"/>
      <c r="J669" s="241">
        <f>ROUND(I669*H669,2)</f>
        <v>0</v>
      </c>
      <c r="K669" s="237" t="s">
        <v>184</v>
      </c>
      <c r="L669" s="73"/>
      <c r="M669" s="242" t="s">
        <v>22</v>
      </c>
      <c r="N669" s="243" t="s">
        <v>48</v>
      </c>
      <c r="O669" s="48"/>
      <c r="P669" s="244">
        <f>O669*H669</f>
        <v>0</v>
      </c>
      <c r="Q669" s="244">
        <v>0.00017</v>
      </c>
      <c r="R669" s="244">
        <f>Q669*H669</f>
        <v>0.00700587</v>
      </c>
      <c r="S669" s="244">
        <v>0</v>
      </c>
      <c r="T669" s="245">
        <f>S669*H669</f>
        <v>0</v>
      </c>
      <c r="AR669" s="25" t="s">
        <v>288</v>
      </c>
      <c r="AT669" s="25" t="s">
        <v>181</v>
      </c>
      <c r="AU669" s="25" t="s">
        <v>86</v>
      </c>
      <c r="AY669" s="25" t="s">
        <v>179</v>
      </c>
      <c r="BE669" s="246">
        <f>IF(N669="základní",J669,0)</f>
        <v>0</v>
      </c>
      <c r="BF669" s="246">
        <f>IF(N669="snížená",J669,0)</f>
        <v>0</v>
      </c>
      <c r="BG669" s="246">
        <f>IF(N669="zákl. přenesená",J669,0)</f>
        <v>0</v>
      </c>
      <c r="BH669" s="246">
        <f>IF(N669="sníž. přenesená",J669,0)</f>
        <v>0</v>
      </c>
      <c r="BI669" s="246">
        <f>IF(N669="nulová",J669,0)</f>
        <v>0</v>
      </c>
      <c r="BJ669" s="25" t="s">
        <v>24</v>
      </c>
      <c r="BK669" s="246">
        <f>ROUND(I669*H669,2)</f>
        <v>0</v>
      </c>
      <c r="BL669" s="25" t="s">
        <v>288</v>
      </c>
      <c r="BM669" s="25" t="s">
        <v>999</v>
      </c>
    </row>
    <row r="670" spans="2:47" s="1" customFormat="1" ht="13.5">
      <c r="B670" s="47"/>
      <c r="C670" s="75"/>
      <c r="D670" s="247" t="s">
        <v>187</v>
      </c>
      <c r="E670" s="75"/>
      <c r="F670" s="248" t="s">
        <v>1000</v>
      </c>
      <c r="G670" s="75"/>
      <c r="H670" s="75"/>
      <c r="I670" s="205"/>
      <c r="J670" s="75"/>
      <c r="K670" s="75"/>
      <c r="L670" s="73"/>
      <c r="M670" s="249"/>
      <c r="N670" s="48"/>
      <c r="O670" s="48"/>
      <c r="P670" s="48"/>
      <c r="Q670" s="48"/>
      <c r="R670" s="48"/>
      <c r="S670" s="48"/>
      <c r="T670" s="96"/>
      <c r="AT670" s="25" t="s">
        <v>187</v>
      </c>
      <c r="AU670" s="25" t="s">
        <v>86</v>
      </c>
    </row>
    <row r="671" spans="2:51" s="12" customFormat="1" ht="13.5">
      <c r="B671" s="251"/>
      <c r="C671" s="252"/>
      <c r="D671" s="247" t="s">
        <v>191</v>
      </c>
      <c r="E671" s="253" t="s">
        <v>22</v>
      </c>
      <c r="F671" s="254" t="s">
        <v>1001</v>
      </c>
      <c r="G671" s="252"/>
      <c r="H671" s="253" t="s">
        <v>22</v>
      </c>
      <c r="I671" s="255"/>
      <c r="J671" s="252"/>
      <c r="K671" s="252"/>
      <c r="L671" s="256"/>
      <c r="M671" s="257"/>
      <c r="N671" s="258"/>
      <c r="O671" s="258"/>
      <c r="P671" s="258"/>
      <c r="Q671" s="258"/>
      <c r="R671" s="258"/>
      <c r="S671" s="258"/>
      <c r="T671" s="259"/>
      <c r="AT671" s="260" t="s">
        <v>191</v>
      </c>
      <c r="AU671" s="260" t="s">
        <v>86</v>
      </c>
      <c r="AV671" s="12" t="s">
        <v>24</v>
      </c>
      <c r="AW671" s="12" t="s">
        <v>40</v>
      </c>
      <c r="AX671" s="12" t="s">
        <v>77</v>
      </c>
      <c r="AY671" s="260" t="s">
        <v>179</v>
      </c>
    </row>
    <row r="672" spans="2:51" s="12" customFormat="1" ht="13.5">
      <c r="B672" s="251"/>
      <c r="C672" s="252"/>
      <c r="D672" s="247" t="s">
        <v>191</v>
      </c>
      <c r="E672" s="253" t="s">
        <v>22</v>
      </c>
      <c r="F672" s="254" t="s">
        <v>1002</v>
      </c>
      <c r="G672" s="252"/>
      <c r="H672" s="253" t="s">
        <v>22</v>
      </c>
      <c r="I672" s="255"/>
      <c r="J672" s="252"/>
      <c r="K672" s="252"/>
      <c r="L672" s="256"/>
      <c r="M672" s="257"/>
      <c r="N672" s="258"/>
      <c r="O672" s="258"/>
      <c r="P672" s="258"/>
      <c r="Q672" s="258"/>
      <c r="R672" s="258"/>
      <c r="S672" s="258"/>
      <c r="T672" s="259"/>
      <c r="AT672" s="260" t="s">
        <v>191</v>
      </c>
      <c r="AU672" s="260" t="s">
        <v>86</v>
      </c>
      <c r="AV672" s="12" t="s">
        <v>24</v>
      </c>
      <c r="AW672" s="12" t="s">
        <v>40</v>
      </c>
      <c r="AX672" s="12" t="s">
        <v>77</v>
      </c>
      <c r="AY672" s="260" t="s">
        <v>179</v>
      </c>
    </row>
    <row r="673" spans="2:51" s="13" customFormat="1" ht="13.5">
      <c r="B673" s="261"/>
      <c r="C673" s="262"/>
      <c r="D673" s="247" t="s">
        <v>191</v>
      </c>
      <c r="E673" s="263" t="s">
        <v>22</v>
      </c>
      <c r="F673" s="264" t="s">
        <v>1003</v>
      </c>
      <c r="G673" s="262"/>
      <c r="H673" s="265">
        <v>41.211</v>
      </c>
      <c r="I673" s="266"/>
      <c r="J673" s="262"/>
      <c r="K673" s="262"/>
      <c r="L673" s="267"/>
      <c r="M673" s="268"/>
      <c r="N673" s="269"/>
      <c r="O673" s="269"/>
      <c r="P673" s="269"/>
      <c r="Q673" s="269"/>
      <c r="R673" s="269"/>
      <c r="S673" s="269"/>
      <c r="T673" s="270"/>
      <c r="AT673" s="271" t="s">
        <v>191</v>
      </c>
      <c r="AU673" s="271" t="s">
        <v>86</v>
      </c>
      <c r="AV673" s="13" t="s">
        <v>86</v>
      </c>
      <c r="AW673" s="13" t="s">
        <v>40</v>
      </c>
      <c r="AX673" s="13" t="s">
        <v>24</v>
      </c>
      <c r="AY673" s="271" t="s">
        <v>179</v>
      </c>
    </row>
    <row r="674" spans="2:65" s="1" customFormat="1" ht="16.5" customHeight="1">
      <c r="B674" s="47"/>
      <c r="C674" s="235" t="s">
        <v>1004</v>
      </c>
      <c r="D674" s="235" t="s">
        <v>181</v>
      </c>
      <c r="E674" s="236" t="s">
        <v>1005</v>
      </c>
      <c r="F674" s="237" t="s">
        <v>1006</v>
      </c>
      <c r="G674" s="238" t="s">
        <v>116</v>
      </c>
      <c r="H674" s="239">
        <v>41.211</v>
      </c>
      <c r="I674" s="240"/>
      <c r="J674" s="241">
        <f>ROUND(I674*H674,2)</f>
        <v>0</v>
      </c>
      <c r="K674" s="237" t="s">
        <v>184</v>
      </c>
      <c r="L674" s="73"/>
      <c r="M674" s="242" t="s">
        <v>22</v>
      </c>
      <c r="N674" s="243" t="s">
        <v>48</v>
      </c>
      <c r="O674" s="48"/>
      <c r="P674" s="244">
        <f>O674*H674</f>
        <v>0</v>
      </c>
      <c r="Q674" s="244">
        <v>0.00012</v>
      </c>
      <c r="R674" s="244">
        <f>Q674*H674</f>
        <v>0.00494532</v>
      </c>
      <c r="S674" s="244">
        <v>0</v>
      </c>
      <c r="T674" s="245">
        <f>S674*H674</f>
        <v>0</v>
      </c>
      <c r="AR674" s="25" t="s">
        <v>288</v>
      </c>
      <c r="AT674" s="25" t="s">
        <v>181</v>
      </c>
      <c r="AU674" s="25" t="s">
        <v>86</v>
      </c>
      <c r="AY674" s="25" t="s">
        <v>179</v>
      </c>
      <c r="BE674" s="246">
        <f>IF(N674="základní",J674,0)</f>
        <v>0</v>
      </c>
      <c r="BF674" s="246">
        <f>IF(N674="snížená",J674,0)</f>
        <v>0</v>
      </c>
      <c r="BG674" s="246">
        <f>IF(N674="zákl. přenesená",J674,0)</f>
        <v>0</v>
      </c>
      <c r="BH674" s="246">
        <f>IF(N674="sníž. přenesená",J674,0)</f>
        <v>0</v>
      </c>
      <c r="BI674" s="246">
        <f>IF(N674="nulová",J674,0)</f>
        <v>0</v>
      </c>
      <c r="BJ674" s="25" t="s">
        <v>24</v>
      </c>
      <c r="BK674" s="246">
        <f>ROUND(I674*H674,2)</f>
        <v>0</v>
      </c>
      <c r="BL674" s="25" t="s">
        <v>288</v>
      </c>
      <c r="BM674" s="25" t="s">
        <v>1007</v>
      </c>
    </row>
    <row r="675" spans="2:47" s="1" customFormat="1" ht="13.5">
      <c r="B675" s="47"/>
      <c r="C675" s="75"/>
      <c r="D675" s="247" t="s">
        <v>187</v>
      </c>
      <c r="E675" s="75"/>
      <c r="F675" s="248" t="s">
        <v>1008</v>
      </c>
      <c r="G675" s="75"/>
      <c r="H675" s="75"/>
      <c r="I675" s="205"/>
      <c r="J675" s="75"/>
      <c r="K675" s="75"/>
      <c r="L675" s="73"/>
      <c r="M675" s="249"/>
      <c r="N675" s="48"/>
      <c r="O675" s="48"/>
      <c r="P675" s="48"/>
      <c r="Q675" s="48"/>
      <c r="R675" s="48"/>
      <c r="S675" s="48"/>
      <c r="T675" s="96"/>
      <c r="AT675" s="25" t="s">
        <v>187</v>
      </c>
      <c r="AU675" s="25" t="s">
        <v>86</v>
      </c>
    </row>
    <row r="676" spans="2:51" s="12" customFormat="1" ht="13.5">
      <c r="B676" s="251"/>
      <c r="C676" s="252"/>
      <c r="D676" s="247" t="s">
        <v>191</v>
      </c>
      <c r="E676" s="253" t="s">
        <v>22</v>
      </c>
      <c r="F676" s="254" t="s">
        <v>1001</v>
      </c>
      <c r="G676" s="252"/>
      <c r="H676" s="253" t="s">
        <v>22</v>
      </c>
      <c r="I676" s="255"/>
      <c r="J676" s="252"/>
      <c r="K676" s="252"/>
      <c r="L676" s="256"/>
      <c r="M676" s="257"/>
      <c r="N676" s="258"/>
      <c r="O676" s="258"/>
      <c r="P676" s="258"/>
      <c r="Q676" s="258"/>
      <c r="R676" s="258"/>
      <c r="S676" s="258"/>
      <c r="T676" s="259"/>
      <c r="AT676" s="260" t="s">
        <v>191</v>
      </c>
      <c r="AU676" s="260" t="s">
        <v>86</v>
      </c>
      <c r="AV676" s="12" t="s">
        <v>24</v>
      </c>
      <c r="AW676" s="12" t="s">
        <v>40</v>
      </c>
      <c r="AX676" s="12" t="s">
        <v>77</v>
      </c>
      <c r="AY676" s="260" t="s">
        <v>179</v>
      </c>
    </row>
    <row r="677" spans="2:51" s="12" customFormat="1" ht="13.5">
      <c r="B677" s="251"/>
      <c r="C677" s="252"/>
      <c r="D677" s="247" t="s">
        <v>191</v>
      </c>
      <c r="E677" s="253" t="s">
        <v>22</v>
      </c>
      <c r="F677" s="254" t="s">
        <v>1002</v>
      </c>
      <c r="G677" s="252"/>
      <c r="H677" s="253" t="s">
        <v>22</v>
      </c>
      <c r="I677" s="255"/>
      <c r="J677" s="252"/>
      <c r="K677" s="252"/>
      <c r="L677" s="256"/>
      <c r="M677" s="257"/>
      <c r="N677" s="258"/>
      <c r="O677" s="258"/>
      <c r="P677" s="258"/>
      <c r="Q677" s="258"/>
      <c r="R677" s="258"/>
      <c r="S677" s="258"/>
      <c r="T677" s="259"/>
      <c r="AT677" s="260" t="s">
        <v>191</v>
      </c>
      <c r="AU677" s="260" t="s">
        <v>86</v>
      </c>
      <c r="AV677" s="12" t="s">
        <v>24</v>
      </c>
      <c r="AW677" s="12" t="s">
        <v>40</v>
      </c>
      <c r="AX677" s="12" t="s">
        <v>77</v>
      </c>
      <c r="AY677" s="260" t="s">
        <v>179</v>
      </c>
    </row>
    <row r="678" spans="2:51" s="13" customFormat="1" ht="13.5">
      <c r="B678" s="261"/>
      <c r="C678" s="262"/>
      <c r="D678" s="247" t="s">
        <v>191</v>
      </c>
      <c r="E678" s="263" t="s">
        <v>22</v>
      </c>
      <c r="F678" s="264" t="s">
        <v>1003</v>
      </c>
      <c r="G678" s="262"/>
      <c r="H678" s="265">
        <v>41.211</v>
      </c>
      <c r="I678" s="266"/>
      <c r="J678" s="262"/>
      <c r="K678" s="262"/>
      <c r="L678" s="267"/>
      <c r="M678" s="268"/>
      <c r="N678" s="269"/>
      <c r="O678" s="269"/>
      <c r="P678" s="269"/>
      <c r="Q678" s="269"/>
      <c r="R678" s="269"/>
      <c r="S678" s="269"/>
      <c r="T678" s="270"/>
      <c r="AT678" s="271" t="s">
        <v>191</v>
      </c>
      <c r="AU678" s="271" t="s">
        <v>86</v>
      </c>
      <c r="AV678" s="13" t="s">
        <v>86</v>
      </c>
      <c r="AW678" s="13" t="s">
        <v>40</v>
      </c>
      <c r="AX678" s="13" t="s">
        <v>24</v>
      </c>
      <c r="AY678" s="271" t="s">
        <v>179</v>
      </c>
    </row>
    <row r="679" spans="2:65" s="1" customFormat="1" ht="16.5" customHeight="1">
      <c r="B679" s="47"/>
      <c r="C679" s="235" t="s">
        <v>1009</v>
      </c>
      <c r="D679" s="235" t="s">
        <v>181</v>
      </c>
      <c r="E679" s="236" t="s">
        <v>1010</v>
      </c>
      <c r="F679" s="237" t="s">
        <v>1011</v>
      </c>
      <c r="G679" s="238" t="s">
        <v>116</v>
      </c>
      <c r="H679" s="239">
        <v>41.211</v>
      </c>
      <c r="I679" s="240"/>
      <c r="J679" s="241">
        <f>ROUND(I679*H679,2)</f>
        <v>0</v>
      </c>
      <c r="K679" s="237" t="s">
        <v>184</v>
      </c>
      <c r="L679" s="73"/>
      <c r="M679" s="242" t="s">
        <v>22</v>
      </c>
      <c r="N679" s="243" t="s">
        <v>48</v>
      </c>
      <c r="O679" s="48"/>
      <c r="P679" s="244">
        <f>O679*H679</f>
        <v>0</v>
      </c>
      <c r="Q679" s="244">
        <v>0.00012</v>
      </c>
      <c r="R679" s="244">
        <f>Q679*H679</f>
        <v>0.00494532</v>
      </c>
      <c r="S679" s="244">
        <v>0</v>
      </c>
      <c r="T679" s="245">
        <f>S679*H679</f>
        <v>0</v>
      </c>
      <c r="AR679" s="25" t="s">
        <v>288</v>
      </c>
      <c r="AT679" s="25" t="s">
        <v>181</v>
      </c>
      <c r="AU679" s="25" t="s">
        <v>86</v>
      </c>
      <c r="AY679" s="25" t="s">
        <v>179</v>
      </c>
      <c r="BE679" s="246">
        <f>IF(N679="základní",J679,0)</f>
        <v>0</v>
      </c>
      <c r="BF679" s="246">
        <f>IF(N679="snížená",J679,0)</f>
        <v>0</v>
      </c>
      <c r="BG679" s="246">
        <f>IF(N679="zákl. přenesená",J679,0)</f>
        <v>0</v>
      </c>
      <c r="BH679" s="246">
        <f>IF(N679="sníž. přenesená",J679,0)</f>
        <v>0</v>
      </c>
      <c r="BI679" s="246">
        <f>IF(N679="nulová",J679,0)</f>
        <v>0</v>
      </c>
      <c r="BJ679" s="25" t="s">
        <v>24</v>
      </c>
      <c r="BK679" s="246">
        <f>ROUND(I679*H679,2)</f>
        <v>0</v>
      </c>
      <c r="BL679" s="25" t="s">
        <v>288</v>
      </c>
      <c r="BM679" s="25" t="s">
        <v>1012</v>
      </c>
    </row>
    <row r="680" spans="2:47" s="1" customFormat="1" ht="13.5">
      <c r="B680" s="47"/>
      <c r="C680" s="75"/>
      <c r="D680" s="247" t="s">
        <v>187</v>
      </c>
      <c r="E680" s="75"/>
      <c r="F680" s="248" t="s">
        <v>1013</v>
      </c>
      <c r="G680" s="75"/>
      <c r="H680" s="75"/>
      <c r="I680" s="205"/>
      <c r="J680" s="75"/>
      <c r="K680" s="75"/>
      <c r="L680" s="73"/>
      <c r="M680" s="249"/>
      <c r="N680" s="48"/>
      <c r="O680" s="48"/>
      <c r="P680" s="48"/>
      <c r="Q680" s="48"/>
      <c r="R680" s="48"/>
      <c r="S680" s="48"/>
      <c r="T680" s="96"/>
      <c r="AT680" s="25" t="s">
        <v>187</v>
      </c>
      <c r="AU680" s="25" t="s">
        <v>86</v>
      </c>
    </row>
    <row r="681" spans="2:63" s="11" customFormat="1" ht="29.85" customHeight="1">
      <c r="B681" s="219"/>
      <c r="C681" s="220"/>
      <c r="D681" s="221" t="s">
        <v>76</v>
      </c>
      <c r="E681" s="233" t="s">
        <v>1014</v>
      </c>
      <c r="F681" s="233" t="s">
        <v>1015</v>
      </c>
      <c r="G681" s="220"/>
      <c r="H681" s="220"/>
      <c r="I681" s="223"/>
      <c r="J681" s="234">
        <f>BK681</f>
        <v>0</v>
      </c>
      <c r="K681" s="220"/>
      <c r="L681" s="225"/>
      <c r="M681" s="226"/>
      <c r="N681" s="227"/>
      <c r="O681" s="227"/>
      <c r="P681" s="228">
        <f>SUM(P682:P711)</f>
        <v>0</v>
      </c>
      <c r="Q681" s="227"/>
      <c r="R681" s="228">
        <f>SUM(R682:R711)</f>
        <v>0.08948988160000002</v>
      </c>
      <c r="S681" s="227"/>
      <c r="T681" s="229">
        <f>SUM(T682:T711)</f>
        <v>0</v>
      </c>
      <c r="AR681" s="230" t="s">
        <v>86</v>
      </c>
      <c r="AT681" s="231" t="s">
        <v>76</v>
      </c>
      <c r="AU681" s="231" t="s">
        <v>24</v>
      </c>
      <c r="AY681" s="230" t="s">
        <v>179</v>
      </c>
      <c r="BK681" s="232">
        <f>SUM(BK682:BK711)</f>
        <v>0</v>
      </c>
    </row>
    <row r="682" spans="2:65" s="1" customFormat="1" ht="16.5" customHeight="1">
      <c r="B682" s="47"/>
      <c r="C682" s="235" t="s">
        <v>1016</v>
      </c>
      <c r="D682" s="235" t="s">
        <v>181</v>
      </c>
      <c r="E682" s="236" t="s">
        <v>1017</v>
      </c>
      <c r="F682" s="237" t="s">
        <v>1018</v>
      </c>
      <c r="G682" s="238" t="s">
        <v>116</v>
      </c>
      <c r="H682" s="239">
        <v>62.943</v>
      </c>
      <c r="I682" s="240"/>
      <c r="J682" s="241">
        <f>ROUND(I682*H682,2)</f>
        <v>0</v>
      </c>
      <c r="K682" s="237" t="s">
        <v>369</v>
      </c>
      <c r="L682" s="73"/>
      <c r="M682" s="242" t="s">
        <v>22</v>
      </c>
      <c r="N682" s="243" t="s">
        <v>48</v>
      </c>
      <c r="O682" s="48"/>
      <c r="P682" s="244">
        <f>O682*H682</f>
        <v>0</v>
      </c>
      <c r="Q682" s="244">
        <v>0.0002</v>
      </c>
      <c r="R682" s="244">
        <f>Q682*H682</f>
        <v>0.0125886</v>
      </c>
      <c r="S682" s="244">
        <v>0</v>
      </c>
      <c r="T682" s="245">
        <f>S682*H682</f>
        <v>0</v>
      </c>
      <c r="AR682" s="25" t="s">
        <v>288</v>
      </c>
      <c r="AT682" s="25" t="s">
        <v>181</v>
      </c>
      <c r="AU682" s="25" t="s">
        <v>86</v>
      </c>
      <c r="AY682" s="25" t="s">
        <v>179</v>
      </c>
      <c r="BE682" s="246">
        <f>IF(N682="základní",J682,0)</f>
        <v>0</v>
      </c>
      <c r="BF682" s="246">
        <f>IF(N682="snížená",J682,0)</f>
        <v>0</v>
      </c>
      <c r="BG682" s="246">
        <f>IF(N682="zákl. přenesená",J682,0)</f>
        <v>0</v>
      </c>
      <c r="BH682" s="246">
        <f>IF(N682="sníž. přenesená",J682,0)</f>
        <v>0</v>
      </c>
      <c r="BI682" s="246">
        <f>IF(N682="nulová",J682,0)</f>
        <v>0</v>
      </c>
      <c r="BJ682" s="25" t="s">
        <v>24</v>
      </c>
      <c r="BK682" s="246">
        <f>ROUND(I682*H682,2)</f>
        <v>0</v>
      </c>
      <c r="BL682" s="25" t="s">
        <v>288</v>
      </c>
      <c r="BM682" s="25" t="s">
        <v>1019</v>
      </c>
    </row>
    <row r="683" spans="2:47" s="1" customFormat="1" ht="13.5">
      <c r="B683" s="47"/>
      <c r="C683" s="75"/>
      <c r="D683" s="247" t="s">
        <v>187</v>
      </c>
      <c r="E683" s="75"/>
      <c r="F683" s="248" t="s">
        <v>1020</v>
      </c>
      <c r="G683" s="75"/>
      <c r="H683" s="75"/>
      <c r="I683" s="205"/>
      <c r="J683" s="75"/>
      <c r="K683" s="75"/>
      <c r="L683" s="73"/>
      <c r="M683" s="249"/>
      <c r="N683" s="48"/>
      <c r="O683" s="48"/>
      <c r="P683" s="48"/>
      <c r="Q683" s="48"/>
      <c r="R683" s="48"/>
      <c r="S683" s="48"/>
      <c r="T683" s="96"/>
      <c r="AT683" s="25" t="s">
        <v>187</v>
      </c>
      <c r="AU683" s="25" t="s">
        <v>86</v>
      </c>
    </row>
    <row r="684" spans="2:51" s="12" customFormat="1" ht="13.5">
      <c r="B684" s="251"/>
      <c r="C684" s="252"/>
      <c r="D684" s="247" t="s">
        <v>191</v>
      </c>
      <c r="E684" s="253" t="s">
        <v>22</v>
      </c>
      <c r="F684" s="254" t="s">
        <v>1021</v>
      </c>
      <c r="G684" s="252"/>
      <c r="H684" s="253" t="s">
        <v>22</v>
      </c>
      <c r="I684" s="255"/>
      <c r="J684" s="252"/>
      <c r="K684" s="252"/>
      <c r="L684" s="256"/>
      <c r="M684" s="257"/>
      <c r="N684" s="258"/>
      <c r="O684" s="258"/>
      <c r="P684" s="258"/>
      <c r="Q684" s="258"/>
      <c r="R684" s="258"/>
      <c r="S684" s="258"/>
      <c r="T684" s="259"/>
      <c r="AT684" s="260" t="s">
        <v>191</v>
      </c>
      <c r="AU684" s="260" t="s">
        <v>86</v>
      </c>
      <c r="AV684" s="12" t="s">
        <v>24</v>
      </c>
      <c r="AW684" s="12" t="s">
        <v>40</v>
      </c>
      <c r="AX684" s="12" t="s">
        <v>77</v>
      </c>
      <c r="AY684" s="260" t="s">
        <v>179</v>
      </c>
    </row>
    <row r="685" spans="2:51" s="12" customFormat="1" ht="13.5">
      <c r="B685" s="251"/>
      <c r="C685" s="252"/>
      <c r="D685" s="247" t="s">
        <v>191</v>
      </c>
      <c r="E685" s="253" t="s">
        <v>22</v>
      </c>
      <c r="F685" s="254" t="s">
        <v>446</v>
      </c>
      <c r="G685" s="252"/>
      <c r="H685" s="253" t="s">
        <v>22</v>
      </c>
      <c r="I685" s="255"/>
      <c r="J685" s="252"/>
      <c r="K685" s="252"/>
      <c r="L685" s="256"/>
      <c r="M685" s="257"/>
      <c r="N685" s="258"/>
      <c r="O685" s="258"/>
      <c r="P685" s="258"/>
      <c r="Q685" s="258"/>
      <c r="R685" s="258"/>
      <c r="S685" s="258"/>
      <c r="T685" s="259"/>
      <c r="AT685" s="260" t="s">
        <v>191</v>
      </c>
      <c r="AU685" s="260" t="s">
        <v>86</v>
      </c>
      <c r="AV685" s="12" t="s">
        <v>24</v>
      </c>
      <c r="AW685" s="12" t="s">
        <v>40</v>
      </c>
      <c r="AX685" s="12" t="s">
        <v>77</v>
      </c>
      <c r="AY685" s="260" t="s">
        <v>179</v>
      </c>
    </row>
    <row r="686" spans="2:51" s="13" customFormat="1" ht="13.5">
      <c r="B686" s="261"/>
      <c r="C686" s="262"/>
      <c r="D686" s="247" t="s">
        <v>191</v>
      </c>
      <c r="E686" s="263" t="s">
        <v>22</v>
      </c>
      <c r="F686" s="264" t="s">
        <v>447</v>
      </c>
      <c r="G686" s="262"/>
      <c r="H686" s="265">
        <v>7.339</v>
      </c>
      <c r="I686" s="266"/>
      <c r="J686" s="262"/>
      <c r="K686" s="262"/>
      <c r="L686" s="267"/>
      <c r="M686" s="268"/>
      <c r="N686" s="269"/>
      <c r="O686" s="269"/>
      <c r="P686" s="269"/>
      <c r="Q686" s="269"/>
      <c r="R686" s="269"/>
      <c r="S686" s="269"/>
      <c r="T686" s="270"/>
      <c r="AT686" s="271" t="s">
        <v>191</v>
      </c>
      <c r="AU686" s="271" t="s">
        <v>86</v>
      </c>
      <c r="AV686" s="13" t="s">
        <v>86</v>
      </c>
      <c r="AW686" s="13" t="s">
        <v>40</v>
      </c>
      <c r="AX686" s="13" t="s">
        <v>77</v>
      </c>
      <c r="AY686" s="271" t="s">
        <v>179</v>
      </c>
    </row>
    <row r="687" spans="2:51" s="12" customFormat="1" ht="13.5">
      <c r="B687" s="251"/>
      <c r="C687" s="252"/>
      <c r="D687" s="247" t="s">
        <v>191</v>
      </c>
      <c r="E687" s="253" t="s">
        <v>22</v>
      </c>
      <c r="F687" s="254" t="s">
        <v>435</v>
      </c>
      <c r="G687" s="252"/>
      <c r="H687" s="253" t="s">
        <v>22</v>
      </c>
      <c r="I687" s="255"/>
      <c r="J687" s="252"/>
      <c r="K687" s="252"/>
      <c r="L687" s="256"/>
      <c r="M687" s="257"/>
      <c r="N687" s="258"/>
      <c r="O687" s="258"/>
      <c r="P687" s="258"/>
      <c r="Q687" s="258"/>
      <c r="R687" s="258"/>
      <c r="S687" s="258"/>
      <c r="T687" s="259"/>
      <c r="AT687" s="260" t="s">
        <v>191</v>
      </c>
      <c r="AU687" s="260" t="s">
        <v>86</v>
      </c>
      <c r="AV687" s="12" t="s">
        <v>24</v>
      </c>
      <c r="AW687" s="12" t="s">
        <v>40</v>
      </c>
      <c r="AX687" s="12" t="s">
        <v>77</v>
      </c>
      <c r="AY687" s="260" t="s">
        <v>179</v>
      </c>
    </row>
    <row r="688" spans="2:51" s="13" customFormat="1" ht="13.5">
      <c r="B688" s="261"/>
      <c r="C688" s="262"/>
      <c r="D688" s="247" t="s">
        <v>191</v>
      </c>
      <c r="E688" s="263" t="s">
        <v>22</v>
      </c>
      <c r="F688" s="264" t="s">
        <v>436</v>
      </c>
      <c r="G688" s="262"/>
      <c r="H688" s="265">
        <v>48.538</v>
      </c>
      <c r="I688" s="266"/>
      <c r="J688" s="262"/>
      <c r="K688" s="262"/>
      <c r="L688" s="267"/>
      <c r="M688" s="268"/>
      <c r="N688" s="269"/>
      <c r="O688" s="269"/>
      <c r="P688" s="269"/>
      <c r="Q688" s="269"/>
      <c r="R688" s="269"/>
      <c r="S688" s="269"/>
      <c r="T688" s="270"/>
      <c r="AT688" s="271" t="s">
        <v>191</v>
      </c>
      <c r="AU688" s="271" t="s">
        <v>86</v>
      </c>
      <c r="AV688" s="13" t="s">
        <v>86</v>
      </c>
      <c r="AW688" s="13" t="s">
        <v>40</v>
      </c>
      <c r="AX688" s="13" t="s">
        <v>77</v>
      </c>
      <c r="AY688" s="271" t="s">
        <v>179</v>
      </c>
    </row>
    <row r="689" spans="2:51" s="13" customFormat="1" ht="13.5">
      <c r="B689" s="261"/>
      <c r="C689" s="262"/>
      <c r="D689" s="247" t="s">
        <v>191</v>
      </c>
      <c r="E689" s="263" t="s">
        <v>22</v>
      </c>
      <c r="F689" s="264" t="s">
        <v>437</v>
      </c>
      <c r="G689" s="262"/>
      <c r="H689" s="265">
        <v>-16.448</v>
      </c>
      <c r="I689" s="266"/>
      <c r="J689" s="262"/>
      <c r="K689" s="262"/>
      <c r="L689" s="267"/>
      <c r="M689" s="268"/>
      <c r="N689" s="269"/>
      <c r="O689" s="269"/>
      <c r="P689" s="269"/>
      <c r="Q689" s="269"/>
      <c r="R689" s="269"/>
      <c r="S689" s="269"/>
      <c r="T689" s="270"/>
      <c r="AT689" s="271" t="s">
        <v>191</v>
      </c>
      <c r="AU689" s="271" t="s">
        <v>86</v>
      </c>
      <c r="AV689" s="13" t="s">
        <v>86</v>
      </c>
      <c r="AW689" s="13" t="s">
        <v>40</v>
      </c>
      <c r="AX689" s="13" t="s">
        <v>77</v>
      </c>
      <c r="AY689" s="271" t="s">
        <v>179</v>
      </c>
    </row>
    <row r="690" spans="2:51" s="12" customFormat="1" ht="13.5">
      <c r="B690" s="251"/>
      <c r="C690" s="252"/>
      <c r="D690" s="247" t="s">
        <v>191</v>
      </c>
      <c r="E690" s="253" t="s">
        <v>22</v>
      </c>
      <c r="F690" s="254" t="s">
        <v>438</v>
      </c>
      <c r="G690" s="252"/>
      <c r="H690" s="253" t="s">
        <v>22</v>
      </c>
      <c r="I690" s="255"/>
      <c r="J690" s="252"/>
      <c r="K690" s="252"/>
      <c r="L690" s="256"/>
      <c r="M690" s="257"/>
      <c r="N690" s="258"/>
      <c r="O690" s="258"/>
      <c r="P690" s="258"/>
      <c r="Q690" s="258"/>
      <c r="R690" s="258"/>
      <c r="S690" s="258"/>
      <c r="T690" s="259"/>
      <c r="AT690" s="260" t="s">
        <v>191</v>
      </c>
      <c r="AU690" s="260" t="s">
        <v>86</v>
      </c>
      <c r="AV690" s="12" t="s">
        <v>24</v>
      </c>
      <c r="AW690" s="12" t="s">
        <v>40</v>
      </c>
      <c r="AX690" s="12" t="s">
        <v>77</v>
      </c>
      <c r="AY690" s="260" t="s">
        <v>179</v>
      </c>
    </row>
    <row r="691" spans="2:51" s="13" customFormat="1" ht="13.5">
      <c r="B691" s="261"/>
      <c r="C691" s="262"/>
      <c r="D691" s="247" t="s">
        <v>191</v>
      </c>
      <c r="E691" s="263" t="s">
        <v>22</v>
      </c>
      <c r="F691" s="264" t="s">
        <v>439</v>
      </c>
      <c r="G691" s="262"/>
      <c r="H691" s="265">
        <v>23.514</v>
      </c>
      <c r="I691" s="266"/>
      <c r="J691" s="262"/>
      <c r="K691" s="262"/>
      <c r="L691" s="267"/>
      <c r="M691" s="268"/>
      <c r="N691" s="269"/>
      <c r="O691" s="269"/>
      <c r="P691" s="269"/>
      <c r="Q691" s="269"/>
      <c r="R691" s="269"/>
      <c r="S691" s="269"/>
      <c r="T691" s="270"/>
      <c r="AT691" s="271" t="s">
        <v>191</v>
      </c>
      <c r="AU691" s="271" t="s">
        <v>86</v>
      </c>
      <c r="AV691" s="13" t="s">
        <v>86</v>
      </c>
      <c r="AW691" s="13" t="s">
        <v>40</v>
      </c>
      <c r="AX691" s="13" t="s">
        <v>77</v>
      </c>
      <c r="AY691" s="271" t="s">
        <v>179</v>
      </c>
    </row>
    <row r="692" spans="2:51" s="14" customFormat="1" ht="13.5">
      <c r="B692" s="272"/>
      <c r="C692" s="273"/>
      <c r="D692" s="247" t="s">
        <v>191</v>
      </c>
      <c r="E692" s="274" t="s">
        <v>22</v>
      </c>
      <c r="F692" s="275" t="s">
        <v>196</v>
      </c>
      <c r="G692" s="273"/>
      <c r="H692" s="276">
        <v>62.943</v>
      </c>
      <c r="I692" s="277"/>
      <c r="J692" s="273"/>
      <c r="K692" s="273"/>
      <c r="L692" s="278"/>
      <c r="M692" s="279"/>
      <c r="N692" s="280"/>
      <c r="O692" s="280"/>
      <c r="P692" s="280"/>
      <c r="Q692" s="280"/>
      <c r="R692" s="280"/>
      <c r="S692" s="280"/>
      <c r="T692" s="281"/>
      <c r="AT692" s="282" t="s">
        <v>191</v>
      </c>
      <c r="AU692" s="282" t="s">
        <v>86</v>
      </c>
      <c r="AV692" s="14" t="s">
        <v>185</v>
      </c>
      <c r="AW692" s="14" t="s">
        <v>40</v>
      </c>
      <c r="AX692" s="14" t="s">
        <v>24</v>
      </c>
      <c r="AY692" s="282" t="s">
        <v>179</v>
      </c>
    </row>
    <row r="693" spans="2:65" s="1" customFormat="1" ht="25.5" customHeight="1">
      <c r="B693" s="47"/>
      <c r="C693" s="235" t="s">
        <v>1022</v>
      </c>
      <c r="D693" s="235" t="s">
        <v>181</v>
      </c>
      <c r="E693" s="236" t="s">
        <v>1023</v>
      </c>
      <c r="F693" s="237" t="s">
        <v>1024</v>
      </c>
      <c r="G693" s="238" t="s">
        <v>116</v>
      </c>
      <c r="H693" s="239">
        <v>257.023</v>
      </c>
      <c r="I693" s="240"/>
      <c r="J693" s="241">
        <f>ROUND(I693*H693,2)</f>
        <v>0</v>
      </c>
      <c r="K693" s="237" t="s">
        <v>184</v>
      </c>
      <c r="L693" s="73"/>
      <c r="M693" s="242" t="s">
        <v>22</v>
      </c>
      <c r="N693" s="243" t="s">
        <v>48</v>
      </c>
      <c r="O693" s="48"/>
      <c r="P693" s="244">
        <f>O693*H693</f>
        <v>0</v>
      </c>
      <c r="Q693" s="244">
        <v>0.000286</v>
      </c>
      <c r="R693" s="244">
        <f>Q693*H693</f>
        <v>0.073508578</v>
      </c>
      <c r="S693" s="244">
        <v>0</v>
      </c>
      <c r="T693" s="245">
        <f>S693*H693</f>
        <v>0</v>
      </c>
      <c r="AR693" s="25" t="s">
        <v>288</v>
      </c>
      <c r="AT693" s="25" t="s">
        <v>181</v>
      </c>
      <c r="AU693" s="25" t="s">
        <v>86</v>
      </c>
      <c r="AY693" s="25" t="s">
        <v>179</v>
      </c>
      <c r="BE693" s="246">
        <f>IF(N693="základní",J693,0)</f>
        <v>0</v>
      </c>
      <c r="BF693" s="246">
        <f>IF(N693="snížená",J693,0)</f>
        <v>0</v>
      </c>
      <c r="BG693" s="246">
        <f>IF(N693="zákl. přenesená",J693,0)</f>
        <v>0</v>
      </c>
      <c r="BH693" s="246">
        <f>IF(N693="sníž. přenesená",J693,0)</f>
        <v>0</v>
      </c>
      <c r="BI693" s="246">
        <f>IF(N693="nulová",J693,0)</f>
        <v>0</v>
      </c>
      <c r="BJ693" s="25" t="s">
        <v>24</v>
      </c>
      <c r="BK693" s="246">
        <f>ROUND(I693*H693,2)</f>
        <v>0</v>
      </c>
      <c r="BL693" s="25" t="s">
        <v>288</v>
      </c>
      <c r="BM693" s="25" t="s">
        <v>1025</v>
      </c>
    </row>
    <row r="694" spans="2:47" s="1" customFormat="1" ht="13.5">
      <c r="B694" s="47"/>
      <c r="C694" s="75"/>
      <c r="D694" s="247" t="s">
        <v>187</v>
      </c>
      <c r="E694" s="75"/>
      <c r="F694" s="248" t="s">
        <v>1026</v>
      </c>
      <c r="G694" s="75"/>
      <c r="H694" s="75"/>
      <c r="I694" s="205"/>
      <c r="J694" s="75"/>
      <c r="K694" s="75"/>
      <c r="L694" s="73"/>
      <c r="M694" s="249"/>
      <c r="N694" s="48"/>
      <c r="O694" s="48"/>
      <c r="P694" s="48"/>
      <c r="Q694" s="48"/>
      <c r="R694" s="48"/>
      <c r="S694" s="48"/>
      <c r="T694" s="96"/>
      <c r="AT694" s="25" t="s">
        <v>187</v>
      </c>
      <c r="AU694" s="25" t="s">
        <v>86</v>
      </c>
    </row>
    <row r="695" spans="2:51" s="12" customFormat="1" ht="13.5">
      <c r="B695" s="251"/>
      <c r="C695" s="252"/>
      <c r="D695" s="247" t="s">
        <v>191</v>
      </c>
      <c r="E695" s="253" t="s">
        <v>22</v>
      </c>
      <c r="F695" s="254" t="s">
        <v>1021</v>
      </c>
      <c r="G695" s="252"/>
      <c r="H695" s="253" t="s">
        <v>22</v>
      </c>
      <c r="I695" s="255"/>
      <c r="J695" s="252"/>
      <c r="K695" s="252"/>
      <c r="L695" s="256"/>
      <c r="M695" s="257"/>
      <c r="N695" s="258"/>
      <c r="O695" s="258"/>
      <c r="P695" s="258"/>
      <c r="Q695" s="258"/>
      <c r="R695" s="258"/>
      <c r="S695" s="258"/>
      <c r="T695" s="259"/>
      <c r="AT695" s="260" t="s">
        <v>191</v>
      </c>
      <c r="AU695" s="260" t="s">
        <v>86</v>
      </c>
      <c r="AV695" s="12" t="s">
        <v>24</v>
      </c>
      <c r="AW695" s="12" t="s">
        <v>40</v>
      </c>
      <c r="AX695" s="12" t="s">
        <v>77</v>
      </c>
      <c r="AY695" s="260" t="s">
        <v>179</v>
      </c>
    </row>
    <row r="696" spans="2:51" s="12" customFormat="1" ht="13.5">
      <c r="B696" s="251"/>
      <c r="C696" s="252"/>
      <c r="D696" s="247" t="s">
        <v>191</v>
      </c>
      <c r="E696" s="253" t="s">
        <v>22</v>
      </c>
      <c r="F696" s="254" t="s">
        <v>446</v>
      </c>
      <c r="G696" s="252"/>
      <c r="H696" s="253" t="s">
        <v>22</v>
      </c>
      <c r="I696" s="255"/>
      <c r="J696" s="252"/>
      <c r="K696" s="252"/>
      <c r="L696" s="256"/>
      <c r="M696" s="257"/>
      <c r="N696" s="258"/>
      <c r="O696" s="258"/>
      <c r="P696" s="258"/>
      <c r="Q696" s="258"/>
      <c r="R696" s="258"/>
      <c r="S696" s="258"/>
      <c r="T696" s="259"/>
      <c r="AT696" s="260" t="s">
        <v>191</v>
      </c>
      <c r="AU696" s="260" t="s">
        <v>86</v>
      </c>
      <c r="AV696" s="12" t="s">
        <v>24</v>
      </c>
      <c r="AW696" s="12" t="s">
        <v>40</v>
      </c>
      <c r="AX696" s="12" t="s">
        <v>77</v>
      </c>
      <c r="AY696" s="260" t="s">
        <v>179</v>
      </c>
    </row>
    <row r="697" spans="2:51" s="13" customFormat="1" ht="13.5">
      <c r="B697" s="261"/>
      <c r="C697" s="262"/>
      <c r="D697" s="247" t="s">
        <v>191</v>
      </c>
      <c r="E697" s="263" t="s">
        <v>22</v>
      </c>
      <c r="F697" s="264" t="s">
        <v>447</v>
      </c>
      <c r="G697" s="262"/>
      <c r="H697" s="265">
        <v>7.339</v>
      </c>
      <c r="I697" s="266"/>
      <c r="J697" s="262"/>
      <c r="K697" s="262"/>
      <c r="L697" s="267"/>
      <c r="M697" s="268"/>
      <c r="N697" s="269"/>
      <c r="O697" s="269"/>
      <c r="P697" s="269"/>
      <c r="Q697" s="269"/>
      <c r="R697" s="269"/>
      <c r="S697" s="269"/>
      <c r="T697" s="270"/>
      <c r="AT697" s="271" t="s">
        <v>191</v>
      </c>
      <c r="AU697" s="271" t="s">
        <v>86</v>
      </c>
      <c r="AV697" s="13" t="s">
        <v>86</v>
      </c>
      <c r="AW697" s="13" t="s">
        <v>40</v>
      </c>
      <c r="AX697" s="13" t="s">
        <v>77</v>
      </c>
      <c r="AY697" s="271" t="s">
        <v>179</v>
      </c>
    </row>
    <row r="698" spans="2:51" s="12" customFormat="1" ht="13.5">
      <c r="B698" s="251"/>
      <c r="C698" s="252"/>
      <c r="D698" s="247" t="s">
        <v>191</v>
      </c>
      <c r="E698" s="253" t="s">
        <v>22</v>
      </c>
      <c r="F698" s="254" t="s">
        <v>435</v>
      </c>
      <c r="G698" s="252"/>
      <c r="H698" s="253" t="s">
        <v>22</v>
      </c>
      <c r="I698" s="255"/>
      <c r="J698" s="252"/>
      <c r="K698" s="252"/>
      <c r="L698" s="256"/>
      <c r="M698" s="257"/>
      <c r="N698" s="258"/>
      <c r="O698" s="258"/>
      <c r="P698" s="258"/>
      <c r="Q698" s="258"/>
      <c r="R698" s="258"/>
      <c r="S698" s="258"/>
      <c r="T698" s="259"/>
      <c r="AT698" s="260" t="s">
        <v>191</v>
      </c>
      <c r="AU698" s="260" t="s">
        <v>86</v>
      </c>
      <c r="AV698" s="12" t="s">
        <v>24</v>
      </c>
      <c r="AW698" s="12" t="s">
        <v>40</v>
      </c>
      <c r="AX698" s="12" t="s">
        <v>77</v>
      </c>
      <c r="AY698" s="260" t="s">
        <v>179</v>
      </c>
    </row>
    <row r="699" spans="2:51" s="13" customFormat="1" ht="13.5">
      <c r="B699" s="261"/>
      <c r="C699" s="262"/>
      <c r="D699" s="247" t="s">
        <v>191</v>
      </c>
      <c r="E699" s="263" t="s">
        <v>22</v>
      </c>
      <c r="F699" s="264" t="s">
        <v>436</v>
      </c>
      <c r="G699" s="262"/>
      <c r="H699" s="265">
        <v>48.538</v>
      </c>
      <c r="I699" s="266"/>
      <c r="J699" s="262"/>
      <c r="K699" s="262"/>
      <c r="L699" s="267"/>
      <c r="M699" s="268"/>
      <c r="N699" s="269"/>
      <c r="O699" s="269"/>
      <c r="P699" s="269"/>
      <c r="Q699" s="269"/>
      <c r="R699" s="269"/>
      <c r="S699" s="269"/>
      <c r="T699" s="270"/>
      <c r="AT699" s="271" t="s">
        <v>191</v>
      </c>
      <c r="AU699" s="271" t="s">
        <v>86</v>
      </c>
      <c r="AV699" s="13" t="s">
        <v>86</v>
      </c>
      <c r="AW699" s="13" t="s">
        <v>40</v>
      </c>
      <c r="AX699" s="13" t="s">
        <v>77</v>
      </c>
      <c r="AY699" s="271" t="s">
        <v>179</v>
      </c>
    </row>
    <row r="700" spans="2:51" s="13" customFormat="1" ht="13.5">
      <c r="B700" s="261"/>
      <c r="C700" s="262"/>
      <c r="D700" s="247" t="s">
        <v>191</v>
      </c>
      <c r="E700" s="263" t="s">
        <v>22</v>
      </c>
      <c r="F700" s="264" t="s">
        <v>437</v>
      </c>
      <c r="G700" s="262"/>
      <c r="H700" s="265">
        <v>-16.448</v>
      </c>
      <c r="I700" s="266"/>
      <c r="J700" s="262"/>
      <c r="K700" s="262"/>
      <c r="L700" s="267"/>
      <c r="M700" s="268"/>
      <c r="N700" s="269"/>
      <c r="O700" s="269"/>
      <c r="P700" s="269"/>
      <c r="Q700" s="269"/>
      <c r="R700" s="269"/>
      <c r="S700" s="269"/>
      <c r="T700" s="270"/>
      <c r="AT700" s="271" t="s">
        <v>191</v>
      </c>
      <c r="AU700" s="271" t="s">
        <v>86</v>
      </c>
      <c r="AV700" s="13" t="s">
        <v>86</v>
      </c>
      <c r="AW700" s="13" t="s">
        <v>40</v>
      </c>
      <c r="AX700" s="13" t="s">
        <v>77</v>
      </c>
      <c r="AY700" s="271" t="s">
        <v>179</v>
      </c>
    </row>
    <row r="701" spans="2:51" s="12" customFormat="1" ht="13.5">
      <c r="B701" s="251"/>
      <c r="C701" s="252"/>
      <c r="D701" s="247" t="s">
        <v>191</v>
      </c>
      <c r="E701" s="253" t="s">
        <v>22</v>
      </c>
      <c r="F701" s="254" t="s">
        <v>438</v>
      </c>
      <c r="G701" s="252"/>
      <c r="H701" s="253" t="s">
        <v>22</v>
      </c>
      <c r="I701" s="255"/>
      <c r="J701" s="252"/>
      <c r="K701" s="252"/>
      <c r="L701" s="256"/>
      <c r="M701" s="257"/>
      <c r="N701" s="258"/>
      <c r="O701" s="258"/>
      <c r="P701" s="258"/>
      <c r="Q701" s="258"/>
      <c r="R701" s="258"/>
      <c r="S701" s="258"/>
      <c r="T701" s="259"/>
      <c r="AT701" s="260" t="s">
        <v>191</v>
      </c>
      <c r="AU701" s="260" t="s">
        <v>86</v>
      </c>
      <c r="AV701" s="12" t="s">
        <v>24</v>
      </c>
      <c r="AW701" s="12" t="s">
        <v>40</v>
      </c>
      <c r="AX701" s="12" t="s">
        <v>77</v>
      </c>
      <c r="AY701" s="260" t="s">
        <v>179</v>
      </c>
    </row>
    <row r="702" spans="2:51" s="13" customFormat="1" ht="13.5">
      <c r="B702" s="261"/>
      <c r="C702" s="262"/>
      <c r="D702" s="247" t="s">
        <v>191</v>
      </c>
      <c r="E702" s="263" t="s">
        <v>22</v>
      </c>
      <c r="F702" s="264" t="s">
        <v>439</v>
      </c>
      <c r="G702" s="262"/>
      <c r="H702" s="265">
        <v>23.514</v>
      </c>
      <c r="I702" s="266"/>
      <c r="J702" s="262"/>
      <c r="K702" s="262"/>
      <c r="L702" s="267"/>
      <c r="M702" s="268"/>
      <c r="N702" s="269"/>
      <c r="O702" s="269"/>
      <c r="P702" s="269"/>
      <c r="Q702" s="269"/>
      <c r="R702" s="269"/>
      <c r="S702" s="269"/>
      <c r="T702" s="270"/>
      <c r="AT702" s="271" t="s">
        <v>191</v>
      </c>
      <c r="AU702" s="271" t="s">
        <v>86</v>
      </c>
      <c r="AV702" s="13" t="s">
        <v>86</v>
      </c>
      <c r="AW702" s="13" t="s">
        <v>40</v>
      </c>
      <c r="AX702" s="13" t="s">
        <v>77</v>
      </c>
      <c r="AY702" s="271" t="s">
        <v>179</v>
      </c>
    </row>
    <row r="703" spans="2:51" s="15" customFormat="1" ht="13.5">
      <c r="B703" s="293"/>
      <c r="C703" s="294"/>
      <c r="D703" s="247" t="s">
        <v>191</v>
      </c>
      <c r="E703" s="295" t="s">
        <v>22</v>
      </c>
      <c r="F703" s="296" t="s">
        <v>416</v>
      </c>
      <c r="G703" s="294"/>
      <c r="H703" s="297">
        <v>62.943</v>
      </c>
      <c r="I703" s="298"/>
      <c r="J703" s="294"/>
      <c r="K703" s="294"/>
      <c r="L703" s="299"/>
      <c r="M703" s="300"/>
      <c r="N703" s="301"/>
      <c r="O703" s="301"/>
      <c r="P703" s="301"/>
      <c r="Q703" s="301"/>
      <c r="R703" s="301"/>
      <c r="S703" s="301"/>
      <c r="T703" s="302"/>
      <c r="AT703" s="303" t="s">
        <v>191</v>
      </c>
      <c r="AU703" s="303" t="s">
        <v>86</v>
      </c>
      <c r="AV703" s="15" t="s">
        <v>204</v>
      </c>
      <c r="AW703" s="15" t="s">
        <v>40</v>
      </c>
      <c r="AX703" s="15" t="s">
        <v>77</v>
      </c>
      <c r="AY703" s="303" t="s">
        <v>179</v>
      </c>
    </row>
    <row r="704" spans="2:51" s="12" customFormat="1" ht="13.5">
      <c r="B704" s="251"/>
      <c r="C704" s="252"/>
      <c r="D704" s="247" t="s">
        <v>191</v>
      </c>
      <c r="E704" s="253" t="s">
        <v>22</v>
      </c>
      <c r="F704" s="254" t="s">
        <v>1027</v>
      </c>
      <c r="G704" s="252"/>
      <c r="H704" s="253" t="s">
        <v>22</v>
      </c>
      <c r="I704" s="255"/>
      <c r="J704" s="252"/>
      <c r="K704" s="252"/>
      <c r="L704" s="256"/>
      <c r="M704" s="257"/>
      <c r="N704" s="258"/>
      <c r="O704" s="258"/>
      <c r="P704" s="258"/>
      <c r="Q704" s="258"/>
      <c r="R704" s="258"/>
      <c r="S704" s="258"/>
      <c r="T704" s="259"/>
      <c r="AT704" s="260" t="s">
        <v>191</v>
      </c>
      <c r="AU704" s="260" t="s">
        <v>86</v>
      </c>
      <c r="AV704" s="12" t="s">
        <v>24</v>
      </c>
      <c r="AW704" s="12" t="s">
        <v>40</v>
      </c>
      <c r="AX704" s="12" t="s">
        <v>77</v>
      </c>
      <c r="AY704" s="260" t="s">
        <v>179</v>
      </c>
    </row>
    <row r="705" spans="2:51" s="13" customFormat="1" ht="13.5">
      <c r="B705" s="261"/>
      <c r="C705" s="262"/>
      <c r="D705" s="247" t="s">
        <v>191</v>
      </c>
      <c r="E705" s="263" t="s">
        <v>22</v>
      </c>
      <c r="F705" s="264" t="s">
        <v>1028</v>
      </c>
      <c r="G705" s="262"/>
      <c r="H705" s="265">
        <v>210.528</v>
      </c>
      <c r="I705" s="266"/>
      <c r="J705" s="262"/>
      <c r="K705" s="262"/>
      <c r="L705" s="267"/>
      <c r="M705" s="268"/>
      <c r="N705" s="269"/>
      <c r="O705" s="269"/>
      <c r="P705" s="269"/>
      <c r="Q705" s="269"/>
      <c r="R705" s="269"/>
      <c r="S705" s="269"/>
      <c r="T705" s="270"/>
      <c r="AT705" s="271" t="s">
        <v>191</v>
      </c>
      <c r="AU705" s="271" t="s">
        <v>86</v>
      </c>
      <c r="AV705" s="13" t="s">
        <v>86</v>
      </c>
      <c r="AW705" s="13" t="s">
        <v>40</v>
      </c>
      <c r="AX705" s="13" t="s">
        <v>77</v>
      </c>
      <c r="AY705" s="271" t="s">
        <v>179</v>
      </c>
    </row>
    <row r="706" spans="2:51" s="13" customFormat="1" ht="13.5">
      <c r="B706" s="261"/>
      <c r="C706" s="262"/>
      <c r="D706" s="247" t="s">
        <v>191</v>
      </c>
      <c r="E706" s="263" t="s">
        <v>22</v>
      </c>
      <c r="F706" s="264" t="s">
        <v>437</v>
      </c>
      <c r="G706" s="262"/>
      <c r="H706" s="265">
        <v>-16.448</v>
      </c>
      <c r="I706" s="266"/>
      <c r="J706" s="262"/>
      <c r="K706" s="262"/>
      <c r="L706" s="267"/>
      <c r="M706" s="268"/>
      <c r="N706" s="269"/>
      <c r="O706" s="269"/>
      <c r="P706" s="269"/>
      <c r="Q706" s="269"/>
      <c r="R706" s="269"/>
      <c r="S706" s="269"/>
      <c r="T706" s="270"/>
      <c r="AT706" s="271" t="s">
        <v>191</v>
      </c>
      <c r="AU706" s="271" t="s">
        <v>86</v>
      </c>
      <c r="AV706" s="13" t="s">
        <v>86</v>
      </c>
      <c r="AW706" s="13" t="s">
        <v>40</v>
      </c>
      <c r="AX706" s="13" t="s">
        <v>77</v>
      </c>
      <c r="AY706" s="271" t="s">
        <v>179</v>
      </c>
    </row>
    <row r="707" spans="2:51" s="15" customFormat="1" ht="13.5">
      <c r="B707" s="293"/>
      <c r="C707" s="294"/>
      <c r="D707" s="247" t="s">
        <v>191</v>
      </c>
      <c r="E707" s="295" t="s">
        <v>22</v>
      </c>
      <c r="F707" s="296" t="s">
        <v>416</v>
      </c>
      <c r="G707" s="294"/>
      <c r="H707" s="297">
        <v>194.08</v>
      </c>
      <c r="I707" s="298"/>
      <c r="J707" s="294"/>
      <c r="K707" s="294"/>
      <c r="L707" s="299"/>
      <c r="M707" s="300"/>
      <c r="N707" s="301"/>
      <c r="O707" s="301"/>
      <c r="P707" s="301"/>
      <c r="Q707" s="301"/>
      <c r="R707" s="301"/>
      <c r="S707" s="301"/>
      <c r="T707" s="302"/>
      <c r="AT707" s="303" t="s">
        <v>191</v>
      </c>
      <c r="AU707" s="303" t="s">
        <v>86</v>
      </c>
      <c r="AV707" s="15" t="s">
        <v>204</v>
      </c>
      <c r="AW707" s="15" t="s">
        <v>40</v>
      </c>
      <c r="AX707" s="15" t="s">
        <v>77</v>
      </c>
      <c r="AY707" s="303" t="s">
        <v>179</v>
      </c>
    </row>
    <row r="708" spans="2:51" s="14" customFormat="1" ht="13.5">
      <c r="B708" s="272"/>
      <c r="C708" s="273"/>
      <c r="D708" s="247" t="s">
        <v>191</v>
      </c>
      <c r="E708" s="274" t="s">
        <v>115</v>
      </c>
      <c r="F708" s="275" t="s">
        <v>196</v>
      </c>
      <c r="G708" s="273"/>
      <c r="H708" s="276">
        <v>257.023</v>
      </c>
      <c r="I708" s="277"/>
      <c r="J708" s="273"/>
      <c r="K708" s="273"/>
      <c r="L708" s="278"/>
      <c r="M708" s="279"/>
      <c r="N708" s="280"/>
      <c r="O708" s="280"/>
      <c r="P708" s="280"/>
      <c r="Q708" s="280"/>
      <c r="R708" s="280"/>
      <c r="S708" s="280"/>
      <c r="T708" s="281"/>
      <c r="AT708" s="282" t="s">
        <v>191</v>
      </c>
      <c r="AU708" s="282" t="s">
        <v>86</v>
      </c>
      <c r="AV708" s="14" t="s">
        <v>185</v>
      </c>
      <c r="AW708" s="14" t="s">
        <v>40</v>
      </c>
      <c r="AX708" s="14" t="s">
        <v>24</v>
      </c>
      <c r="AY708" s="282" t="s">
        <v>179</v>
      </c>
    </row>
    <row r="709" spans="2:65" s="1" customFormat="1" ht="25.5" customHeight="1">
      <c r="B709" s="47"/>
      <c r="C709" s="235" t="s">
        <v>1029</v>
      </c>
      <c r="D709" s="235" t="s">
        <v>181</v>
      </c>
      <c r="E709" s="236" t="s">
        <v>1030</v>
      </c>
      <c r="F709" s="237" t="s">
        <v>1031</v>
      </c>
      <c r="G709" s="238" t="s">
        <v>116</v>
      </c>
      <c r="H709" s="239">
        <v>257.023</v>
      </c>
      <c r="I709" s="240"/>
      <c r="J709" s="241">
        <f>ROUND(I709*H709,2)</f>
        <v>0</v>
      </c>
      <c r="K709" s="237" t="s">
        <v>184</v>
      </c>
      <c r="L709" s="73"/>
      <c r="M709" s="242" t="s">
        <v>22</v>
      </c>
      <c r="N709" s="243" t="s">
        <v>48</v>
      </c>
      <c r="O709" s="48"/>
      <c r="P709" s="244">
        <f>O709*H709</f>
        <v>0</v>
      </c>
      <c r="Q709" s="244">
        <v>1.32E-05</v>
      </c>
      <c r="R709" s="244">
        <f>Q709*H709</f>
        <v>0.0033927036000000006</v>
      </c>
      <c r="S709" s="244">
        <v>0</v>
      </c>
      <c r="T709" s="245">
        <f>S709*H709</f>
        <v>0</v>
      </c>
      <c r="AR709" s="25" t="s">
        <v>288</v>
      </c>
      <c r="AT709" s="25" t="s">
        <v>181</v>
      </c>
      <c r="AU709" s="25" t="s">
        <v>86</v>
      </c>
      <c r="AY709" s="25" t="s">
        <v>179</v>
      </c>
      <c r="BE709" s="246">
        <f>IF(N709="základní",J709,0)</f>
        <v>0</v>
      </c>
      <c r="BF709" s="246">
        <f>IF(N709="snížená",J709,0)</f>
        <v>0</v>
      </c>
      <c r="BG709" s="246">
        <f>IF(N709="zákl. přenesená",J709,0)</f>
        <v>0</v>
      </c>
      <c r="BH709" s="246">
        <f>IF(N709="sníž. přenesená",J709,0)</f>
        <v>0</v>
      </c>
      <c r="BI709" s="246">
        <f>IF(N709="nulová",J709,0)</f>
        <v>0</v>
      </c>
      <c r="BJ709" s="25" t="s">
        <v>24</v>
      </c>
      <c r="BK709" s="246">
        <f>ROUND(I709*H709,2)</f>
        <v>0</v>
      </c>
      <c r="BL709" s="25" t="s">
        <v>288</v>
      </c>
      <c r="BM709" s="25" t="s">
        <v>1032</v>
      </c>
    </row>
    <row r="710" spans="2:47" s="1" customFormat="1" ht="13.5">
      <c r="B710" s="47"/>
      <c r="C710" s="75"/>
      <c r="D710" s="247" t="s">
        <v>187</v>
      </c>
      <c r="E710" s="75"/>
      <c r="F710" s="248" t="s">
        <v>1033</v>
      </c>
      <c r="G710" s="75"/>
      <c r="H710" s="75"/>
      <c r="I710" s="205"/>
      <c r="J710" s="75"/>
      <c r="K710" s="75"/>
      <c r="L710" s="73"/>
      <c r="M710" s="249"/>
      <c r="N710" s="48"/>
      <c r="O710" s="48"/>
      <c r="P710" s="48"/>
      <c r="Q710" s="48"/>
      <c r="R710" s="48"/>
      <c r="S710" s="48"/>
      <c r="T710" s="96"/>
      <c r="AT710" s="25" t="s">
        <v>187</v>
      </c>
      <c r="AU710" s="25" t="s">
        <v>86</v>
      </c>
    </row>
    <row r="711" spans="2:51" s="13" customFormat="1" ht="13.5">
      <c r="B711" s="261"/>
      <c r="C711" s="262"/>
      <c r="D711" s="247" t="s">
        <v>191</v>
      </c>
      <c r="E711" s="263" t="s">
        <v>22</v>
      </c>
      <c r="F711" s="264" t="s">
        <v>115</v>
      </c>
      <c r="G711" s="262"/>
      <c r="H711" s="265">
        <v>257.023</v>
      </c>
      <c r="I711" s="266"/>
      <c r="J711" s="262"/>
      <c r="K711" s="262"/>
      <c r="L711" s="267"/>
      <c r="M711" s="304"/>
      <c r="N711" s="305"/>
      <c r="O711" s="305"/>
      <c r="P711" s="305"/>
      <c r="Q711" s="305"/>
      <c r="R711" s="305"/>
      <c r="S711" s="305"/>
      <c r="T711" s="306"/>
      <c r="AT711" s="271" t="s">
        <v>191</v>
      </c>
      <c r="AU711" s="271" t="s">
        <v>86</v>
      </c>
      <c r="AV711" s="13" t="s">
        <v>86</v>
      </c>
      <c r="AW711" s="13" t="s">
        <v>40</v>
      </c>
      <c r="AX711" s="13" t="s">
        <v>24</v>
      </c>
      <c r="AY711" s="271" t="s">
        <v>179</v>
      </c>
    </row>
    <row r="712" spans="2:12" s="1" customFormat="1" ht="6.95" customHeight="1">
      <c r="B712" s="68"/>
      <c r="C712" s="69"/>
      <c r="D712" s="69"/>
      <c r="E712" s="69"/>
      <c r="F712" s="69"/>
      <c r="G712" s="69"/>
      <c r="H712" s="69"/>
      <c r="I712" s="180"/>
      <c r="J712" s="69"/>
      <c r="K712" s="69"/>
      <c r="L712" s="73"/>
    </row>
  </sheetData>
  <sheetProtection password="CC35" sheet="1" objects="1" scenarios="1" formatColumns="0" formatRows="0" autoFilter="0"/>
  <autoFilter ref="C103:K711"/>
  <mergeCells count="10">
    <mergeCell ref="E7:H7"/>
    <mergeCell ref="E9:H9"/>
    <mergeCell ref="E24:H24"/>
    <mergeCell ref="E45:H45"/>
    <mergeCell ref="E47:H47"/>
    <mergeCell ref="J51:J52"/>
    <mergeCell ref="E94:H94"/>
    <mergeCell ref="E96:H96"/>
    <mergeCell ref="G1:H1"/>
    <mergeCell ref="L2:V2"/>
  </mergeCells>
  <hyperlinks>
    <hyperlink ref="F1:G1" location="C2" display="1) Krycí list soupisu"/>
    <hyperlink ref="G1:H1" location="C54" display="2) Rekapitulace"/>
    <hyperlink ref="J1" location="C10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2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107</v>
      </c>
      <c r="G1" s="152" t="s">
        <v>108</v>
      </c>
      <c r="H1" s="152"/>
      <c r="I1" s="153"/>
      <c r="J1" s="152" t="s">
        <v>109</v>
      </c>
      <c r="K1" s="151" t="s">
        <v>110</v>
      </c>
      <c r="L1" s="152" t="s">
        <v>111</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89</v>
      </c>
    </row>
    <row r="3" spans="2:46" ht="6.95" customHeight="1">
      <c r="B3" s="26"/>
      <c r="C3" s="27"/>
      <c r="D3" s="27"/>
      <c r="E3" s="27"/>
      <c r="F3" s="27"/>
      <c r="G3" s="27"/>
      <c r="H3" s="27"/>
      <c r="I3" s="155"/>
      <c r="J3" s="27"/>
      <c r="K3" s="28"/>
      <c r="AT3" s="25" t="s">
        <v>86</v>
      </c>
    </row>
    <row r="4" spans="2:46" ht="36.95" customHeight="1">
      <c r="B4" s="29"/>
      <c r="C4" s="30"/>
      <c r="D4" s="31" t="s">
        <v>118</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DOMOV ČERNOVICE PŘÍSTAVBA ZIMNÍ ZAHRADY</v>
      </c>
      <c r="F7" s="41"/>
      <c r="G7" s="41"/>
      <c r="H7" s="41"/>
      <c r="I7" s="156"/>
      <c r="J7" s="30"/>
      <c r="K7" s="32"/>
    </row>
    <row r="8" spans="2:11" s="1" customFormat="1" ht="13.5">
      <c r="B8" s="47"/>
      <c r="C8" s="48"/>
      <c r="D8" s="41" t="s">
        <v>127</v>
      </c>
      <c r="E8" s="48"/>
      <c r="F8" s="48"/>
      <c r="G8" s="48"/>
      <c r="H8" s="48"/>
      <c r="I8" s="158"/>
      <c r="J8" s="48"/>
      <c r="K8" s="52"/>
    </row>
    <row r="9" spans="2:11" s="1" customFormat="1" ht="36.95" customHeight="1">
      <c r="B9" s="47"/>
      <c r="C9" s="48"/>
      <c r="D9" s="48"/>
      <c r="E9" s="159" t="s">
        <v>1034</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16. 1. 2018</v>
      </c>
      <c r="K12" s="52"/>
    </row>
    <row r="13" spans="2:11" s="1" customFormat="1" ht="10.8" customHeight="1">
      <c r="B13" s="47"/>
      <c r="C13" s="48"/>
      <c r="D13" s="48"/>
      <c r="E13" s="48"/>
      <c r="F13" s="48"/>
      <c r="G13" s="48"/>
      <c r="H13" s="48"/>
      <c r="I13" s="158"/>
      <c r="J13" s="48"/>
      <c r="K13" s="52"/>
    </row>
    <row r="14" spans="2:11" s="1" customFormat="1" ht="14.4" customHeight="1">
      <c r="B14" s="47"/>
      <c r="C14" s="48"/>
      <c r="D14" s="41" t="s">
        <v>31</v>
      </c>
      <c r="E14" s="48"/>
      <c r="F14" s="48"/>
      <c r="G14" s="48"/>
      <c r="H14" s="48"/>
      <c r="I14" s="160" t="s">
        <v>32</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34</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35</v>
      </c>
      <c r="E17" s="48"/>
      <c r="F17" s="48"/>
      <c r="G17" s="48"/>
      <c r="H17" s="48"/>
      <c r="I17" s="160" t="s">
        <v>32</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34</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37</v>
      </c>
      <c r="E20" s="48"/>
      <c r="F20" s="48"/>
      <c r="G20" s="48"/>
      <c r="H20" s="48"/>
      <c r="I20" s="160" t="s">
        <v>32</v>
      </c>
      <c r="J20" s="36" t="s">
        <v>38</v>
      </c>
      <c r="K20" s="52"/>
    </row>
    <row r="21" spans="2:11" s="1" customFormat="1" ht="18" customHeight="1">
      <c r="B21" s="47"/>
      <c r="C21" s="48"/>
      <c r="D21" s="48"/>
      <c r="E21" s="36" t="s">
        <v>39</v>
      </c>
      <c r="F21" s="48"/>
      <c r="G21" s="48"/>
      <c r="H21" s="48"/>
      <c r="I21" s="160" t="s">
        <v>34</v>
      </c>
      <c r="J21" s="36" t="s">
        <v>22</v>
      </c>
      <c r="K21" s="52"/>
    </row>
    <row r="22" spans="2:11" s="1" customFormat="1" ht="6.95" customHeight="1">
      <c r="B22" s="47"/>
      <c r="C22" s="48"/>
      <c r="D22" s="48"/>
      <c r="E22" s="48"/>
      <c r="F22" s="48"/>
      <c r="G22" s="48"/>
      <c r="H22" s="48"/>
      <c r="I22" s="158"/>
      <c r="J22" s="48"/>
      <c r="K22" s="52"/>
    </row>
    <row r="23" spans="2:11" s="1" customFormat="1" ht="14.4" customHeight="1">
      <c r="B23" s="47"/>
      <c r="C23" s="48"/>
      <c r="D23" s="41" t="s">
        <v>41</v>
      </c>
      <c r="E23" s="48"/>
      <c r="F23" s="48"/>
      <c r="G23" s="48"/>
      <c r="H23" s="48"/>
      <c r="I23" s="158"/>
      <c r="J23" s="48"/>
      <c r="K23" s="52"/>
    </row>
    <row r="24" spans="2:11" s="7" customFormat="1" ht="71.25" customHeight="1">
      <c r="B24" s="162"/>
      <c r="C24" s="163"/>
      <c r="D24" s="163"/>
      <c r="E24" s="45" t="s">
        <v>129</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6"/>
      <c r="J26" s="107"/>
      <c r="K26" s="167"/>
    </row>
    <row r="27" spans="2:11" s="1" customFormat="1" ht="25.4" customHeight="1">
      <c r="B27" s="47"/>
      <c r="C27" s="48"/>
      <c r="D27" s="168" t="s">
        <v>43</v>
      </c>
      <c r="E27" s="48"/>
      <c r="F27" s="48"/>
      <c r="G27" s="48"/>
      <c r="H27" s="48"/>
      <c r="I27" s="158"/>
      <c r="J27" s="169">
        <f>ROUNDUP(J77,2)</f>
        <v>0</v>
      </c>
      <c r="K27" s="52"/>
    </row>
    <row r="28" spans="2:11" s="1" customFormat="1" ht="6.95" customHeight="1">
      <c r="B28" s="47"/>
      <c r="C28" s="48"/>
      <c r="D28" s="107"/>
      <c r="E28" s="107"/>
      <c r="F28" s="107"/>
      <c r="G28" s="107"/>
      <c r="H28" s="107"/>
      <c r="I28" s="166"/>
      <c r="J28" s="107"/>
      <c r="K28" s="167"/>
    </row>
    <row r="29" spans="2:11" s="1" customFormat="1" ht="14.4" customHeight="1">
      <c r="B29" s="47"/>
      <c r="C29" s="48"/>
      <c r="D29" s="48"/>
      <c r="E29" s="48"/>
      <c r="F29" s="53" t="s">
        <v>45</v>
      </c>
      <c r="G29" s="48"/>
      <c r="H29" s="48"/>
      <c r="I29" s="170" t="s">
        <v>44</v>
      </c>
      <c r="J29" s="53" t="s">
        <v>46</v>
      </c>
      <c r="K29" s="52"/>
    </row>
    <row r="30" spans="2:11" s="1" customFormat="1" ht="14.4" customHeight="1">
      <c r="B30" s="47"/>
      <c r="C30" s="48"/>
      <c r="D30" s="56" t="s">
        <v>47</v>
      </c>
      <c r="E30" s="56" t="s">
        <v>48</v>
      </c>
      <c r="F30" s="171">
        <f>ROUNDUP(SUM(BE77:BE122),2)</f>
        <v>0</v>
      </c>
      <c r="G30" s="48"/>
      <c r="H30" s="48"/>
      <c r="I30" s="172">
        <v>0.21</v>
      </c>
      <c r="J30" s="171">
        <f>ROUNDUP(ROUNDUP((SUM(BE77:BE122)),2)*I30,1)</f>
        <v>0</v>
      </c>
      <c r="K30" s="52"/>
    </row>
    <row r="31" spans="2:11" s="1" customFormat="1" ht="14.4" customHeight="1">
      <c r="B31" s="47"/>
      <c r="C31" s="48"/>
      <c r="D31" s="48"/>
      <c r="E31" s="56" t="s">
        <v>49</v>
      </c>
      <c r="F31" s="171">
        <f>ROUNDUP(SUM(BF77:BF122),2)</f>
        <v>0</v>
      </c>
      <c r="G31" s="48"/>
      <c r="H31" s="48"/>
      <c r="I31" s="172">
        <v>0.15</v>
      </c>
      <c r="J31" s="171">
        <f>ROUNDUP(ROUNDUP((SUM(BF77:BF122)),2)*I31,1)</f>
        <v>0</v>
      </c>
      <c r="K31" s="52"/>
    </row>
    <row r="32" spans="2:11" s="1" customFormat="1" ht="14.4" customHeight="1" hidden="1">
      <c r="B32" s="47"/>
      <c r="C32" s="48"/>
      <c r="D32" s="48"/>
      <c r="E32" s="56" t="s">
        <v>50</v>
      </c>
      <c r="F32" s="171">
        <f>ROUNDUP(SUM(BG77:BG122),2)</f>
        <v>0</v>
      </c>
      <c r="G32" s="48"/>
      <c r="H32" s="48"/>
      <c r="I32" s="172">
        <v>0.21</v>
      </c>
      <c r="J32" s="171">
        <v>0</v>
      </c>
      <c r="K32" s="52"/>
    </row>
    <row r="33" spans="2:11" s="1" customFormat="1" ht="14.4" customHeight="1" hidden="1">
      <c r="B33" s="47"/>
      <c r="C33" s="48"/>
      <c r="D33" s="48"/>
      <c r="E33" s="56" t="s">
        <v>51</v>
      </c>
      <c r="F33" s="171">
        <f>ROUNDUP(SUM(BH77:BH122),2)</f>
        <v>0</v>
      </c>
      <c r="G33" s="48"/>
      <c r="H33" s="48"/>
      <c r="I33" s="172">
        <v>0.15</v>
      </c>
      <c r="J33" s="171">
        <v>0</v>
      </c>
      <c r="K33" s="52"/>
    </row>
    <row r="34" spans="2:11" s="1" customFormat="1" ht="14.4" customHeight="1" hidden="1">
      <c r="B34" s="47"/>
      <c r="C34" s="48"/>
      <c r="D34" s="48"/>
      <c r="E34" s="56" t="s">
        <v>52</v>
      </c>
      <c r="F34" s="171">
        <f>ROUNDUP(SUM(BI77:BI122),2)</f>
        <v>0</v>
      </c>
      <c r="G34" s="48"/>
      <c r="H34" s="48"/>
      <c r="I34" s="172">
        <v>0</v>
      </c>
      <c r="J34" s="171">
        <v>0</v>
      </c>
      <c r="K34" s="52"/>
    </row>
    <row r="35" spans="2:11" s="1" customFormat="1" ht="6.95" customHeight="1">
      <c r="B35" s="47"/>
      <c r="C35" s="48"/>
      <c r="D35" s="48"/>
      <c r="E35" s="48"/>
      <c r="F35" s="48"/>
      <c r="G35" s="48"/>
      <c r="H35" s="48"/>
      <c r="I35" s="158"/>
      <c r="J35" s="48"/>
      <c r="K35" s="52"/>
    </row>
    <row r="36" spans="2:11" s="1" customFormat="1" ht="25.4" customHeight="1">
      <c r="B36" s="47"/>
      <c r="C36" s="173"/>
      <c r="D36" s="174" t="s">
        <v>53</v>
      </c>
      <c r="E36" s="99"/>
      <c r="F36" s="99"/>
      <c r="G36" s="175" t="s">
        <v>54</v>
      </c>
      <c r="H36" s="176" t="s">
        <v>55</v>
      </c>
      <c r="I36" s="177"/>
      <c r="J36" s="178">
        <f>SUM(J27:J34)</f>
        <v>0</v>
      </c>
      <c r="K36" s="179"/>
    </row>
    <row r="37" spans="2:11" s="1" customFormat="1" ht="14.4" customHeight="1">
      <c r="B37" s="68"/>
      <c r="C37" s="69"/>
      <c r="D37" s="69"/>
      <c r="E37" s="69"/>
      <c r="F37" s="69"/>
      <c r="G37" s="69"/>
      <c r="H37" s="69"/>
      <c r="I37" s="180"/>
      <c r="J37" s="69"/>
      <c r="K37" s="70"/>
    </row>
    <row r="41" spans="2:11" s="1" customFormat="1" ht="6.95" customHeight="1">
      <c r="B41" s="181"/>
      <c r="C41" s="182"/>
      <c r="D41" s="182"/>
      <c r="E41" s="182"/>
      <c r="F41" s="182"/>
      <c r="G41" s="182"/>
      <c r="H41" s="182"/>
      <c r="I41" s="183"/>
      <c r="J41" s="182"/>
      <c r="K41" s="184"/>
    </row>
    <row r="42" spans="2:11" s="1" customFormat="1" ht="36.95" customHeight="1">
      <c r="B42" s="47"/>
      <c r="C42" s="31" t="s">
        <v>130</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6.5" customHeight="1">
      <c r="B45" s="47"/>
      <c r="C45" s="48"/>
      <c r="D45" s="48"/>
      <c r="E45" s="157" t="str">
        <f>E7</f>
        <v>DOMOV ČERNOVICE PŘÍSTAVBA ZIMNÍ ZAHRADY</v>
      </c>
      <c r="F45" s="41"/>
      <c r="G45" s="41"/>
      <c r="H45" s="41"/>
      <c r="I45" s="158"/>
      <c r="J45" s="48"/>
      <c r="K45" s="52"/>
    </row>
    <row r="46" spans="2:11" s="1" customFormat="1" ht="14.4" customHeight="1">
      <c r="B46" s="47"/>
      <c r="C46" s="41" t="s">
        <v>127</v>
      </c>
      <c r="D46" s="48"/>
      <c r="E46" s="48"/>
      <c r="F46" s="48"/>
      <c r="G46" s="48"/>
      <c r="H46" s="48"/>
      <c r="I46" s="158"/>
      <c r="J46" s="48"/>
      <c r="K46" s="52"/>
    </row>
    <row r="47" spans="2:11" s="1" customFormat="1" ht="17.25" customHeight="1">
      <c r="B47" s="47"/>
      <c r="C47" s="48"/>
      <c r="D47" s="48"/>
      <c r="E47" s="159" t="str">
        <f>E9</f>
        <v>D.1.4.a - Zdravotní instalace</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Černovice 25, Holýšov</v>
      </c>
      <c r="G49" s="48"/>
      <c r="H49" s="48"/>
      <c r="I49" s="160" t="s">
        <v>27</v>
      </c>
      <c r="J49" s="161" t="str">
        <f>IF(J12="","",J12)</f>
        <v>16. 1. 2018</v>
      </c>
      <c r="K49" s="52"/>
    </row>
    <row r="50" spans="2:11" s="1" customFormat="1" ht="6.95" customHeight="1">
      <c r="B50" s="47"/>
      <c r="C50" s="48"/>
      <c r="D50" s="48"/>
      <c r="E50" s="48"/>
      <c r="F50" s="48"/>
      <c r="G50" s="48"/>
      <c r="H50" s="48"/>
      <c r="I50" s="158"/>
      <c r="J50" s="48"/>
      <c r="K50" s="52"/>
    </row>
    <row r="51" spans="2:11" s="1" customFormat="1" ht="13.5">
      <c r="B51" s="47"/>
      <c r="C51" s="41" t="s">
        <v>31</v>
      </c>
      <c r="D51" s="48"/>
      <c r="E51" s="48"/>
      <c r="F51" s="36" t="str">
        <f>E15</f>
        <v xml:space="preserve"> </v>
      </c>
      <c r="G51" s="48"/>
      <c r="H51" s="48"/>
      <c r="I51" s="160" t="s">
        <v>37</v>
      </c>
      <c r="J51" s="45" t="str">
        <f>E21</f>
        <v>Atelier K11 s.r.o.</v>
      </c>
      <c r="K51" s="52"/>
    </row>
    <row r="52" spans="2:11" s="1" customFormat="1" ht="14.4" customHeight="1">
      <c r="B52" s="47"/>
      <c r="C52" s="41" t="s">
        <v>35</v>
      </c>
      <c r="D52" s="48"/>
      <c r="E52" s="48"/>
      <c r="F52" s="36" t="str">
        <f>IF(E18="","",E18)</f>
        <v/>
      </c>
      <c r="G52" s="48"/>
      <c r="H52" s="48"/>
      <c r="I52" s="158"/>
      <c r="J52" s="185"/>
      <c r="K52" s="52"/>
    </row>
    <row r="53" spans="2:11" s="1" customFormat="1" ht="10.3" customHeight="1">
      <c r="B53" s="47"/>
      <c r="C53" s="48"/>
      <c r="D53" s="48"/>
      <c r="E53" s="48"/>
      <c r="F53" s="48"/>
      <c r="G53" s="48"/>
      <c r="H53" s="48"/>
      <c r="I53" s="158"/>
      <c r="J53" s="48"/>
      <c r="K53" s="52"/>
    </row>
    <row r="54" spans="2:11" s="1" customFormat="1" ht="29.25" customHeight="1">
      <c r="B54" s="47"/>
      <c r="C54" s="186" t="s">
        <v>131</v>
      </c>
      <c r="D54" s="173"/>
      <c r="E54" s="173"/>
      <c r="F54" s="173"/>
      <c r="G54" s="173"/>
      <c r="H54" s="173"/>
      <c r="I54" s="187"/>
      <c r="J54" s="188" t="s">
        <v>132</v>
      </c>
      <c r="K54" s="189"/>
    </row>
    <row r="55" spans="2:11" s="1" customFormat="1" ht="10.3" customHeight="1">
      <c r="B55" s="47"/>
      <c r="C55" s="48"/>
      <c r="D55" s="48"/>
      <c r="E55" s="48"/>
      <c r="F55" s="48"/>
      <c r="G55" s="48"/>
      <c r="H55" s="48"/>
      <c r="I55" s="158"/>
      <c r="J55" s="48"/>
      <c r="K55" s="52"/>
    </row>
    <row r="56" spans="2:47" s="1" customFormat="1" ht="29.25" customHeight="1">
      <c r="B56" s="47"/>
      <c r="C56" s="190" t="s">
        <v>133</v>
      </c>
      <c r="D56" s="48"/>
      <c r="E56" s="48"/>
      <c r="F56" s="48"/>
      <c r="G56" s="48"/>
      <c r="H56" s="48"/>
      <c r="I56" s="158"/>
      <c r="J56" s="169">
        <f>J77</f>
        <v>0</v>
      </c>
      <c r="K56" s="52"/>
      <c r="AU56" s="25" t="s">
        <v>134</v>
      </c>
    </row>
    <row r="57" spans="2:11" s="8" customFormat="1" ht="24.95" customHeight="1">
      <c r="B57" s="191"/>
      <c r="C57" s="192"/>
      <c r="D57" s="193" t="s">
        <v>1035</v>
      </c>
      <c r="E57" s="194"/>
      <c r="F57" s="194"/>
      <c r="G57" s="194"/>
      <c r="H57" s="194"/>
      <c r="I57" s="195"/>
      <c r="J57" s="196">
        <f>J78</f>
        <v>0</v>
      </c>
      <c r="K57" s="197"/>
    </row>
    <row r="58" spans="2:11" s="1" customFormat="1" ht="21.8" customHeight="1">
      <c r="B58" s="47"/>
      <c r="C58" s="48"/>
      <c r="D58" s="48"/>
      <c r="E58" s="48"/>
      <c r="F58" s="48"/>
      <c r="G58" s="48"/>
      <c r="H58" s="48"/>
      <c r="I58" s="158"/>
      <c r="J58" s="48"/>
      <c r="K58" s="52"/>
    </row>
    <row r="59" spans="2:11" s="1" customFormat="1" ht="6.95" customHeight="1">
      <c r="B59" s="68"/>
      <c r="C59" s="69"/>
      <c r="D59" s="69"/>
      <c r="E59" s="69"/>
      <c r="F59" s="69"/>
      <c r="G59" s="69"/>
      <c r="H59" s="69"/>
      <c r="I59" s="180"/>
      <c r="J59" s="69"/>
      <c r="K59" s="70"/>
    </row>
    <row r="63" spans="2:12" s="1" customFormat="1" ht="6.95" customHeight="1">
      <c r="B63" s="71"/>
      <c r="C63" s="72"/>
      <c r="D63" s="72"/>
      <c r="E63" s="72"/>
      <c r="F63" s="72"/>
      <c r="G63" s="72"/>
      <c r="H63" s="72"/>
      <c r="I63" s="183"/>
      <c r="J63" s="72"/>
      <c r="K63" s="72"/>
      <c r="L63" s="73"/>
    </row>
    <row r="64" spans="2:12" s="1" customFormat="1" ht="36.95" customHeight="1">
      <c r="B64" s="47"/>
      <c r="C64" s="74" t="s">
        <v>163</v>
      </c>
      <c r="D64" s="75"/>
      <c r="E64" s="75"/>
      <c r="F64" s="75"/>
      <c r="G64" s="75"/>
      <c r="H64" s="75"/>
      <c r="I64" s="205"/>
      <c r="J64" s="75"/>
      <c r="K64" s="75"/>
      <c r="L64" s="73"/>
    </row>
    <row r="65" spans="2:12" s="1" customFormat="1" ht="6.95" customHeight="1">
      <c r="B65" s="47"/>
      <c r="C65" s="75"/>
      <c r="D65" s="75"/>
      <c r="E65" s="75"/>
      <c r="F65" s="75"/>
      <c r="G65" s="75"/>
      <c r="H65" s="75"/>
      <c r="I65" s="205"/>
      <c r="J65" s="75"/>
      <c r="K65" s="75"/>
      <c r="L65" s="73"/>
    </row>
    <row r="66" spans="2:12" s="1" customFormat="1" ht="14.4" customHeight="1">
      <c r="B66" s="47"/>
      <c r="C66" s="77" t="s">
        <v>18</v>
      </c>
      <c r="D66" s="75"/>
      <c r="E66" s="75"/>
      <c r="F66" s="75"/>
      <c r="G66" s="75"/>
      <c r="H66" s="75"/>
      <c r="I66" s="205"/>
      <c r="J66" s="75"/>
      <c r="K66" s="75"/>
      <c r="L66" s="73"/>
    </row>
    <row r="67" spans="2:12" s="1" customFormat="1" ht="16.5" customHeight="1">
      <c r="B67" s="47"/>
      <c r="C67" s="75"/>
      <c r="D67" s="75"/>
      <c r="E67" s="206" t="str">
        <f>E7</f>
        <v>DOMOV ČERNOVICE PŘÍSTAVBA ZIMNÍ ZAHRADY</v>
      </c>
      <c r="F67" s="77"/>
      <c r="G67" s="77"/>
      <c r="H67" s="77"/>
      <c r="I67" s="205"/>
      <c r="J67" s="75"/>
      <c r="K67" s="75"/>
      <c r="L67" s="73"/>
    </row>
    <row r="68" spans="2:12" s="1" customFormat="1" ht="14.4" customHeight="1">
      <c r="B68" s="47"/>
      <c r="C68" s="77" t="s">
        <v>127</v>
      </c>
      <c r="D68" s="75"/>
      <c r="E68" s="75"/>
      <c r="F68" s="75"/>
      <c r="G68" s="75"/>
      <c r="H68" s="75"/>
      <c r="I68" s="205"/>
      <c r="J68" s="75"/>
      <c r="K68" s="75"/>
      <c r="L68" s="73"/>
    </row>
    <row r="69" spans="2:12" s="1" customFormat="1" ht="17.25" customHeight="1">
      <c r="B69" s="47"/>
      <c r="C69" s="75"/>
      <c r="D69" s="75"/>
      <c r="E69" s="83" t="str">
        <f>E9</f>
        <v>D.1.4.a - Zdravotní instalace</v>
      </c>
      <c r="F69" s="75"/>
      <c r="G69" s="75"/>
      <c r="H69" s="75"/>
      <c r="I69" s="205"/>
      <c r="J69" s="75"/>
      <c r="K69" s="75"/>
      <c r="L69" s="73"/>
    </row>
    <row r="70" spans="2:12" s="1" customFormat="1" ht="6.95" customHeight="1">
      <c r="B70" s="47"/>
      <c r="C70" s="75"/>
      <c r="D70" s="75"/>
      <c r="E70" s="75"/>
      <c r="F70" s="75"/>
      <c r="G70" s="75"/>
      <c r="H70" s="75"/>
      <c r="I70" s="205"/>
      <c r="J70" s="75"/>
      <c r="K70" s="75"/>
      <c r="L70" s="73"/>
    </row>
    <row r="71" spans="2:12" s="1" customFormat="1" ht="18" customHeight="1">
      <c r="B71" s="47"/>
      <c r="C71" s="77" t="s">
        <v>25</v>
      </c>
      <c r="D71" s="75"/>
      <c r="E71" s="75"/>
      <c r="F71" s="207" t="str">
        <f>F12</f>
        <v>Černovice 25, Holýšov</v>
      </c>
      <c r="G71" s="75"/>
      <c r="H71" s="75"/>
      <c r="I71" s="208" t="s">
        <v>27</v>
      </c>
      <c r="J71" s="86" t="str">
        <f>IF(J12="","",J12)</f>
        <v>16. 1. 2018</v>
      </c>
      <c r="K71" s="75"/>
      <c r="L71" s="73"/>
    </row>
    <row r="72" spans="2:12" s="1" customFormat="1" ht="6.95" customHeight="1">
      <c r="B72" s="47"/>
      <c r="C72" s="75"/>
      <c r="D72" s="75"/>
      <c r="E72" s="75"/>
      <c r="F72" s="75"/>
      <c r="G72" s="75"/>
      <c r="H72" s="75"/>
      <c r="I72" s="205"/>
      <c r="J72" s="75"/>
      <c r="K72" s="75"/>
      <c r="L72" s="73"/>
    </row>
    <row r="73" spans="2:12" s="1" customFormat="1" ht="13.5">
      <c r="B73" s="47"/>
      <c r="C73" s="77" t="s">
        <v>31</v>
      </c>
      <c r="D73" s="75"/>
      <c r="E73" s="75"/>
      <c r="F73" s="207" t="str">
        <f>E15</f>
        <v xml:space="preserve"> </v>
      </c>
      <c r="G73" s="75"/>
      <c r="H73" s="75"/>
      <c r="I73" s="208" t="s">
        <v>37</v>
      </c>
      <c r="J73" s="207" t="str">
        <f>E21</f>
        <v>Atelier K11 s.r.o.</v>
      </c>
      <c r="K73" s="75"/>
      <c r="L73" s="73"/>
    </row>
    <row r="74" spans="2:12" s="1" customFormat="1" ht="14.4" customHeight="1">
      <c r="B74" s="47"/>
      <c r="C74" s="77" t="s">
        <v>35</v>
      </c>
      <c r="D74" s="75"/>
      <c r="E74" s="75"/>
      <c r="F74" s="207" t="str">
        <f>IF(E18="","",E18)</f>
        <v/>
      </c>
      <c r="G74" s="75"/>
      <c r="H74" s="75"/>
      <c r="I74" s="205"/>
      <c r="J74" s="75"/>
      <c r="K74" s="75"/>
      <c r="L74" s="73"/>
    </row>
    <row r="75" spans="2:12" s="1" customFormat="1" ht="10.3" customHeight="1">
      <c r="B75" s="47"/>
      <c r="C75" s="75"/>
      <c r="D75" s="75"/>
      <c r="E75" s="75"/>
      <c r="F75" s="75"/>
      <c r="G75" s="75"/>
      <c r="H75" s="75"/>
      <c r="I75" s="205"/>
      <c r="J75" s="75"/>
      <c r="K75" s="75"/>
      <c r="L75" s="73"/>
    </row>
    <row r="76" spans="2:20" s="10" customFormat="1" ht="29.25" customHeight="1">
      <c r="B76" s="209"/>
      <c r="C76" s="210" t="s">
        <v>164</v>
      </c>
      <c r="D76" s="211" t="s">
        <v>62</v>
      </c>
      <c r="E76" s="211" t="s">
        <v>58</v>
      </c>
      <c r="F76" s="211" t="s">
        <v>165</v>
      </c>
      <c r="G76" s="211" t="s">
        <v>166</v>
      </c>
      <c r="H76" s="211" t="s">
        <v>167</v>
      </c>
      <c r="I76" s="212" t="s">
        <v>168</v>
      </c>
      <c r="J76" s="211" t="s">
        <v>132</v>
      </c>
      <c r="K76" s="213" t="s">
        <v>169</v>
      </c>
      <c r="L76" s="214"/>
      <c r="M76" s="103" t="s">
        <v>170</v>
      </c>
      <c r="N76" s="104" t="s">
        <v>47</v>
      </c>
      <c r="O76" s="104" t="s">
        <v>171</v>
      </c>
      <c r="P76" s="104" t="s">
        <v>172</v>
      </c>
      <c r="Q76" s="104" t="s">
        <v>173</v>
      </c>
      <c r="R76" s="104" t="s">
        <v>174</v>
      </c>
      <c r="S76" s="104" t="s">
        <v>175</v>
      </c>
      <c r="T76" s="105" t="s">
        <v>176</v>
      </c>
    </row>
    <row r="77" spans="2:63" s="1" customFormat="1" ht="29.25" customHeight="1">
      <c r="B77" s="47"/>
      <c r="C77" s="109" t="s">
        <v>133</v>
      </c>
      <c r="D77" s="75"/>
      <c r="E77" s="75"/>
      <c r="F77" s="75"/>
      <c r="G77" s="75"/>
      <c r="H77" s="75"/>
      <c r="I77" s="205"/>
      <c r="J77" s="215">
        <f>BK77</f>
        <v>0</v>
      </c>
      <c r="K77" s="75"/>
      <c r="L77" s="73"/>
      <c r="M77" s="106"/>
      <c r="N77" s="107"/>
      <c r="O77" s="107"/>
      <c r="P77" s="216">
        <f>P78</f>
        <v>0</v>
      </c>
      <c r="Q77" s="107"/>
      <c r="R77" s="216">
        <f>R78</f>
        <v>0.09287812000000001</v>
      </c>
      <c r="S77" s="107"/>
      <c r="T77" s="217">
        <f>T78</f>
        <v>0.06856</v>
      </c>
      <c r="AT77" s="25" t="s">
        <v>76</v>
      </c>
      <c r="AU77" s="25" t="s">
        <v>134</v>
      </c>
      <c r="BK77" s="218">
        <f>BK78</f>
        <v>0</v>
      </c>
    </row>
    <row r="78" spans="2:63" s="11" customFormat="1" ht="37.4" customHeight="1">
      <c r="B78" s="219"/>
      <c r="C78" s="220"/>
      <c r="D78" s="221" t="s">
        <v>76</v>
      </c>
      <c r="E78" s="222" t="s">
        <v>1036</v>
      </c>
      <c r="F78" s="222" t="s">
        <v>1037</v>
      </c>
      <c r="G78" s="220"/>
      <c r="H78" s="220"/>
      <c r="I78" s="223"/>
      <c r="J78" s="224">
        <f>BK78</f>
        <v>0</v>
      </c>
      <c r="K78" s="220"/>
      <c r="L78" s="225"/>
      <c r="M78" s="226"/>
      <c r="N78" s="227"/>
      <c r="O78" s="227"/>
      <c r="P78" s="228">
        <f>SUM(P79:P122)</f>
        <v>0</v>
      </c>
      <c r="Q78" s="227"/>
      <c r="R78" s="228">
        <f>SUM(R79:R122)</f>
        <v>0.09287812000000001</v>
      </c>
      <c r="S78" s="227"/>
      <c r="T78" s="229">
        <f>SUM(T79:T122)</f>
        <v>0.06856</v>
      </c>
      <c r="AR78" s="230" t="s">
        <v>24</v>
      </c>
      <c r="AT78" s="231" t="s">
        <v>76</v>
      </c>
      <c r="AU78" s="231" t="s">
        <v>77</v>
      </c>
      <c r="AY78" s="230" t="s">
        <v>179</v>
      </c>
      <c r="BK78" s="232">
        <f>SUM(BK79:BK122)</f>
        <v>0</v>
      </c>
    </row>
    <row r="79" spans="2:65" s="1" customFormat="1" ht="16.5" customHeight="1">
      <c r="B79" s="47"/>
      <c r="C79" s="235" t="s">
        <v>24</v>
      </c>
      <c r="D79" s="235" t="s">
        <v>181</v>
      </c>
      <c r="E79" s="236" t="s">
        <v>1038</v>
      </c>
      <c r="F79" s="237" t="s">
        <v>1039</v>
      </c>
      <c r="G79" s="238" t="s">
        <v>548</v>
      </c>
      <c r="H79" s="239">
        <v>2</v>
      </c>
      <c r="I79" s="240"/>
      <c r="J79" s="241">
        <f>ROUND(I79*H79,2)</f>
        <v>0</v>
      </c>
      <c r="K79" s="237" t="s">
        <v>184</v>
      </c>
      <c r="L79" s="73"/>
      <c r="M79" s="242" t="s">
        <v>22</v>
      </c>
      <c r="N79" s="243" t="s">
        <v>48</v>
      </c>
      <c r="O79" s="48"/>
      <c r="P79" s="244">
        <f>O79*H79</f>
        <v>0</v>
      </c>
      <c r="Q79" s="244">
        <v>0.00184406</v>
      </c>
      <c r="R79" s="244">
        <f>Q79*H79</f>
        <v>0.00368812</v>
      </c>
      <c r="S79" s="244">
        <v>0</v>
      </c>
      <c r="T79" s="245">
        <f>S79*H79</f>
        <v>0</v>
      </c>
      <c r="AR79" s="25" t="s">
        <v>185</v>
      </c>
      <c r="AT79" s="25" t="s">
        <v>181</v>
      </c>
      <c r="AU79" s="25" t="s">
        <v>24</v>
      </c>
      <c r="AY79" s="25" t="s">
        <v>179</v>
      </c>
      <c r="BE79" s="246">
        <f>IF(N79="základní",J79,0)</f>
        <v>0</v>
      </c>
      <c r="BF79" s="246">
        <f>IF(N79="snížená",J79,0)</f>
        <v>0</v>
      </c>
      <c r="BG79" s="246">
        <f>IF(N79="zákl. přenesená",J79,0)</f>
        <v>0</v>
      </c>
      <c r="BH79" s="246">
        <f>IF(N79="sníž. přenesená",J79,0)</f>
        <v>0</v>
      </c>
      <c r="BI79" s="246">
        <f>IF(N79="nulová",J79,0)</f>
        <v>0</v>
      </c>
      <c r="BJ79" s="25" t="s">
        <v>24</v>
      </c>
      <c r="BK79" s="246">
        <f>ROUND(I79*H79,2)</f>
        <v>0</v>
      </c>
      <c r="BL79" s="25" t="s">
        <v>185</v>
      </c>
      <c r="BM79" s="25" t="s">
        <v>24</v>
      </c>
    </row>
    <row r="80" spans="2:47" s="1" customFormat="1" ht="13.5">
      <c r="B80" s="47"/>
      <c r="C80" s="75"/>
      <c r="D80" s="247" t="s">
        <v>187</v>
      </c>
      <c r="E80" s="75"/>
      <c r="F80" s="248" t="s">
        <v>1040</v>
      </c>
      <c r="G80" s="75"/>
      <c r="H80" s="75"/>
      <c r="I80" s="205"/>
      <c r="J80" s="75"/>
      <c r="K80" s="75"/>
      <c r="L80" s="73"/>
      <c r="M80" s="249"/>
      <c r="N80" s="48"/>
      <c r="O80" s="48"/>
      <c r="P80" s="48"/>
      <c r="Q80" s="48"/>
      <c r="R80" s="48"/>
      <c r="S80" s="48"/>
      <c r="T80" s="96"/>
      <c r="AT80" s="25" t="s">
        <v>187</v>
      </c>
      <c r="AU80" s="25" t="s">
        <v>24</v>
      </c>
    </row>
    <row r="81" spans="2:65" s="1" customFormat="1" ht="25.5" customHeight="1">
      <c r="B81" s="47"/>
      <c r="C81" s="235" t="s">
        <v>86</v>
      </c>
      <c r="D81" s="235" t="s">
        <v>181</v>
      </c>
      <c r="E81" s="236" t="s">
        <v>1041</v>
      </c>
      <c r="F81" s="237" t="s">
        <v>1042</v>
      </c>
      <c r="G81" s="238" t="s">
        <v>451</v>
      </c>
      <c r="H81" s="239">
        <v>1</v>
      </c>
      <c r="I81" s="240"/>
      <c r="J81" s="241">
        <f>ROUND(I81*H81,2)</f>
        <v>0</v>
      </c>
      <c r="K81" s="237" t="s">
        <v>184</v>
      </c>
      <c r="L81" s="73"/>
      <c r="M81" s="242" t="s">
        <v>22</v>
      </c>
      <c r="N81" s="243" t="s">
        <v>48</v>
      </c>
      <c r="O81" s="48"/>
      <c r="P81" s="244">
        <f>O81*H81</f>
        <v>0</v>
      </c>
      <c r="Q81" s="244">
        <v>0.02575</v>
      </c>
      <c r="R81" s="244">
        <f>Q81*H81</f>
        <v>0.02575</v>
      </c>
      <c r="S81" s="244">
        <v>0</v>
      </c>
      <c r="T81" s="245">
        <f>S81*H81</f>
        <v>0</v>
      </c>
      <c r="AR81" s="25" t="s">
        <v>185</v>
      </c>
      <c r="AT81" s="25" t="s">
        <v>181</v>
      </c>
      <c r="AU81" s="25" t="s">
        <v>24</v>
      </c>
      <c r="AY81" s="25" t="s">
        <v>179</v>
      </c>
      <c r="BE81" s="246">
        <f>IF(N81="základní",J81,0)</f>
        <v>0</v>
      </c>
      <c r="BF81" s="246">
        <f>IF(N81="snížená",J81,0)</f>
        <v>0</v>
      </c>
      <c r="BG81" s="246">
        <f>IF(N81="zákl. přenesená",J81,0)</f>
        <v>0</v>
      </c>
      <c r="BH81" s="246">
        <f>IF(N81="sníž. přenesená",J81,0)</f>
        <v>0</v>
      </c>
      <c r="BI81" s="246">
        <f>IF(N81="nulová",J81,0)</f>
        <v>0</v>
      </c>
      <c r="BJ81" s="25" t="s">
        <v>24</v>
      </c>
      <c r="BK81" s="246">
        <f>ROUND(I81*H81,2)</f>
        <v>0</v>
      </c>
      <c r="BL81" s="25" t="s">
        <v>185</v>
      </c>
      <c r="BM81" s="25" t="s">
        <v>86</v>
      </c>
    </row>
    <row r="82" spans="2:47" s="1" customFormat="1" ht="13.5">
      <c r="B82" s="47"/>
      <c r="C82" s="75"/>
      <c r="D82" s="247" t="s">
        <v>187</v>
      </c>
      <c r="E82" s="75"/>
      <c r="F82" s="248" t="s">
        <v>1043</v>
      </c>
      <c r="G82" s="75"/>
      <c r="H82" s="75"/>
      <c r="I82" s="205"/>
      <c r="J82" s="75"/>
      <c r="K82" s="75"/>
      <c r="L82" s="73"/>
      <c r="M82" s="249"/>
      <c r="N82" s="48"/>
      <c r="O82" s="48"/>
      <c r="P82" s="48"/>
      <c r="Q82" s="48"/>
      <c r="R82" s="48"/>
      <c r="S82" s="48"/>
      <c r="T82" s="96"/>
      <c r="AT82" s="25" t="s">
        <v>187</v>
      </c>
      <c r="AU82" s="25" t="s">
        <v>24</v>
      </c>
    </row>
    <row r="83" spans="2:47" s="1" customFormat="1" ht="13.5">
      <c r="B83" s="47"/>
      <c r="C83" s="75"/>
      <c r="D83" s="247" t="s">
        <v>189</v>
      </c>
      <c r="E83" s="75"/>
      <c r="F83" s="250" t="s">
        <v>1044</v>
      </c>
      <c r="G83" s="75"/>
      <c r="H83" s="75"/>
      <c r="I83" s="205"/>
      <c r="J83" s="75"/>
      <c r="K83" s="75"/>
      <c r="L83" s="73"/>
      <c r="M83" s="249"/>
      <c r="N83" s="48"/>
      <c r="O83" s="48"/>
      <c r="P83" s="48"/>
      <c r="Q83" s="48"/>
      <c r="R83" s="48"/>
      <c r="S83" s="48"/>
      <c r="T83" s="96"/>
      <c r="AT83" s="25" t="s">
        <v>189</v>
      </c>
      <c r="AU83" s="25" t="s">
        <v>24</v>
      </c>
    </row>
    <row r="84" spans="2:65" s="1" customFormat="1" ht="16.5" customHeight="1">
      <c r="B84" s="47"/>
      <c r="C84" s="235" t="s">
        <v>204</v>
      </c>
      <c r="D84" s="235" t="s">
        <v>181</v>
      </c>
      <c r="E84" s="236" t="s">
        <v>1045</v>
      </c>
      <c r="F84" s="237" t="s">
        <v>1046</v>
      </c>
      <c r="G84" s="238" t="s">
        <v>548</v>
      </c>
      <c r="H84" s="239">
        <v>1</v>
      </c>
      <c r="I84" s="240"/>
      <c r="J84" s="241">
        <f>ROUND(I84*H84,2)</f>
        <v>0</v>
      </c>
      <c r="K84" s="237" t="s">
        <v>184</v>
      </c>
      <c r="L84" s="73"/>
      <c r="M84" s="242" t="s">
        <v>22</v>
      </c>
      <c r="N84" s="243" t="s">
        <v>48</v>
      </c>
      <c r="O84" s="48"/>
      <c r="P84" s="244">
        <f>O84*H84</f>
        <v>0</v>
      </c>
      <c r="Q84" s="244">
        <v>0.02003</v>
      </c>
      <c r="R84" s="244">
        <f>Q84*H84</f>
        <v>0.02003</v>
      </c>
      <c r="S84" s="244">
        <v>0</v>
      </c>
      <c r="T84" s="245">
        <f>S84*H84</f>
        <v>0</v>
      </c>
      <c r="AR84" s="25" t="s">
        <v>185</v>
      </c>
      <c r="AT84" s="25" t="s">
        <v>181</v>
      </c>
      <c r="AU84" s="25" t="s">
        <v>24</v>
      </c>
      <c r="AY84" s="25" t="s">
        <v>179</v>
      </c>
      <c r="BE84" s="246">
        <f>IF(N84="základní",J84,0)</f>
        <v>0</v>
      </c>
      <c r="BF84" s="246">
        <f>IF(N84="snížená",J84,0)</f>
        <v>0</v>
      </c>
      <c r="BG84" s="246">
        <f>IF(N84="zákl. přenesená",J84,0)</f>
        <v>0</v>
      </c>
      <c r="BH84" s="246">
        <f>IF(N84="sníž. přenesená",J84,0)</f>
        <v>0</v>
      </c>
      <c r="BI84" s="246">
        <f>IF(N84="nulová",J84,0)</f>
        <v>0</v>
      </c>
      <c r="BJ84" s="25" t="s">
        <v>24</v>
      </c>
      <c r="BK84" s="246">
        <f>ROUND(I84*H84,2)</f>
        <v>0</v>
      </c>
      <c r="BL84" s="25" t="s">
        <v>185</v>
      </c>
      <c r="BM84" s="25" t="s">
        <v>204</v>
      </c>
    </row>
    <row r="85" spans="2:47" s="1" customFormat="1" ht="13.5">
      <c r="B85" s="47"/>
      <c r="C85" s="75"/>
      <c r="D85" s="247" t="s">
        <v>187</v>
      </c>
      <c r="E85" s="75"/>
      <c r="F85" s="248" t="s">
        <v>1047</v>
      </c>
      <c r="G85" s="75"/>
      <c r="H85" s="75"/>
      <c r="I85" s="205"/>
      <c r="J85" s="75"/>
      <c r="K85" s="75"/>
      <c r="L85" s="73"/>
      <c r="M85" s="249"/>
      <c r="N85" s="48"/>
      <c r="O85" s="48"/>
      <c r="P85" s="48"/>
      <c r="Q85" s="48"/>
      <c r="R85" s="48"/>
      <c r="S85" s="48"/>
      <c r="T85" s="96"/>
      <c r="AT85" s="25" t="s">
        <v>187</v>
      </c>
      <c r="AU85" s="25" t="s">
        <v>24</v>
      </c>
    </row>
    <row r="86" spans="2:65" s="1" customFormat="1" ht="16.5" customHeight="1">
      <c r="B86" s="47"/>
      <c r="C86" s="235" t="s">
        <v>185</v>
      </c>
      <c r="D86" s="235" t="s">
        <v>181</v>
      </c>
      <c r="E86" s="236" t="s">
        <v>1048</v>
      </c>
      <c r="F86" s="237" t="s">
        <v>1049</v>
      </c>
      <c r="G86" s="238" t="s">
        <v>548</v>
      </c>
      <c r="H86" s="239">
        <v>1</v>
      </c>
      <c r="I86" s="240"/>
      <c r="J86" s="241">
        <f>ROUND(I86*H86,2)</f>
        <v>0</v>
      </c>
      <c r="K86" s="237" t="s">
        <v>184</v>
      </c>
      <c r="L86" s="73"/>
      <c r="M86" s="242" t="s">
        <v>22</v>
      </c>
      <c r="N86" s="243" t="s">
        <v>48</v>
      </c>
      <c r="O86" s="48"/>
      <c r="P86" s="244">
        <f>O86*H86</f>
        <v>0</v>
      </c>
      <c r="Q86" s="244">
        <v>0.00353</v>
      </c>
      <c r="R86" s="244">
        <f>Q86*H86</f>
        <v>0.00353</v>
      </c>
      <c r="S86" s="244">
        <v>0</v>
      </c>
      <c r="T86" s="245">
        <f>S86*H86</f>
        <v>0</v>
      </c>
      <c r="AR86" s="25" t="s">
        <v>185</v>
      </c>
      <c r="AT86" s="25" t="s">
        <v>181</v>
      </c>
      <c r="AU86" s="25" t="s">
        <v>24</v>
      </c>
      <c r="AY86" s="25" t="s">
        <v>179</v>
      </c>
      <c r="BE86" s="246">
        <f>IF(N86="základní",J86,0)</f>
        <v>0</v>
      </c>
      <c r="BF86" s="246">
        <f>IF(N86="snížená",J86,0)</f>
        <v>0</v>
      </c>
      <c r="BG86" s="246">
        <f>IF(N86="zákl. přenesená",J86,0)</f>
        <v>0</v>
      </c>
      <c r="BH86" s="246">
        <f>IF(N86="sníž. přenesená",J86,0)</f>
        <v>0</v>
      </c>
      <c r="BI86" s="246">
        <f>IF(N86="nulová",J86,0)</f>
        <v>0</v>
      </c>
      <c r="BJ86" s="25" t="s">
        <v>24</v>
      </c>
      <c r="BK86" s="246">
        <f>ROUND(I86*H86,2)</f>
        <v>0</v>
      </c>
      <c r="BL86" s="25" t="s">
        <v>185</v>
      </c>
      <c r="BM86" s="25" t="s">
        <v>185</v>
      </c>
    </row>
    <row r="87" spans="2:47" s="1" customFormat="1" ht="13.5">
      <c r="B87" s="47"/>
      <c r="C87" s="75"/>
      <c r="D87" s="247" t="s">
        <v>187</v>
      </c>
      <c r="E87" s="75"/>
      <c r="F87" s="248" t="s">
        <v>1050</v>
      </c>
      <c r="G87" s="75"/>
      <c r="H87" s="75"/>
      <c r="I87" s="205"/>
      <c r="J87" s="75"/>
      <c r="K87" s="75"/>
      <c r="L87" s="73"/>
      <c r="M87" s="249"/>
      <c r="N87" s="48"/>
      <c r="O87" s="48"/>
      <c r="P87" s="48"/>
      <c r="Q87" s="48"/>
      <c r="R87" s="48"/>
      <c r="S87" s="48"/>
      <c r="T87" s="96"/>
      <c r="AT87" s="25" t="s">
        <v>187</v>
      </c>
      <c r="AU87" s="25" t="s">
        <v>24</v>
      </c>
    </row>
    <row r="88" spans="2:65" s="1" customFormat="1" ht="16.5" customHeight="1">
      <c r="B88" s="47"/>
      <c r="C88" s="235" t="s">
        <v>217</v>
      </c>
      <c r="D88" s="235" t="s">
        <v>181</v>
      </c>
      <c r="E88" s="236" t="s">
        <v>1051</v>
      </c>
      <c r="F88" s="237" t="s">
        <v>1052</v>
      </c>
      <c r="G88" s="238" t="s">
        <v>451</v>
      </c>
      <c r="H88" s="239">
        <v>10</v>
      </c>
      <c r="I88" s="240"/>
      <c r="J88" s="241">
        <f>ROUND(I88*H88,2)</f>
        <v>0</v>
      </c>
      <c r="K88" s="237" t="s">
        <v>184</v>
      </c>
      <c r="L88" s="73"/>
      <c r="M88" s="242" t="s">
        <v>22</v>
      </c>
      <c r="N88" s="243" t="s">
        <v>48</v>
      </c>
      <c r="O88" s="48"/>
      <c r="P88" s="244">
        <f>O88*H88</f>
        <v>0</v>
      </c>
      <c r="Q88" s="244">
        <v>0</v>
      </c>
      <c r="R88" s="244">
        <f>Q88*H88</f>
        <v>0</v>
      </c>
      <c r="S88" s="244">
        <v>0.00263</v>
      </c>
      <c r="T88" s="245">
        <f>S88*H88</f>
        <v>0.0263</v>
      </c>
      <c r="AR88" s="25" t="s">
        <v>185</v>
      </c>
      <c r="AT88" s="25" t="s">
        <v>181</v>
      </c>
      <c r="AU88" s="25" t="s">
        <v>24</v>
      </c>
      <c r="AY88" s="25" t="s">
        <v>179</v>
      </c>
      <c r="BE88" s="246">
        <f>IF(N88="základní",J88,0)</f>
        <v>0</v>
      </c>
      <c r="BF88" s="246">
        <f>IF(N88="snížená",J88,0)</f>
        <v>0</v>
      </c>
      <c r="BG88" s="246">
        <f>IF(N88="zákl. přenesená",J88,0)</f>
        <v>0</v>
      </c>
      <c r="BH88" s="246">
        <f>IF(N88="sníž. přenesená",J88,0)</f>
        <v>0</v>
      </c>
      <c r="BI88" s="246">
        <f>IF(N88="nulová",J88,0)</f>
        <v>0</v>
      </c>
      <c r="BJ88" s="25" t="s">
        <v>24</v>
      </c>
      <c r="BK88" s="246">
        <f>ROUND(I88*H88,2)</f>
        <v>0</v>
      </c>
      <c r="BL88" s="25" t="s">
        <v>185</v>
      </c>
      <c r="BM88" s="25" t="s">
        <v>217</v>
      </c>
    </row>
    <row r="89" spans="2:47" s="1" customFormat="1" ht="13.5">
      <c r="B89" s="47"/>
      <c r="C89" s="75"/>
      <c r="D89" s="247" t="s">
        <v>187</v>
      </c>
      <c r="E89" s="75"/>
      <c r="F89" s="248" t="s">
        <v>1053</v>
      </c>
      <c r="G89" s="75"/>
      <c r="H89" s="75"/>
      <c r="I89" s="205"/>
      <c r="J89" s="75"/>
      <c r="K89" s="75"/>
      <c r="L89" s="73"/>
      <c r="M89" s="249"/>
      <c r="N89" s="48"/>
      <c r="O89" s="48"/>
      <c r="P89" s="48"/>
      <c r="Q89" s="48"/>
      <c r="R89" s="48"/>
      <c r="S89" s="48"/>
      <c r="T89" s="96"/>
      <c r="AT89" s="25" t="s">
        <v>187</v>
      </c>
      <c r="AU89" s="25" t="s">
        <v>24</v>
      </c>
    </row>
    <row r="90" spans="2:47" s="1" customFormat="1" ht="13.5">
      <c r="B90" s="47"/>
      <c r="C90" s="75"/>
      <c r="D90" s="247" t="s">
        <v>189</v>
      </c>
      <c r="E90" s="75"/>
      <c r="F90" s="250" t="s">
        <v>1054</v>
      </c>
      <c r="G90" s="75"/>
      <c r="H90" s="75"/>
      <c r="I90" s="205"/>
      <c r="J90" s="75"/>
      <c r="K90" s="75"/>
      <c r="L90" s="73"/>
      <c r="M90" s="249"/>
      <c r="N90" s="48"/>
      <c r="O90" s="48"/>
      <c r="P90" s="48"/>
      <c r="Q90" s="48"/>
      <c r="R90" s="48"/>
      <c r="S90" s="48"/>
      <c r="T90" s="96"/>
      <c r="AT90" s="25" t="s">
        <v>189</v>
      </c>
      <c r="AU90" s="25" t="s">
        <v>24</v>
      </c>
    </row>
    <row r="91" spans="2:65" s="1" customFormat="1" ht="16.5" customHeight="1">
      <c r="B91" s="47"/>
      <c r="C91" s="235" t="s">
        <v>224</v>
      </c>
      <c r="D91" s="235" t="s">
        <v>181</v>
      </c>
      <c r="E91" s="236" t="s">
        <v>1055</v>
      </c>
      <c r="F91" s="237" t="s">
        <v>1056</v>
      </c>
      <c r="G91" s="238" t="s">
        <v>451</v>
      </c>
      <c r="H91" s="239">
        <v>7</v>
      </c>
      <c r="I91" s="240"/>
      <c r="J91" s="241">
        <f>ROUND(I91*H91,2)</f>
        <v>0</v>
      </c>
      <c r="K91" s="237" t="s">
        <v>184</v>
      </c>
      <c r="L91" s="73"/>
      <c r="M91" s="242" t="s">
        <v>22</v>
      </c>
      <c r="N91" s="243" t="s">
        <v>48</v>
      </c>
      <c r="O91" s="48"/>
      <c r="P91" s="244">
        <f>O91*H91</f>
        <v>0</v>
      </c>
      <c r="Q91" s="244">
        <v>0.00126</v>
      </c>
      <c r="R91" s="244">
        <f>Q91*H91</f>
        <v>0.00882</v>
      </c>
      <c r="S91" s="244">
        <v>0</v>
      </c>
      <c r="T91" s="245">
        <f>S91*H91</f>
        <v>0</v>
      </c>
      <c r="AR91" s="25" t="s">
        <v>185</v>
      </c>
      <c r="AT91" s="25" t="s">
        <v>181</v>
      </c>
      <c r="AU91" s="25" t="s">
        <v>24</v>
      </c>
      <c r="AY91" s="25" t="s">
        <v>179</v>
      </c>
      <c r="BE91" s="246">
        <f>IF(N91="základní",J91,0)</f>
        <v>0</v>
      </c>
      <c r="BF91" s="246">
        <f>IF(N91="snížená",J91,0)</f>
        <v>0</v>
      </c>
      <c r="BG91" s="246">
        <f>IF(N91="zákl. přenesená",J91,0)</f>
        <v>0</v>
      </c>
      <c r="BH91" s="246">
        <f>IF(N91="sníž. přenesená",J91,0)</f>
        <v>0</v>
      </c>
      <c r="BI91" s="246">
        <f>IF(N91="nulová",J91,0)</f>
        <v>0</v>
      </c>
      <c r="BJ91" s="25" t="s">
        <v>24</v>
      </c>
      <c r="BK91" s="246">
        <f>ROUND(I91*H91,2)</f>
        <v>0</v>
      </c>
      <c r="BL91" s="25" t="s">
        <v>185</v>
      </c>
      <c r="BM91" s="25" t="s">
        <v>224</v>
      </c>
    </row>
    <row r="92" spans="2:47" s="1" customFormat="1" ht="13.5">
      <c r="B92" s="47"/>
      <c r="C92" s="75"/>
      <c r="D92" s="247" t="s">
        <v>187</v>
      </c>
      <c r="E92" s="75"/>
      <c r="F92" s="248" t="s">
        <v>1057</v>
      </c>
      <c r="G92" s="75"/>
      <c r="H92" s="75"/>
      <c r="I92" s="205"/>
      <c r="J92" s="75"/>
      <c r="K92" s="75"/>
      <c r="L92" s="73"/>
      <c r="M92" s="249"/>
      <c r="N92" s="48"/>
      <c r="O92" s="48"/>
      <c r="P92" s="48"/>
      <c r="Q92" s="48"/>
      <c r="R92" s="48"/>
      <c r="S92" s="48"/>
      <c r="T92" s="96"/>
      <c r="AT92" s="25" t="s">
        <v>187</v>
      </c>
      <c r="AU92" s="25" t="s">
        <v>24</v>
      </c>
    </row>
    <row r="93" spans="2:47" s="1" customFormat="1" ht="13.5">
      <c r="B93" s="47"/>
      <c r="C93" s="75"/>
      <c r="D93" s="247" t="s">
        <v>189</v>
      </c>
      <c r="E93" s="75"/>
      <c r="F93" s="250" t="s">
        <v>1058</v>
      </c>
      <c r="G93" s="75"/>
      <c r="H93" s="75"/>
      <c r="I93" s="205"/>
      <c r="J93" s="75"/>
      <c r="K93" s="75"/>
      <c r="L93" s="73"/>
      <c r="M93" s="249"/>
      <c r="N93" s="48"/>
      <c r="O93" s="48"/>
      <c r="P93" s="48"/>
      <c r="Q93" s="48"/>
      <c r="R93" s="48"/>
      <c r="S93" s="48"/>
      <c r="T93" s="96"/>
      <c r="AT93" s="25" t="s">
        <v>189</v>
      </c>
      <c r="AU93" s="25" t="s">
        <v>24</v>
      </c>
    </row>
    <row r="94" spans="2:65" s="1" customFormat="1" ht="16.5" customHeight="1">
      <c r="B94" s="47"/>
      <c r="C94" s="235" t="s">
        <v>230</v>
      </c>
      <c r="D94" s="235" t="s">
        <v>181</v>
      </c>
      <c r="E94" s="236" t="s">
        <v>1059</v>
      </c>
      <c r="F94" s="237" t="s">
        <v>1060</v>
      </c>
      <c r="G94" s="238" t="s">
        <v>451</v>
      </c>
      <c r="H94" s="239">
        <v>1</v>
      </c>
      <c r="I94" s="240"/>
      <c r="J94" s="241">
        <f>ROUND(I94*H94,2)</f>
        <v>0</v>
      </c>
      <c r="K94" s="237" t="s">
        <v>184</v>
      </c>
      <c r="L94" s="73"/>
      <c r="M94" s="242" t="s">
        <v>22</v>
      </c>
      <c r="N94" s="243" t="s">
        <v>48</v>
      </c>
      <c r="O94" s="48"/>
      <c r="P94" s="244">
        <f>O94*H94</f>
        <v>0</v>
      </c>
      <c r="Q94" s="244">
        <v>0.00177</v>
      </c>
      <c r="R94" s="244">
        <f>Q94*H94</f>
        <v>0.00177</v>
      </c>
      <c r="S94" s="244">
        <v>0</v>
      </c>
      <c r="T94" s="245">
        <f>S94*H94</f>
        <v>0</v>
      </c>
      <c r="AR94" s="25" t="s">
        <v>185</v>
      </c>
      <c r="AT94" s="25" t="s">
        <v>181</v>
      </c>
      <c r="AU94" s="25" t="s">
        <v>24</v>
      </c>
      <c r="AY94" s="25" t="s">
        <v>179</v>
      </c>
      <c r="BE94" s="246">
        <f>IF(N94="základní",J94,0)</f>
        <v>0</v>
      </c>
      <c r="BF94" s="246">
        <f>IF(N94="snížená",J94,0)</f>
        <v>0</v>
      </c>
      <c r="BG94" s="246">
        <f>IF(N94="zákl. přenesená",J94,0)</f>
        <v>0</v>
      </c>
      <c r="BH94" s="246">
        <f>IF(N94="sníž. přenesená",J94,0)</f>
        <v>0</v>
      </c>
      <c r="BI94" s="246">
        <f>IF(N94="nulová",J94,0)</f>
        <v>0</v>
      </c>
      <c r="BJ94" s="25" t="s">
        <v>24</v>
      </c>
      <c r="BK94" s="246">
        <f>ROUND(I94*H94,2)</f>
        <v>0</v>
      </c>
      <c r="BL94" s="25" t="s">
        <v>185</v>
      </c>
      <c r="BM94" s="25" t="s">
        <v>230</v>
      </c>
    </row>
    <row r="95" spans="2:47" s="1" customFormat="1" ht="13.5">
      <c r="B95" s="47"/>
      <c r="C95" s="75"/>
      <c r="D95" s="247" t="s">
        <v>187</v>
      </c>
      <c r="E95" s="75"/>
      <c r="F95" s="248" t="s">
        <v>1061</v>
      </c>
      <c r="G95" s="75"/>
      <c r="H95" s="75"/>
      <c r="I95" s="205"/>
      <c r="J95" s="75"/>
      <c r="K95" s="75"/>
      <c r="L95" s="73"/>
      <c r="M95" s="249"/>
      <c r="N95" s="48"/>
      <c r="O95" s="48"/>
      <c r="P95" s="48"/>
      <c r="Q95" s="48"/>
      <c r="R95" s="48"/>
      <c r="S95" s="48"/>
      <c r="T95" s="96"/>
      <c r="AT95" s="25" t="s">
        <v>187</v>
      </c>
      <c r="AU95" s="25" t="s">
        <v>24</v>
      </c>
    </row>
    <row r="96" spans="2:47" s="1" customFormat="1" ht="13.5">
      <c r="B96" s="47"/>
      <c r="C96" s="75"/>
      <c r="D96" s="247" t="s">
        <v>189</v>
      </c>
      <c r="E96" s="75"/>
      <c r="F96" s="250" t="s">
        <v>1058</v>
      </c>
      <c r="G96" s="75"/>
      <c r="H96" s="75"/>
      <c r="I96" s="205"/>
      <c r="J96" s="75"/>
      <c r="K96" s="75"/>
      <c r="L96" s="73"/>
      <c r="M96" s="249"/>
      <c r="N96" s="48"/>
      <c r="O96" s="48"/>
      <c r="P96" s="48"/>
      <c r="Q96" s="48"/>
      <c r="R96" s="48"/>
      <c r="S96" s="48"/>
      <c r="T96" s="96"/>
      <c r="AT96" s="25" t="s">
        <v>189</v>
      </c>
      <c r="AU96" s="25" t="s">
        <v>24</v>
      </c>
    </row>
    <row r="97" spans="2:65" s="1" customFormat="1" ht="16.5" customHeight="1">
      <c r="B97" s="47"/>
      <c r="C97" s="235" t="s">
        <v>236</v>
      </c>
      <c r="D97" s="235" t="s">
        <v>181</v>
      </c>
      <c r="E97" s="236" t="s">
        <v>1062</v>
      </c>
      <c r="F97" s="237" t="s">
        <v>1063</v>
      </c>
      <c r="G97" s="238" t="s">
        <v>451</v>
      </c>
      <c r="H97" s="239">
        <v>9</v>
      </c>
      <c r="I97" s="240"/>
      <c r="J97" s="241">
        <f>ROUND(I97*H97,2)</f>
        <v>0</v>
      </c>
      <c r="K97" s="237" t="s">
        <v>184</v>
      </c>
      <c r="L97" s="73"/>
      <c r="M97" s="242" t="s">
        <v>22</v>
      </c>
      <c r="N97" s="243" t="s">
        <v>48</v>
      </c>
      <c r="O97" s="48"/>
      <c r="P97" s="244">
        <f>O97*H97</f>
        <v>0</v>
      </c>
      <c r="Q97" s="244">
        <v>0.00277</v>
      </c>
      <c r="R97" s="244">
        <f>Q97*H97</f>
        <v>0.02493</v>
      </c>
      <c r="S97" s="244">
        <v>0</v>
      </c>
      <c r="T97" s="245">
        <f>S97*H97</f>
        <v>0</v>
      </c>
      <c r="AR97" s="25" t="s">
        <v>185</v>
      </c>
      <c r="AT97" s="25" t="s">
        <v>181</v>
      </c>
      <c r="AU97" s="25" t="s">
        <v>24</v>
      </c>
      <c r="AY97" s="25" t="s">
        <v>179</v>
      </c>
      <c r="BE97" s="246">
        <f>IF(N97="základní",J97,0)</f>
        <v>0</v>
      </c>
      <c r="BF97" s="246">
        <f>IF(N97="snížená",J97,0)</f>
        <v>0</v>
      </c>
      <c r="BG97" s="246">
        <f>IF(N97="zákl. přenesená",J97,0)</f>
        <v>0</v>
      </c>
      <c r="BH97" s="246">
        <f>IF(N97="sníž. přenesená",J97,0)</f>
        <v>0</v>
      </c>
      <c r="BI97" s="246">
        <f>IF(N97="nulová",J97,0)</f>
        <v>0</v>
      </c>
      <c r="BJ97" s="25" t="s">
        <v>24</v>
      </c>
      <c r="BK97" s="246">
        <f>ROUND(I97*H97,2)</f>
        <v>0</v>
      </c>
      <c r="BL97" s="25" t="s">
        <v>185</v>
      </c>
      <c r="BM97" s="25" t="s">
        <v>236</v>
      </c>
    </row>
    <row r="98" spans="2:47" s="1" customFormat="1" ht="13.5">
      <c r="B98" s="47"/>
      <c r="C98" s="75"/>
      <c r="D98" s="247" t="s">
        <v>187</v>
      </c>
      <c r="E98" s="75"/>
      <c r="F98" s="248" t="s">
        <v>1064</v>
      </c>
      <c r="G98" s="75"/>
      <c r="H98" s="75"/>
      <c r="I98" s="205"/>
      <c r="J98" s="75"/>
      <c r="K98" s="75"/>
      <c r="L98" s="73"/>
      <c r="M98" s="249"/>
      <c r="N98" s="48"/>
      <c r="O98" s="48"/>
      <c r="P98" s="48"/>
      <c r="Q98" s="48"/>
      <c r="R98" s="48"/>
      <c r="S98" s="48"/>
      <c r="T98" s="96"/>
      <c r="AT98" s="25" t="s">
        <v>187</v>
      </c>
      <c r="AU98" s="25" t="s">
        <v>24</v>
      </c>
    </row>
    <row r="99" spans="2:47" s="1" customFormat="1" ht="13.5">
      <c r="B99" s="47"/>
      <c r="C99" s="75"/>
      <c r="D99" s="247" t="s">
        <v>189</v>
      </c>
      <c r="E99" s="75"/>
      <c r="F99" s="250" t="s">
        <v>1058</v>
      </c>
      <c r="G99" s="75"/>
      <c r="H99" s="75"/>
      <c r="I99" s="205"/>
      <c r="J99" s="75"/>
      <c r="K99" s="75"/>
      <c r="L99" s="73"/>
      <c r="M99" s="249"/>
      <c r="N99" s="48"/>
      <c r="O99" s="48"/>
      <c r="P99" s="48"/>
      <c r="Q99" s="48"/>
      <c r="R99" s="48"/>
      <c r="S99" s="48"/>
      <c r="T99" s="96"/>
      <c r="AT99" s="25" t="s">
        <v>189</v>
      </c>
      <c r="AU99" s="25" t="s">
        <v>24</v>
      </c>
    </row>
    <row r="100" spans="2:65" s="1" customFormat="1" ht="25.5" customHeight="1">
      <c r="B100" s="47"/>
      <c r="C100" s="235" t="s">
        <v>242</v>
      </c>
      <c r="D100" s="235" t="s">
        <v>181</v>
      </c>
      <c r="E100" s="236" t="s">
        <v>1065</v>
      </c>
      <c r="F100" s="237" t="s">
        <v>1066</v>
      </c>
      <c r="G100" s="238" t="s">
        <v>548</v>
      </c>
      <c r="H100" s="239">
        <v>2</v>
      </c>
      <c r="I100" s="240"/>
      <c r="J100" s="241">
        <f>ROUND(I100*H100,2)</f>
        <v>0</v>
      </c>
      <c r="K100" s="237" t="s">
        <v>184</v>
      </c>
      <c r="L100" s="73"/>
      <c r="M100" s="242" t="s">
        <v>22</v>
      </c>
      <c r="N100" s="243" t="s">
        <v>48</v>
      </c>
      <c r="O100" s="48"/>
      <c r="P100" s="244">
        <f>O100*H100</f>
        <v>0</v>
      </c>
      <c r="Q100" s="244">
        <v>0.00143</v>
      </c>
      <c r="R100" s="244">
        <f>Q100*H100</f>
        <v>0.00286</v>
      </c>
      <c r="S100" s="244">
        <v>0</v>
      </c>
      <c r="T100" s="245">
        <f>S100*H100</f>
        <v>0</v>
      </c>
      <c r="AR100" s="25" t="s">
        <v>185</v>
      </c>
      <c r="AT100" s="25" t="s">
        <v>181</v>
      </c>
      <c r="AU100" s="25" t="s">
        <v>24</v>
      </c>
      <c r="AY100" s="25" t="s">
        <v>179</v>
      </c>
      <c r="BE100" s="246">
        <f>IF(N100="základní",J100,0)</f>
        <v>0</v>
      </c>
      <c r="BF100" s="246">
        <f>IF(N100="snížená",J100,0)</f>
        <v>0</v>
      </c>
      <c r="BG100" s="246">
        <f>IF(N100="zákl. přenesená",J100,0)</f>
        <v>0</v>
      </c>
      <c r="BH100" s="246">
        <f>IF(N100="sníž. přenesená",J100,0)</f>
        <v>0</v>
      </c>
      <c r="BI100" s="246">
        <f>IF(N100="nulová",J100,0)</f>
        <v>0</v>
      </c>
      <c r="BJ100" s="25" t="s">
        <v>24</v>
      </c>
      <c r="BK100" s="246">
        <f>ROUND(I100*H100,2)</f>
        <v>0</v>
      </c>
      <c r="BL100" s="25" t="s">
        <v>185</v>
      </c>
      <c r="BM100" s="25" t="s">
        <v>242</v>
      </c>
    </row>
    <row r="101" spans="2:47" s="1" customFormat="1" ht="13.5">
      <c r="B101" s="47"/>
      <c r="C101" s="75"/>
      <c r="D101" s="247" t="s">
        <v>187</v>
      </c>
      <c r="E101" s="75"/>
      <c r="F101" s="248" t="s">
        <v>1067</v>
      </c>
      <c r="G101" s="75"/>
      <c r="H101" s="75"/>
      <c r="I101" s="205"/>
      <c r="J101" s="75"/>
      <c r="K101" s="75"/>
      <c r="L101" s="73"/>
      <c r="M101" s="249"/>
      <c r="N101" s="48"/>
      <c r="O101" s="48"/>
      <c r="P101" s="48"/>
      <c r="Q101" s="48"/>
      <c r="R101" s="48"/>
      <c r="S101" s="48"/>
      <c r="T101" s="96"/>
      <c r="AT101" s="25" t="s">
        <v>187</v>
      </c>
      <c r="AU101" s="25" t="s">
        <v>24</v>
      </c>
    </row>
    <row r="102" spans="2:65" s="1" customFormat="1" ht="25.5" customHeight="1">
      <c r="B102" s="47"/>
      <c r="C102" s="235" t="s">
        <v>29</v>
      </c>
      <c r="D102" s="235" t="s">
        <v>181</v>
      </c>
      <c r="E102" s="236" t="s">
        <v>1068</v>
      </c>
      <c r="F102" s="237" t="s">
        <v>1069</v>
      </c>
      <c r="G102" s="238" t="s">
        <v>548</v>
      </c>
      <c r="H102" s="239">
        <v>1</v>
      </c>
      <c r="I102" s="240"/>
      <c r="J102" s="241">
        <f>ROUND(I102*H102,2)</f>
        <v>0</v>
      </c>
      <c r="K102" s="237" t="s">
        <v>184</v>
      </c>
      <c r="L102" s="73"/>
      <c r="M102" s="242" t="s">
        <v>22</v>
      </c>
      <c r="N102" s="243" t="s">
        <v>48</v>
      </c>
      <c r="O102" s="48"/>
      <c r="P102" s="244">
        <f>O102*H102</f>
        <v>0</v>
      </c>
      <c r="Q102" s="244">
        <v>0.0015</v>
      </c>
      <c r="R102" s="244">
        <f>Q102*H102</f>
        <v>0.0015</v>
      </c>
      <c r="S102" s="244">
        <v>0</v>
      </c>
      <c r="T102" s="245">
        <f>S102*H102</f>
        <v>0</v>
      </c>
      <c r="AR102" s="25" t="s">
        <v>185</v>
      </c>
      <c r="AT102" s="25" t="s">
        <v>181</v>
      </c>
      <c r="AU102" s="25" t="s">
        <v>24</v>
      </c>
      <c r="AY102" s="25" t="s">
        <v>179</v>
      </c>
      <c r="BE102" s="246">
        <f>IF(N102="základní",J102,0)</f>
        <v>0</v>
      </c>
      <c r="BF102" s="246">
        <f>IF(N102="snížená",J102,0)</f>
        <v>0</v>
      </c>
      <c r="BG102" s="246">
        <f>IF(N102="zákl. přenesená",J102,0)</f>
        <v>0</v>
      </c>
      <c r="BH102" s="246">
        <f>IF(N102="sníž. přenesená",J102,0)</f>
        <v>0</v>
      </c>
      <c r="BI102" s="246">
        <f>IF(N102="nulová",J102,0)</f>
        <v>0</v>
      </c>
      <c r="BJ102" s="25" t="s">
        <v>24</v>
      </c>
      <c r="BK102" s="246">
        <f>ROUND(I102*H102,2)</f>
        <v>0</v>
      </c>
      <c r="BL102" s="25" t="s">
        <v>185</v>
      </c>
      <c r="BM102" s="25" t="s">
        <v>29</v>
      </c>
    </row>
    <row r="103" spans="2:47" s="1" customFormat="1" ht="13.5">
      <c r="B103" s="47"/>
      <c r="C103" s="75"/>
      <c r="D103" s="247" t="s">
        <v>187</v>
      </c>
      <c r="E103" s="75"/>
      <c r="F103" s="248" t="s">
        <v>1070</v>
      </c>
      <c r="G103" s="75"/>
      <c r="H103" s="75"/>
      <c r="I103" s="205"/>
      <c r="J103" s="75"/>
      <c r="K103" s="75"/>
      <c r="L103" s="73"/>
      <c r="M103" s="249"/>
      <c r="N103" s="48"/>
      <c r="O103" s="48"/>
      <c r="P103" s="48"/>
      <c r="Q103" s="48"/>
      <c r="R103" s="48"/>
      <c r="S103" s="48"/>
      <c r="T103" s="96"/>
      <c r="AT103" s="25" t="s">
        <v>187</v>
      </c>
      <c r="AU103" s="25" t="s">
        <v>24</v>
      </c>
    </row>
    <row r="104" spans="2:65" s="1" customFormat="1" ht="16.5" customHeight="1">
      <c r="B104" s="47"/>
      <c r="C104" s="235" t="s">
        <v>256</v>
      </c>
      <c r="D104" s="235" t="s">
        <v>181</v>
      </c>
      <c r="E104" s="236" t="s">
        <v>1071</v>
      </c>
      <c r="F104" s="237" t="s">
        <v>1072</v>
      </c>
      <c r="G104" s="238" t="s">
        <v>548</v>
      </c>
      <c r="H104" s="239">
        <v>2</v>
      </c>
      <c r="I104" s="240"/>
      <c r="J104" s="241">
        <f>ROUND(I104*H104,2)</f>
        <v>0</v>
      </c>
      <c r="K104" s="237" t="s">
        <v>184</v>
      </c>
      <c r="L104" s="73"/>
      <c r="M104" s="242" t="s">
        <v>22</v>
      </c>
      <c r="N104" s="243" t="s">
        <v>48</v>
      </c>
      <c r="O104" s="48"/>
      <c r="P104" s="244">
        <f>O104*H104</f>
        <v>0</v>
      </c>
      <c r="Q104" s="244">
        <v>0</v>
      </c>
      <c r="R104" s="244">
        <f>Q104*H104</f>
        <v>0</v>
      </c>
      <c r="S104" s="244">
        <v>0.02113</v>
      </c>
      <c r="T104" s="245">
        <f>S104*H104</f>
        <v>0.04226</v>
      </c>
      <c r="AR104" s="25" t="s">
        <v>185</v>
      </c>
      <c r="AT104" s="25" t="s">
        <v>181</v>
      </c>
      <c r="AU104" s="25" t="s">
        <v>24</v>
      </c>
      <c r="AY104" s="25" t="s">
        <v>179</v>
      </c>
      <c r="BE104" s="246">
        <f>IF(N104="základní",J104,0)</f>
        <v>0</v>
      </c>
      <c r="BF104" s="246">
        <f>IF(N104="snížená",J104,0)</f>
        <v>0</v>
      </c>
      <c r="BG104" s="246">
        <f>IF(N104="zákl. přenesená",J104,0)</f>
        <v>0</v>
      </c>
      <c r="BH104" s="246">
        <f>IF(N104="sníž. přenesená",J104,0)</f>
        <v>0</v>
      </c>
      <c r="BI104" s="246">
        <f>IF(N104="nulová",J104,0)</f>
        <v>0</v>
      </c>
      <c r="BJ104" s="25" t="s">
        <v>24</v>
      </c>
      <c r="BK104" s="246">
        <f>ROUND(I104*H104,2)</f>
        <v>0</v>
      </c>
      <c r="BL104" s="25" t="s">
        <v>185</v>
      </c>
      <c r="BM104" s="25" t="s">
        <v>256</v>
      </c>
    </row>
    <row r="105" spans="2:47" s="1" customFormat="1" ht="13.5">
      <c r="B105" s="47"/>
      <c r="C105" s="75"/>
      <c r="D105" s="247" t="s">
        <v>187</v>
      </c>
      <c r="E105" s="75"/>
      <c r="F105" s="248" t="s">
        <v>1073</v>
      </c>
      <c r="G105" s="75"/>
      <c r="H105" s="75"/>
      <c r="I105" s="205"/>
      <c r="J105" s="75"/>
      <c r="K105" s="75"/>
      <c r="L105" s="73"/>
      <c r="M105" s="249"/>
      <c r="N105" s="48"/>
      <c r="O105" s="48"/>
      <c r="P105" s="48"/>
      <c r="Q105" s="48"/>
      <c r="R105" s="48"/>
      <c r="S105" s="48"/>
      <c r="T105" s="96"/>
      <c r="AT105" s="25" t="s">
        <v>187</v>
      </c>
      <c r="AU105" s="25" t="s">
        <v>24</v>
      </c>
    </row>
    <row r="106" spans="2:65" s="1" customFormat="1" ht="16.5" customHeight="1">
      <c r="B106" s="47"/>
      <c r="C106" s="235" t="s">
        <v>263</v>
      </c>
      <c r="D106" s="235" t="s">
        <v>181</v>
      </c>
      <c r="E106" s="236" t="s">
        <v>1074</v>
      </c>
      <c r="F106" s="237" t="s">
        <v>1075</v>
      </c>
      <c r="G106" s="238" t="s">
        <v>451</v>
      </c>
      <c r="H106" s="239">
        <v>8</v>
      </c>
      <c r="I106" s="240"/>
      <c r="J106" s="241">
        <f>ROUND(I106*H106,2)</f>
        <v>0</v>
      </c>
      <c r="K106" s="237" t="s">
        <v>184</v>
      </c>
      <c r="L106" s="73"/>
      <c r="M106" s="242" t="s">
        <v>22</v>
      </c>
      <c r="N106" s="243" t="s">
        <v>48</v>
      </c>
      <c r="O106" s="48"/>
      <c r="P106" s="244">
        <f>O106*H106</f>
        <v>0</v>
      </c>
      <c r="Q106" s="244">
        <v>0</v>
      </c>
      <c r="R106" s="244">
        <f>Q106*H106</f>
        <v>0</v>
      </c>
      <c r="S106" s="244">
        <v>0</v>
      </c>
      <c r="T106" s="245">
        <f>S106*H106</f>
        <v>0</v>
      </c>
      <c r="AR106" s="25" t="s">
        <v>185</v>
      </c>
      <c r="AT106" s="25" t="s">
        <v>181</v>
      </c>
      <c r="AU106" s="25" t="s">
        <v>24</v>
      </c>
      <c r="AY106" s="25" t="s">
        <v>179</v>
      </c>
      <c r="BE106" s="246">
        <f>IF(N106="základní",J106,0)</f>
        <v>0</v>
      </c>
      <c r="BF106" s="246">
        <f>IF(N106="snížená",J106,0)</f>
        <v>0</v>
      </c>
      <c r="BG106" s="246">
        <f>IF(N106="zákl. přenesená",J106,0)</f>
        <v>0</v>
      </c>
      <c r="BH106" s="246">
        <f>IF(N106="sníž. přenesená",J106,0)</f>
        <v>0</v>
      </c>
      <c r="BI106" s="246">
        <f>IF(N106="nulová",J106,0)</f>
        <v>0</v>
      </c>
      <c r="BJ106" s="25" t="s">
        <v>24</v>
      </c>
      <c r="BK106" s="246">
        <f>ROUND(I106*H106,2)</f>
        <v>0</v>
      </c>
      <c r="BL106" s="25" t="s">
        <v>185</v>
      </c>
      <c r="BM106" s="25" t="s">
        <v>263</v>
      </c>
    </row>
    <row r="107" spans="2:47" s="1" customFormat="1" ht="13.5">
      <c r="B107" s="47"/>
      <c r="C107" s="75"/>
      <c r="D107" s="247" t="s">
        <v>187</v>
      </c>
      <c r="E107" s="75"/>
      <c r="F107" s="248" t="s">
        <v>1076</v>
      </c>
      <c r="G107" s="75"/>
      <c r="H107" s="75"/>
      <c r="I107" s="205"/>
      <c r="J107" s="75"/>
      <c r="K107" s="75"/>
      <c r="L107" s="73"/>
      <c r="M107" s="249"/>
      <c r="N107" s="48"/>
      <c r="O107" s="48"/>
      <c r="P107" s="48"/>
      <c r="Q107" s="48"/>
      <c r="R107" s="48"/>
      <c r="S107" s="48"/>
      <c r="T107" s="96"/>
      <c r="AT107" s="25" t="s">
        <v>187</v>
      </c>
      <c r="AU107" s="25" t="s">
        <v>24</v>
      </c>
    </row>
    <row r="108" spans="2:47" s="1" customFormat="1" ht="13.5">
      <c r="B108" s="47"/>
      <c r="C108" s="75"/>
      <c r="D108" s="247" t="s">
        <v>189</v>
      </c>
      <c r="E108" s="75"/>
      <c r="F108" s="250" t="s">
        <v>1077</v>
      </c>
      <c r="G108" s="75"/>
      <c r="H108" s="75"/>
      <c r="I108" s="205"/>
      <c r="J108" s="75"/>
      <c r="K108" s="75"/>
      <c r="L108" s="73"/>
      <c r="M108" s="249"/>
      <c r="N108" s="48"/>
      <c r="O108" s="48"/>
      <c r="P108" s="48"/>
      <c r="Q108" s="48"/>
      <c r="R108" s="48"/>
      <c r="S108" s="48"/>
      <c r="T108" s="96"/>
      <c r="AT108" s="25" t="s">
        <v>189</v>
      </c>
      <c r="AU108" s="25" t="s">
        <v>24</v>
      </c>
    </row>
    <row r="109" spans="2:65" s="1" customFormat="1" ht="16.5" customHeight="1">
      <c r="B109" s="47"/>
      <c r="C109" s="235" t="s">
        <v>271</v>
      </c>
      <c r="D109" s="235" t="s">
        <v>181</v>
      </c>
      <c r="E109" s="236" t="s">
        <v>1078</v>
      </c>
      <c r="F109" s="237" t="s">
        <v>1079</v>
      </c>
      <c r="G109" s="238" t="s">
        <v>451</v>
      </c>
      <c r="H109" s="239">
        <v>9</v>
      </c>
      <c r="I109" s="240"/>
      <c r="J109" s="241">
        <f>ROUND(I109*H109,2)</f>
        <v>0</v>
      </c>
      <c r="K109" s="237" t="s">
        <v>184</v>
      </c>
      <c r="L109" s="73"/>
      <c r="M109" s="242" t="s">
        <v>22</v>
      </c>
      <c r="N109" s="243" t="s">
        <v>48</v>
      </c>
      <c r="O109" s="48"/>
      <c r="P109" s="244">
        <f>O109*H109</f>
        <v>0</v>
      </c>
      <c r="Q109" s="244">
        <v>0</v>
      </c>
      <c r="R109" s="244">
        <f>Q109*H109</f>
        <v>0</v>
      </c>
      <c r="S109" s="244">
        <v>0</v>
      </c>
      <c r="T109" s="245">
        <f>S109*H109</f>
        <v>0</v>
      </c>
      <c r="AR109" s="25" t="s">
        <v>185</v>
      </c>
      <c r="AT109" s="25" t="s">
        <v>181</v>
      </c>
      <c r="AU109" s="25" t="s">
        <v>24</v>
      </c>
      <c r="AY109" s="25" t="s">
        <v>179</v>
      </c>
      <c r="BE109" s="246">
        <f>IF(N109="základní",J109,0)</f>
        <v>0</v>
      </c>
      <c r="BF109" s="246">
        <f>IF(N109="snížená",J109,0)</f>
        <v>0</v>
      </c>
      <c r="BG109" s="246">
        <f>IF(N109="zákl. přenesená",J109,0)</f>
        <v>0</v>
      </c>
      <c r="BH109" s="246">
        <f>IF(N109="sníž. přenesená",J109,0)</f>
        <v>0</v>
      </c>
      <c r="BI109" s="246">
        <f>IF(N109="nulová",J109,0)</f>
        <v>0</v>
      </c>
      <c r="BJ109" s="25" t="s">
        <v>24</v>
      </c>
      <c r="BK109" s="246">
        <f>ROUND(I109*H109,2)</f>
        <v>0</v>
      </c>
      <c r="BL109" s="25" t="s">
        <v>185</v>
      </c>
      <c r="BM109" s="25" t="s">
        <v>271</v>
      </c>
    </row>
    <row r="110" spans="2:47" s="1" customFormat="1" ht="13.5">
      <c r="B110" s="47"/>
      <c r="C110" s="75"/>
      <c r="D110" s="247" t="s">
        <v>187</v>
      </c>
      <c r="E110" s="75"/>
      <c r="F110" s="248" t="s">
        <v>1080</v>
      </c>
      <c r="G110" s="75"/>
      <c r="H110" s="75"/>
      <c r="I110" s="205"/>
      <c r="J110" s="75"/>
      <c r="K110" s="75"/>
      <c r="L110" s="73"/>
      <c r="M110" s="249"/>
      <c r="N110" s="48"/>
      <c r="O110" s="48"/>
      <c r="P110" s="48"/>
      <c r="Q110" s="48"/>
      <c r="R110" s="48"/>
      <c r="S110" s="48"/>
      <c r="T110" s="96"/>
      <c r="AT110" s="25" t="s">
        <v>187</v>
      </c>
      <c r="AU110" s="25" t="s">
        <v>24</v>
      </c>
    </row>
    <row r="111" spans="2:47" s="1" customFormat="1" ht="13.5">
      <c r="B111" s="47"/>
      <c r="C111" s="75"/>
      <c r="D111" s="247" t="s">
        <v>189</v>
      </c>
      <c r="E111" s="75"/>
      <c r="F111" s="250" t="s">
        <v>1077</v>
      </c>
      <c r="G111" s="75"/>
      <c r="H111" s="75"/>
      <c r="I111" s="205"/>
      <c r="J111" s="75"/>
      <c r="K111" s="75"/>
      <c r="L111" s="73"/>
      <c r="M111" s="249"/>
      <c r="N111" s="48"/>
      <c r="O111" s="48"/>
      <c r="P111" s="48"/>
      <c r="Q111" s="48"/>
      <c r="R111" s="48"/>
      <c r="S111" s="48"/>
      <c r="T111" s="96"/>
      <c r="AT111" s="25" t="s">
        <v>189</v>
      </c>
      <c r="AU111" s="25" t="s">
        <v>24</v>
      </c>
    </row>
    <row r="112" spans="2:65" s="1" customFormat="1" ht="16.5" customHeight="1">
      <c r="B112" s="47"/>
      <c r="C112" s="235" t="s">
        <v>277</v>
      </c>
      <c r="D112" s="235" t="s">
        <v>181</v>
      </c>
      <c r="E112" s="236" t="s">
        <v>1081</v>
      </c>
      <c r="F112" s="237" t="s">
        <v>1082</v>
      </c>
      <c r="G112" s="238" t="s">
        <v>451</v>
      </c>
      <c r="H112" s="239">
        <v>20</v>
      </c>
      <c r="I112" s="240"/>
      <c r="J112" s="241">
        <f>ROUND(I112*H112,2)</f>
        <v>0</v>
      </c>
      <c r="K112" s="237" t="s">
        <v>184</v>
      </c>
      <c r="L112" s="73"/>
      <c r="M112" s="242" t="s">
        <v>22</v>
      </c>
      <c r="N112" s="243" t="s">
        <v>48</v>
      </c>
      <c r="O112" s="48"/>
      <c r="P112" s="244">
        <f>O112*H112</f>
        <v>0</v>
      </c>
      <c r="Q112" s="244">
        <v>0</v>
      </c>
      <c r="R112" s="244">
        <f>Q112*H112</f>
        <v>0</v>
      </c>
      <c r="S112" s="244">
        <v>0</v>
      </c>
      <c r="T112" s="245">
        <f>S112*H112</f>
        <v>0</v>
      </c>
      <c r="AR112" s="25" t="s">
        <v>185</v>
      </c>
      <c r="AT112" s="25" t="s">
        <v>181</v>
      </c>
      <c r="AU112" s="25" t="s">
        <v>24</v>
      </c>
      <c r="AY112" s="25" t="s">
        <v>179</v>
      </c>
      <c r="BE112" s="246">
        <f>IF(N112="základní",J112,0)</f>
        <v>0</v>
      </c>
      <c r="BF112" s="246">
        <f>IF(N112="snížená",J112,0)</f>
        <v>0</v>
      </c>
      <c r="BG112" s="246">
        <f>IF(N112="zákl. přenesená",J112,0)</f>
        <v>0</v>
      </c>
      <c r="BH112" s="246">
        <f>IF(N112="sníž. přenesená",J112,0)</f>
        <v>0</v>
      </c>
      <c r="BI112" s="246">
        <f>IF(N112="nulová",J112,0)</f>
        <v>0</v>
      </c>
      <c r="BJ112" s="25" t="s">
        <v>24</v>
      </c>
      <c r="BK112" s="246">
        <f>ROUND(I112*H112,2)</f>
        <v>0</v>
      </c>
      <c r="BL112" s="25" t="s">
        <v>185</v>
      </c>
      <c r="BM112" s="25" t="s">
        <v>277</v>
      </c>
    </row>
    <row r="113" spans="2:47" s="1" customFormat="1" ht="13.5">
      <c r="B113" s="47"/>
      <c r="C113" s="75"/>
      <c r="D113" s="247" t="s">
        <v>187</v>
      </c>
      <c r="E113" s="75"/>
      <c r="F113" s="248" t="s">
        <v>1082</v>
      </c>
      <c r="G113" s="75"/>
      <c r="H113" s="75"/>
      <c r="I113" s="205"/>
      <c r="J113" s="75"/>
      <c r="K113" s="75"/>
      <c r="L113" s="73"/>
      <c r="M113" s="249"/>
      <c r="N113" s="48"/>
      <c r="O113" s="48"/>
      <c r="P113" s="48"/>
      <c r="Q113" s="48"/>
      <c r="R113" s="48"/>
      <c r="S113" s="48"/>
      <c r="T113" s="96"/>
      <c r="AT113" s="25" t="s">
        <v>187</v>
      </c>
      <c r="AU113" s="25" t="s">
        <v>24</v>
      </c>
    </row>
    <row r="114" spans="2:65" s="1" customFormat="1" ht="16.5" customHeight="1">
      <c r="B114" s="47"/>
      <c r="C114" s="235" t="s">
        <v>10</v>
      </c>
      <c r="D114" s="235" t="s">
        <v>181</v>
      </c>
      <c r="E114" s="236" t="s">
        <v>1083</v>
      </c>
      <c r="F114" s="237" t="s">
        <v>1084</v>
      </c>
      <c r="G114" s="238" t="s">
        <v>1085</v>
      </c>
      <c r="H114" s="239">
        <v>20</v>
      </c>
      <c r="I114" s="240"/>
      <c r="J114" s="241">
        <f>ROUND(I114*H114,2)</f>
        <v>0</v>
      </c>
      <c r="K114" s="237" t="s">
        <v>369</v>
      </c>
      <c r="L114" s="73"/>
      <c r="M114" s="242" t="s">
        <v>22</v>
      </c>
      <c r="N114" s="243" t="s">
        <v>48</v>
      </c>
      <c r="O114" s="48"/>
      <c r="P114" s="244">
        <f>O114*H114</f>
        <v>0</v>
      </c>
      <c r="Q114" s="244">
        <v>0</v>
      </c>
      <c r="R114" s="244">
        <f>Q114*H114</f>
        <v>0</v>
      </c>
      <c r="S114" s="244">
        <v>0</v>
      </c>
      <c r="T114" s="245">
        <f>S114*H114</f>
        <v>0</v>
      </c>
      <c r="AR114" s="25" t="s">
        <v>185</v>
      </c>
      <c r="AT114" s="25" t="s">
        <v>181</v>
      </c>
      <c r="AU114" s="25" t="s">
        <v>24</v>
      </c>
      <c r="AY114" s="25" t="s">
        <v>179</v>
      </c>
      <c r="BE114" s="246">
        <f>IF(N114="základní",J114,0)</f>
        <v>0</v>
      </c>
      <c r="BF114" s="246">
        <f>IF(N114="snížená",J114,0)</f>
        <v>0</v>
      </c>
      <c r="BG114" s="246">
        <f>IF(N114="zákl. přenesená",J114,0)</f>
        <v>0</v>
      </c>
      <c r="BH114" s="246">
        <f>IF(N114="sníž. přenesená",J114,0)</f>
        <v>0</v>
      </c>
      <c r="BI114" s="246">
        <f>IF(N114="nulová",J114,0)</f>
        <v>0</v>
      </c>
      <c r="BJ114" s="25" t="s">
        <v>24</v>
      </c>
      <c r="BK114" s="246">
        <f>ROUND(I114*H114,2)</f>
        <v>0</v>
      </c>
      <c r="BL114" s="25" t="s">
        <v>185</v>
      </c>
      <c r="BM114" s="25" t="s">
        <v>10</v>
      </c>
    </row>
    <row r="115" spans="2:47" s="1" customFormat="1" ht="13.5">
      <c r="B115" s="47"/>
      <c r="C115" s="75"/>
      <c r="D115" s="247" t="s">
        <v>187</v>
      </c>
      <c r="E115" s="75"/>
      <c r="F115" s="248" t="s">
        <v>1084</v>
      </c>
      <c r="G115" s="75"/>
      <c r="H115" s="75"/>
      <c r="I115" s="205"/>
      <c r="J115" s="75"/>
      <c r="K115" s="75"/>
      <c r="L115" s="73"/>
      <c r="M115" s="249"/>
      <c r="N115" s="48"/>
      <c r="O115" s="48"/>
      <c r="P115" s="48"/>
      <c r="Q115" s="48"/>
      <c r="R115" s="48"/>
      <c r="S115" s="48"/>
      <c r="T115" s="96"/>
      <c r="AT115" s="25" t="s">
        <v>187</v>
      </c>
      <c r="AU115" s="25" t="s">
        <v>24</v>
      </c>
    </row>
    <row r="116" spans="2:65" s="1" customFormat="1" ht="16.5" customHeight="1">
      <c r="B116" s="47"/>
      <c r="C116" s="235" t="s">
        <v>288</v>
      </c>
      <c r="D116" s="235" t="s">
        <v>181</v>
      </c>
      <c r="E116" s="236" t="s">
        <v>1086</v>
      </c>
      <c r="F116" s="237" t="s">
        <v>1087</v>
      </c>
      <c r="G116" s="238" t="s">
        <v>113</v>
      </c>
      <c r="H116" s="239">
        <v>14</v>
      </c>
      <c r="I116" s="240"/>
      <c r="J116" s="241">
        <f>ROUND(I116*H116,2)</f>
        <v>0</v>
      </c>
      <c r="K116" s="237" t="s">
        <v>369</v>
      </c>
      <c r="L116" s="73"/>
      <c r="M116" s="242" t="s">
        <v>22</v>
      </c>
      <c r="N116" s="243" t="s">
        <v>48</v>
      </c>
      <c r="O116" s="48"/>
      <c r="P116" s="244">
        <f>O116*H116</f>
        <v>0</v>
      </c>
      <c r="Q116" s="244">
        <v>0</v>
      </c>
      <c r="R116" s="244">
        <f>Q116*H116</f>
        <v>0</v>
      </c>
      <c r="S116" s="244">
        <v>0</v>
      </c>
      <c r="T116" s="245">
        <f>S116*H116</f>
        <v>0</v>
      </c>
      <c r="AR116" s="25" t="s">
        <v>185</v>
      </c>
      <c r="AT116" s="25" t="s">
        <v>181</v>
      </c>
      <c r="AU116" s="25" t="s">
        <v>24</v>
      </c>
      <c r="AY116" s="25" t="s">
        <v>179</v>
      </c>
      <c r="BE116" s="246">
        <f>IF(N116="základní",J116,0)</f>
        <v>0</v>
      </c>
      <c r="BF116" s="246">
        <f>IF(N116="snížená",J116,0)</f>
        <v>0</v>
      </c>
      <c r="BG116" s="246">
        <f>IF(N116="zákl. přenesená",J116,0)</f>
        <v>0</v>
      </c>
      <c r="BH116" s="246">
        <f>IF(N116="sníž. přenesená",J116,0)</f>
        <v>0</v>
      </c>
      <c r="BI116" s="246">
        <f>IF(N116="nulová",J116,0)</f>
        <v>0</v>
      </c>
      <c r="BJ116" s="25" t="s">
        <v>24</v>
      </c>
      <c r="BK116" s="246">
        <f>ROUND(I116*H116,2)</f>
        <v>0</v>
      </c>
      <c r="BL116" s="25" t="s">
        <v>185</v>
      </c>
      <c r="BM116" s="25" t="s">
        <v>288</v>
      </c>
    </row>
    <row r="117" spans="2:47" s="1" customFormat="1" ht="13.5">
      <c r="B117" s="47"/>
      <c r="C117" s="75"/>
      <c r="D117" s="247" t="s">
        <v>187</v>
      </c>
      <c r="E117" s="75"/>
      <c r="F117" s="248" t="s">
        <v>1087</v>
      </c>
      <c r="G117" s="75"/>
      <c r="H117" s="75"/>
      <c r="I117" s="205"/>
      <c r="J117" s="75"/>
      <c r="K117" s="75"/>
      <c r="L117" s="73"/>
      <c r="M117" s="249"/>
      <c r="N117" s="48"/>
      <c r="O117" s="48"/>
      <c r="P117" s="48"/>
      <c r="Q117" s="48"/>
      <c r="R117" s="48"/>
      <c r="S117" s="48"/>
      <c r="T117" s="96"/>
      <c r="AT117" s="25" t="s">
        <v>187</v>
      </c>
      <c r="AU117" s="25" t="s">
        <v>24</v>
      </c>
    </row>
    <row r="118" spans="2:65" s="1" customFormat="1" ht="16.5" customHeight="1">
      <c r="B118" s="47"/>
      <c r="C118" s="235" t="s">
        <v>294</v>
      </c>
      <c r="D118" s="235" t="s">
        <v>181</v>
      </c>
      <c r="E118" s="236" t="s">
        <v>1088</v>
      </c>
      <c r="F118" s="237" t="s">
        <v>1089</v>
      </c>
      <c r="G118" s="238" t="s">
        <v>113</v>
      </c>
      <c r="H118" s="239">
        <v>4.5</v>
      </c>
      <c r="I118" s="240"/>
      <c r="J118" s="241">
        <f>ROUND(I118*H118,2)</f>
        <v>0</v>
      </c>
      <c r="K118" s="237" t="s">
        <v>369</v>
      </c>
      <c r="L118" s="73"/>
      <c r="M118" s="242" t="s">
        <v>22</v>
      </c>
      <c r="N118" s="243" t="s">
        <v>48</v>
      </c>
      <c r="O118" s="48"/>
      <c r="P118" s="244">
        <f>O118*H118</f>
        <v>0</v>
      </c>
      <c r="Q118" s="244">
        <v>0</v>
      </c>
      <c r="R118" s="244">
        <f>Q118*H118</f>
        <v>0</v>
      </c>
      <c r="S118" s="244">
        <v>0</v>
      </c>
      <c r="T118" s="245">
        <f>S118*H118</f>
        <v>0</v>
      </c>
      <c r="AR118" s="25" t="s">
        <v>185</v>
      </c>
      <c r="AT118" s="25" t="s">
        <v>181</v>
      </c>
      <c r="AU118" s="25" t="s">
        <v>24</v>
      </c>
      <c r="AY118" s="25" t="s">
        <v>179</v>
      </c>
      <c r="BE118" s="246">
        <f>IF(N118="základní",J118,0)</f>
        <v>0</v>
      </c>
      <c r="BF118" s="246">
        <f>IF(N118="snížená",J118,0)</f>
        <v>0</v>
      </c>
      <c r="BG118" s="246">
        <f>IF(N118="zákl. přenesená",J118,0)</f>
        <v>0</v>
      </c>
      <c r="BH118" s="246">
        <f>IF(N118="sníž. přenesená",J118,0)</f>
        <v>0</v>
      </c>
      <c r="BI118" s="246">
        <f>IF(N118="nulová",J118,0)</f>
        <v>0</v>
      </c>
      <c r="BJ118" s="25" t="s">
        <v>24</v>
      </c>
      <c r="BK118" s="246">
        <f>ROUND(I118*H118,2)</f>
        <v>0</v>
      </c>
      <c r="BL118" s="25" t="s">
        <v>185</v>
      </c>
      <c r="BM118" s="25" t="s">
        <v>294</v>
      </c>
    </row>
    <row r="119" spans="2:47" s="1" customFormat="1" ht="13.5">
      <c r="B119" s="47"/>
      <c r="C119" s="75"/>
      <c r="D119" s="247" t="s">
        <v>187</v>
      </c>
      <c r="E119" s="75"/>
      <c r="F119" s="248" t="s">
        <v>1089</v>
      </c>
      <c r="G119" s="75"/>
      <c r="H119" s="75"/>
      <c r="I119" s="205"/>
      <c r="J119" s="75"/>
      <c r="K119" s="75"/>
      <c r="L119" s="73"/>
      <c r="M119" s="249"/>
      <c r="N119" s="48"/>
      <c r="O119" s="48"/>
      <c r="P119" s="48"/>
      <c r="Q119" s="48"/>
      <c r="R119" s="48"/>
      <c r="S119" s="48"/>
      <c r="T119" s="96"/>
      <c r="AT119" s="25" t="s">
        <v>187</v>
      </c>
      <c r="AU119" s="25" t="s">
        <v>24</v>
      </c>
    </row>
    <row r="120" spans="2:65" s="1" customFormat="1" ht="16.5" customHeight="1">
      <c r="B120" s="47"/>
      <c r="C120" s="235" t="s">
        <v>303</v>
      </c>
      <c r="D120" s="235" t="s">
        <v>181</v>
      </c>
      <c r="E120" s="236" t="s">
        <v>1090</v>
      </c>
      <c r="F120" s="237" t="s">
        <v>1091</v>
      </c>
      <c r="G120" s="238" t="s">
        <v>245</v>
      </c>
      <c r="H120" s="239">
        <v>0.459</v>
      </c>
      <c r="I120" s="240"/>
      <c r="J120" s="241">
        <f>ROUND(I120*H120,2)</f>
        <v>0</v>
      </c>
      <c r="K120" s="237" t="s">
        <v>184</v>
      </c>
      <c r="L120" s="73"/>
      <c r="M120" s="242" t="s">
        <v>22</v>
      </c>
      <c r="N120" s="243" t="s">
        <v>48</v>
      </c>
      <c r="O120" s="48"/>
      <c r="P120" s="244">
        <f>O120*H120</f>
        <v>0</v>
      </c>
      <c r="Q120" s="244">
        <v>0</v>
      </c>
      <c r="R120" s="244">
        <f>Q120*H120</f>
        <v>0</v>
      </c>
      <c r="S120" s="244">
        <v>0</v>
      </c>
      <c r="T120" s="245">
        <f>S120*H120</f>
        <v>0</v>
      </c>
      <c r="AR120" s="25" t="s">
        <v>185</v>
      </c>
      <c r="AT120" s="25" t="s">
        <v>181</v>
      </c>
      <c r="AU120" s="25" t="s">
        <v>24</v>
      </c>
      <c r="AY120" s="25" t="s">
        <v>179</v>
      </c>
      <c r="BE120" s="246">
        <f>IF(N120="základní",J120,0)</f>
        <v>0</v>
      </c>
      <c r="BF120" s="246">
        <f>IF(N120="snížená",J120,0)</f>
        <v>0</v>
      </c>
      <c r="BG120" s="246">
        <f>IF(N120="zákl. přenesená",J120,0)</f>
        <v>0</v>
      </c>
      <c r="BH120" s="246">
        <f>IF(N120="sníž. přenesená",J120,0)</f>
        <v>0</v>
      </c>
      <c r="BI120" s="246">
        <f>IF(N120="nulová",J120,0)</f>
        <v>0</v>
      </c>
      <c r="BJ120" s="25" t="s">
        <v>24</v>
      </c>
      <c r="BK120" s="246">
        <f>ROUND(I120*H120,2)</f>
        <v>0</v>
      </c>
      <c r="BL120" s="25" t="s">
        <v>185</v>
      </c>
      <c r="BM120" s="25" t="s">
        <v>303</v>
      </c>
    </row>
    <row r="121" spans="2:47" s="1" customFormat="1" ht="13.5">
      <c r="B121" s="47"/>
      <c r="C121" s="75"/>
      <c r="D121" s="247" t="s">
        <v>187</v>
      </c>
      <c r="E121" s="75"/>
      <c r="F121" s="248" t="s">
        <v>1092</v>
      </c>
      <c r="G121" s="75"/>
      <c r="H121" s="75"/>
      <c r="I121" s="205"/>
      <c r="J121" s="75"/>
      <c r="K121" s="75"/>
      <c r="L121" s="73"/>
      <c r="M121" s="249"/>
      <c r="N121" s="48"/>
      <c r="O121" s="48"/>
      <c r="P121" s="48"/>
      <c r="Q121" s="48"/>
      <c r="R121" s="48"/>
      <c r="S121" s="48"/>
      <c r="T121" s="96"/>
      <c r="AT121" s="25" t="s">
        <v>187</v>
      </c>
      <c r="AU121" s="25" t="s">
        <v>24</v>
      </c>
    </row>
    <row r="122" spans="2:47" s="1" customFormat="1" ht="13.5">
      <c r="B122" s="47"/>
      <c r="C122" s="75"/>
      <c r="D122" s="247" t="s">
        <v>189</v>
      </c>
      <c r="E122" s="75"/>
      <c r="F122" s="250" t="s">
        <v>773</v>
      </c>
      <c r="G122" s="75"/>
      <c r="H122" s="75"/>
      <c r="I122" s="205"/>
      <c r="J122" s="75"/>
      <c r="K122" s="75"/>
      <c r="L122" s="73"/>
      <c r="M122" s="307"/>
      <c r="N122" s="308"/>
      <c r="O122" s="308"/>
      <c r="P122" s="308"/>
      <c r="Q122" s="308"/>
      <c r="R122" s="308"/>
      <c r="S122" s="308"/>
      <c r="T122" s="309"/>
      <c r="AT122" s="25" t="s">
        <v>189</v>
      </c>
      <c r="AU122" s="25" t="s">
        <v>24</v>
      </c>
    </row>
    <row r="123" spans="2:12" s="1" customFormat="1" ht="6.95" customHeight="1">
      <c r="B123" s="68"/>
      <c r="C123" s="69"/>
      <c r="D123" s="69"/>
      <c r="E123" s="69"/>
      <c r="F123" s="69"/>
      <c r="G123" s="69"/>
      <c r="H123" s="69"/>
      <c r="I123" s="180"/>
      <c r="J123" s="69"/>
      <c r="K123" s="69"/>
      <c r="L123" s="73"/>
    </row>
  </sheetData>
  <sheetProtection password="CC35" sheet="1" objects="1" scenarios="1" formatColumns="0" formatRows="0" autoFilter="0"/>
  <autoFilter ref="C76:K122"/>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3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107</v>
      </c>
      <c r="G1" s="152" t="s">
        <v>108</v>
      </c>
      <c r="H1" s="152"/>
      <c r="I1" s="153"/>
      <c r="J1" s="152" t="s">
        <v>109</v>
      </c>
      <c r="K1" s="151" t="s">
        <v>110</v>
      </c>
      <c r="L1" s="152" t="s">
        <v>111</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92</v>
      </c>
    </row>
    <row r="3" spans="2:46" ht="6.95" customHeight="1">
      <c r="B3" s="26"/>
      <c r="C3" s="27"/>
      <c r="D3" s="27"/>
      <c r="E3" s="27"/>
      <c r="F3" s="27"/>
      <c r="G3" s="27"/>
      <c r="H3" s="27"/>
      <c r="I3" s="155"/>
      <c r="J3" s="27"/>
      <c r="K3" s="28"/>
      <c r="AT3" s="25" t="s">
        <v>86</v>
      </c>
    </row>
    <row r="4" spans="2:46" ht="36.95" customHeight="1">
      <c r="B4" s="29"/>
      <c r="C4" s="30"/>
      <c r="D4" s="31" t="s">
        <v>118</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DOMOV ČERNOVICE PŘÍSTAVBA ZIMNÍ ZAHRADY</v>
      </c>
      <c r="F7" s="41"/>
      <c r="G7" s="41"/>
      <c r="H7" s="41"/>
      <c r="I7" s="156"/>
      <c r="J7" s="30"/>
      <c r="K7" s="32"/>
    </row>
    <row r="8" spans="2:11" s="1" customFormat="1" ht="13.5">
      <c r="B8" s="47"/>
      <c r="C8" s="48"/>
      <c r="D8" s="41" t="s">
        <v>127</v>
      </c>
      <c r="E8" s="48"/>
      <c r="F8" s="48"/>
      <c r="G8" s="48"/>
      <c r="H8" s="48"/>
      <c r="I8" s="158"/>
      <c r="J8" s="48"/>
      <c r="K8" s="52"/>
    </row>
    <row r="9" spans="2:11" s="1" customFormat="1" ht="36.95" customHeight="1">
      <c r="B9" s="47"/>
      <c r="C9" s="48"/>
      <c r="D9" s="48"/>
      <c r="E9" s="159" t="s">
        <v>1093</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16. 1. 2018</v>
      </c>
      <c r="K12" s="52"/>
    </row>
    <row r="13" spans="2:11" s="1" customFormat="1" ht="10.8" customHeight="1">
      <c r="B13" s="47"/>
      <c r="C13" s="48"/>
      <c r="D13" s="48"/>
      <c r="E13" s="48"/>
      <c r="F13" s="48"/>
      <c r="G13" s="48"/>
      <c r="H13" s="48"/>
      <c r="I13" s="158"/>
      <c r="J13" s="48"/>
      <c r="K13" s="52"/>
    </row>
    <row r="14" spans="2:11" s="1" customFormat="1" ht="14.4" customHeight="1">
      <c r="B14" s="47"/>
      <c r="C14" s="48"/>
      <c r="D14" s="41" t="s">
        <v>31</v>
      </c>
      <c r="E14" s="48"/>
      <c r="F14" s="48"/>
      <c r="G14" s="48"/>
      <c r="H14" s="48"/>
      <c r="I14" s="160" t="s">
        <v>32</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34</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35</v>
      </c>
      <c r="E17" s="48"/>
      <c r="F17" s="48"/>
      <c r="G17" s="48"/>
      <c r="H17" s="48"/>
      <c r="I17" s="160" t="s">
        <v>32</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34</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37</v>
      </c>
      <c r="E20" s="48"/>
      <c r="F20" s="48"/>
      <c r="G20" s="48"/>
      <c r="H20" s="48"/>
      <c r="I20" s="160" t="s">
        <v>32</v>
      </c>
      <c r="J20" s="36" t="s">
        <v>38</v>
      </c>
      <c r="K20" s="52"/>
    </row>
    <row r="21" spans="2:11" s="1" customFormat="1" ht="18" customHeight="1">
      <c r="B21" s="47"/>
      <c r="C21" s="48"/>
      <c r="D21" s="48"/>
      <c r="E21" s="36" t="s">
        <v>39</v>
      </c>
      <c r="F21" s="48"/>
      <c r="G21" s="48"/>
      <c r="H21" s="48"/>
      <c r="I21" s="160" t="s">
        <v>34</v>
      </c>
      <c r="J21" s="36" t="s">
        <v>22</v>
      </c>
      <c r="K21" s="52"/>
    </row>
    <row r="22" spans="2:11" s="1" customFormat="1" ht="6.95" customHeight="1">
      <c r="B22" s="47"/>
      <c r="C22" s="48"/>
      <c r="D22" s="48"/>
      <c r="E22" s="48"/>
      <c r="F22" s="48"/>
      <c r="G22" s="48"/>
      <c r="H22" s="48"/>
      <c r="I22" s="158"/>
      <c r="J22" s="48"/>
      <c r="K22" s="52"/>
    </row>
    <row r="23" spans="2:11" s="1" customFormat="1" ht="14.4" customHeight="1">
      <c r="B23" s="47"/>
      <c r="C23" s="48"/>
      <c r="D23" s="41" t="s">
        <v>41</v>
      </c>
      <c r="E23" s="48"/>
      <c r="F23" s="48"/>
      <c r="G23" s="48"/>
      <c r="H23" s="48"/>
      <c r="I23" s="158"/>
      <c r="J23" s="48"/>
      <c r="K23" s="52"/>
    </row>
    <row r="24" spans="2:11" s="7" customFormat="1" ht="71.25" customHeight="1">
      <c r="B24" s="162"/>
      <c r="C24" s="163"/>
      <c r="D24" s="163"/>
      <c r="E24" s="45" t="s">
        <v>129</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6"/>
      <c r="J26" s="107"/>
      <c r="K26" s="167"/>
    </row>
    <row r="27" spans="2:11" s="1" customFormat="1" ht="25.4" customHeight="1">
      <c r="B27" s="47"/>
      <c r="C27" s="48"/>
      <c r="D27" s="168" t="s">
        <v>43</v>
      </c>
      <c r="E27" s="48"/>
      <c r="F27" s="48"/>
      <c r="G27" s="48"/>
      <c r="H27" s="48"/>
      <c r="I27" s="158"/>
      <c r="J27" s="169">
        <f>ROUNDUP(J81,2)</f>
        <v>0</v>
      </c>
      <c r="K27" s="52"/>
    </row>
    <row r="28" spans="2:11" s="1" customFormat="1" ht="6.95" customHeight="1">
      <c r="B28" s="47"/>
      <c r="C28" s="48"/>
      <c r="D28" s="107"/>
      <c r="E28" s="107"/>
      <c r="F28" s="107"/>
      <c r="G28" s="107"/>
      <c r="H28" s="107"/>
      <c r="I28" s="166"/>
      <c r="J28" s="107"/>
      <c r="K28" s="167"/>
    </row>
    <row r="29" spans="2:11" s="1" customFormat="1" ht="14.4" customHeight="1">
      <c r="B29" s="47"/>
      <c r="C29" s="48"/>
      <c r="D29" s="48"/>
      <c r="E29" s="48"/>
      <c r="F29" s="53" t="s">
        <v>45</v>
      </c>
      <c r="G29" s="48"/>
      <c r="H29" s="48"/>
      <c r="I29" s="170" t="s">
        <v>44</v>
      </c>
      <c r="J29" s="53" t="s">
        <v>46</v>
      </c>
      <c r="K29" s="52"/>
    </row>
    <row r="30" spans="2:11" s="1" customFormat="1" ht="14.4" customHeight="1">
      <c r="B30" s="47"/>
      <c r="C30" s="48"/>
      <c r="D30" s="56" t="s">
        <v>47</v>
      </c>
      <c r="E30" s="56" t="s">
        <v>48</v>
      </c>
      <c r="F30" s="171">
        <f>ROUNDUP(SUM(BE81:BE130),2)</f>
        <v>0</v>
      </c>
      <c r="G30" s="48"/>
      <c r="H30" s="48"/>
      <c r="I30" s="172">
        <v>0.21</v>
      </c>
      <c r="J30" s="171">
        <f>ROUNDUP(ROUNDUP((SUM(BE81:BE130)),2)*I30,1)</f>
        <v>0</v>
      </c>
      <c r="K30" s="52"/>
    </row>
    <row r="31" spans="2:11" s="1" customFormat="1" ht="14.4" customHeight="1">
      <c r="B31" s="47"/>
      <c r="C31" s="48"/>
      <c r="D31" s="48"/>
      <c r="E31" s="56" t="s">
        <v>49</v>
      </c>
      <c r="F31" s="171">
        <f>ROUNDUP(SUM(BF81:BF130),2)</f>
        <v>0</v>
      </c>
      <c r="G31" s="48"/>
      <c r="H31" s="48"/>
      <c r="I31" s="172">
        <v>0.15</v>
      </c>
      <c r="J31" s="171">
        <f>ROUNDUP(ROUNDUP((SUM(BF81:BF130)),2)*I31,1)</f>
        <v>0</v>
      </c>
      <c r="K31" s="52"/>
    </row>
    <row r="32" spans="2:11" s="1" customFormat="1" ht="14.4" customHeight="1" hidden="1">
      <c r="B32" s="47"/>
      <c r="C32" s="48"/>
      <c r="D32" s="48"/>
      <c r="E32" s="56" t="s">
        <v>50</v>
      </c>
      <c r="F32" s="171">
        <f>ROUNDUP(SUM(BG81:BG130),2)</f>
        <v>0</v>
      </c>
      <c r="G32" s="48"/>
      <c r="H32" s="48"/>
      <c r="I32" s="172">
        <v>0.21</v>
      </c>
      <c r="J32" s="171">
        <v>0</v>
      </c>
      <c r="K32" s="52"/>
    </row>
    <row r="33" spans="2:11" s="1" customFormat="1" ht="14.4" customHeight="1" hidden="1">
      <c r="B33" s="47"/>
      <c r="C33" s="48"/>
      <c r="D33" s="48"/>
      <c r="E33" s="56" t="s">
        <v>51</v>
      </c>
      <c r="F33" s="171">
        <f>ROUNDUP(SUM(BH81:BH130),2)</f>
        <v>0</v>
      </c>
      <c r="G33" s="48"/>
      <c r="H33" s="48"/>
      <c r="I33" s="172">
        <v>0.15</v>
      </c>
      <c r="J33" s="171">
        <v>0</v>
      </c>
      <c r="K33" s="52"/>
    </row>
    <row r="34" spans="2:11" s="1" customFormat="1" ht="14.4" customHeight="1" hidden="1">
      <c r="B34" s="47"/>
      <c r="C34" s="48"/>
      <c r="D34" s="48"/>
      <c r="E34" s="56" t="s">
        <v>52</v>
      </c>
      <c r="F34" s="171">
        <f>ROUNDUP(SUM(BI81:BI130),2)</f>
        <v>0</v>
      </c>
      <c r="G34" s="48"/>
      <c r="H34" s="48"/>
      <c r="I34" s="172">
        <v>0</v>
      </c>
      <c r="J34" s="171">
        <v>0</v>
      </c>
      <c r="K34" s="52"/>
    </row>
    <row r="35" spans="2:11" s="1" customFormat="1" ht="6.95" customHeight="1">
      <c r="B35" s="47"/>
      <c r="C35" s="48"/>
      <c r="D35" s="48"/>
      <c r="E35" s="48"/>
      <c r="F35" s="48"/>
      <c r="G35" s="48"/>
      <c r="H35" s="48"/>
      <c r="I35" s="158"/>
      <c r="J35" s="48"/>
      <c r="K35" s="52"/>
    </row>
    <row r="36" spans="2:11" s="1" customFormat="1" ht="25.4" customHeight="1">
      <c r="B36" s="47"/>
      <c r="C36" s="173"/>
      <c r="D36" s="174" t="s">
        <v>53</v>
      </c>
      <c r="E36" s="99"/>
      <c r="F36" s="99"/>
      <c r="G36" s="175" t="s">
        <v>54</v>
      </c>
      <c r="H36" s="176" t="s">
        <v>55</v>
      </c>
      <c r="I36" s="177"/>
      <c r="J36" s="178">
        <f>SUM(J27:J34)</f>
        <v>0</v>
      </c>
      <c r="K36" s="179"/>
    </row>
    <row r="37" spans="2:11" s="1" customFormat="1" ht="14.4" customHeight="1">
      <c r="B37" s="68"/>
      <c r="C37" s="69"/>
      <c r="D37" s="69"/>
      <c r="E37" s="69"/>
      <c r="F37" s="69"/>
      <c r="G37" s="69"/>
      <c r="H37" s="69"/>
      <c r="I37" s="180"/>
      <c r="J37" s="69"/>
      <c r="K37" s="70"/>
    </row>
    <row r="41" spans="2:11" s="1" customFormat="1" ht="6.95" customHeight="1">
      <c r="B41" s="181"/>
      <c r="C41" s="182"/>
      <c r="D41" s="182"/>
      <c r="E41" s="182"/>
      <c r="F41" s="182"/>
      <c r="G41" s="182"/>
      <c r="H41" s="182"/>
      <c r="I41" s="183"/>
      <c r="J41" s="182"/>
      <c r="K41" s="184"/>
    </row>
    <row r="42" spans="2:11" s="1" customFormat="1" ht="36.95" customHeight="1">
      <c r="B42" s="47"/>
      <c r="C42" s="31" t="s">
        <v>130</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6.5" customHeight="1">
      <c r="B45" s="47"/>
      <c r="C45" s="48"/>
      <c r="D45" s="48"/>
      <c r="E45" s="157" t="str">
        <f>E7</f>
        <v>DOMOV ČERNOVICE PŘÍSTAVBA ZIMNÍ ZAHRADY</v>
      </c>
      <c r="F45" s="41"/>
      <c r="G45" s="41"/>
      <c r="H45" s="41"/>
      <c r="I45" s="158"/>
      <c r="J45" s="48"/>
      <c r="K45" s="52"/>
    </row>
    <row r="46" spans="2:11" s="1" customFormat="1" ht="14.4" customHeight="1">
      <c r="B46" s="47"/>
      <c r="C46" s="41" t="s">
        <v>127</v>
      </c>
      <c r="D46" s="48"/>
      <c r="E46" s="48"/>
      <c r="F46" s="48"/>
      <c r="G46" s="48"/>
      <c r="H46" s="48"/>
      <c r="I46" s="158"/>
      <c r="J46" s="48"/>
      <c r="K46" s="52"/>
    </row>
    <row r="47" spans="2:11" s="1" customFormat="1" ht="17.25" customHeight="1">
      <c r="B47" s="47"/>
      <c r="C47" s="48"/>
      <c r="D47" s="48"/>
      <c r="E47" s="159" t="str">
        <f>E9</f>
        <v xml:space="preserve">D.1.4.c - Vytápění </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Černovice 25, Holýšov</v>
      </c>
      <c r="G49" s="48"/>
      <c r="H49" s="48"/>
      <c r="I49" s="160" t="s">
        <v>27</v>
      </c>
      <c r="J49" s="161" t="str">
        <f>IF(J12="","",J12)</f>
        <v>16. 1. 2018</v>
      </c>
      <c r="K49" s="52"/>
    </row>
    <row r="50" spans="2:11" s="1" customFormat="1" ht="6.95" customHeight="1">
      <c r="B50" s="47"/>
      <c r="C50" s="48"/>
      <c r="D50" s="48"/>
      <c r="E50" s="48"/>
      <c r="F50" s="48"/>
      <c r="G50" s="48"/>
      <c r="H50" s="48"/>
      <c r="I50" s="158"/>
      <c r="J50" s="48"/>
      <c r="K50" s="52"/>
    </row>
    <row r="51" spans="2:11" s="1" customFormat="1" ht="13.5">
      <c r="B51" s="47"/>
      <c r="C51" s="41" t="s">
        <v>31</v>
      </c>
      <c r="D51" s="48"/>
      <c r="E51" s="48"/>
      <c r="F51" s="36" t="str">
        <f>E15</f>
        <v xml:space="preserve"> </v>
      </c>
      <c r="G51" s="48"/>
      <c r="H51" s="48"/>
      <c r="I51" s="160" t="s">
        <v>37</v>
      </c>
      <c r="J51" s="45" t="str">
        <f>E21</f>
        <v>Atelier K11 s.r.o.</v>
      </c>
      <c r="K51" s="52"/>
    </row>
    <row r="52" spans="2:11" s="1" customFormat="1" ht="14.4" customHeight="1">
      <c r="B52" s="47"/>
      <c r="C52" s="41" t="s">
        <v>35</v>
      </c>
      <c r="D52" s="48"/>
      <c r="E52" s="48"/>
      <c r="F52" s="36" t="str">
        <f>IF(E18="","",E18)</f>
        <v/>
      </c>
      <c r="G52" s="48"/>
      <c r="H52" s="48"/>
      <c r="I52" s="158"/>
      <c r="J52" s="185"/>
      <c r="K52" s="52"/>
    </row>
    <row r="53" spans="2:11" s="1" customFormat="1" ht="10.3" customHeight="1">
      <c r="B53" s="47"/>
      <c r="C53" s="48"/>
      <c r="D53" s="48"/>
      <c r="E53" s="48"/>
      <c r="F53" s="48"/>
      <c r="G53" s="48"/>
      <c r="H53" s="48"/>
      <c r="I53" s="158"/>
      <c r="J53" s="48"/>
      <c r="K53" s="52"/>
    </row>
    <row r="54" spans="2:11" s="1" customFormat="1" ht="29.25" customHeight="1">
      <c r="B54" s="47"/>
      <c r="C54" s="186" t="s">
        <v>131</v>
      </c>
      <c r="D54" s="173"/>
      <c r="E54" s="173"/>
      <c r="F54" s="173"/>
      <c r="G54" s="173"/>
      <c r="H54" s="173"/>
      <c r="I54" s="187"/>
      <c r="J54" s="188" t="s">
        <v>132</v>
      </c>
      <c r="K54" s="189"/>
    </row>
    <row r="55" spans="2:11" s="1" customFormat="1" ht="10.3" customHeight="1">
      <c r="B55" s="47"/>
      <c r="C55" s="48"/>
      <c r="D55" s="48"/>
      <c r="E55" s="48"/>
      <c r="F55" s="48"/>
      <c r="G55" s="48"/>
      <c r="H55" s="48"/>
      <c r="I55" s="158"/>
      <c r="J55" s="48"/>
      <c r="K55" s="52"/>
    </row>
    <row r="56" spans="2:47" s="1" customFormat="1" ht="29.25" customHeight="1">
      <c r="B56" s="47"/>
      <c r="C56" s="190" t="s">
        <v>133</v>
      </c>
      <c r="D56" s="48"/>
      <c r="E56" s="48"/>
      <c r="F56" s="48"/>
      <c r="G56" s="48"/>
      <c r="H56" s="48"/>
      <c r="I56" s="158"/>
      <c r="J56" s="169">
        <f>J81</f>
        <v>0</v>
      </c>
      <c r="K56" s="52"/>
      <c r="AU56" s="25" t="s">
        <v>134</v>
      </c>
    </row>
    <row r="57" spans="2:11" s="8" customFormat="1" ht="24.95" customHeight="1">
      <c r="B57" s="191"/>
      <c r="C57" s="192"/>
      <c r="D57" s="193" t="s">
        <v>1094</v>
      </c>
      <c r="E57" s="194"/>
      <c r="F57" s="194"/>
      <c r="G57" s="194"/>
      <c r="H57" s="194"/>
      <c r="I57" s="195"/>
      <c r="J57" s="196">
        <f>J82</f>
        <v>0</v>
      </c>
      <c r="K57" s="197"/>
    </row>
    <row r="58" spans="2:11" s="8" customFormat="1" ht="24.95" customHeight="1">
      <c r="B58" s="191"/>
      <c r="C58" s="192"/>
      <c r="D58" s="193" t="s">
        <v>1095</v>
      </c>
      <c r="E58" s="194"/>
      <c r="F58" s="194"/>
      <c r="G58" s="194"/>
      <c r="H58" s="194"/>
      <c r="I58" s="195"/>
      <c r="J58" s="196">
        <f>J89</f>
        <v>0</v>
      </c>
      <c r="K58" s="197"/>
    </row>
    <row r="59" spans="2:11" s="8" customFormat="1" ht="24.95" customHeight="1">
      <c r="B59" s="191"/>
      <c r="C59" s="192"/>
      <c r="D59" s="193" t="s">
        <v>1096</v>
      </c>
      <c r="E59" s="194"/>
      <c r="F59" s="194"/>
      <c r="G59" s="194"/>
      <c r="H59" s="194"/>
      <c r="I59" s="195"/>
      <c r="J59" s="196">
        <f>J102</f>
        <v>0</v>
      </c>
      <c r="K59" s="197"/>
    </row>
    <row r="60" spans="2:11" s="8" customFormat="1" ht="24.95" customHeight="1">
      <c r="B60" s="191"/>
      <c r="C60" s="192"/>
      <c r="D60" s="193" t="s">
        <v>1097</v>
      </c>
      <c r="E60" s="194"/>
      <c r="F60" s="194"/>
      <c r="G60" s="194"/>
      <c r="H60" s="194"/>
      <c r="I60" s="195"/>
      <c r="J60" s="196">
        <f>J115</f>
        <v>0</v>
      </c>
      <c r="K60" s="197"/>
    </row>
    <row r="61" spans="2:11" s="8" customFormat="1" ht="24.95" customHeight="1">
      <c r="B61" s="191"/>
      <c r="C61" s="192"/>
      <c r="D61" s="193" t="s">
        <v>1098</v>
      </c>
      <c r="E61" s="194"/>
      <c r="F61" s="194"/>
      <c r="G61" s="194"/>
      <c r="H61" s="194"/>
      <c r="I61" s="195"/>
      <c r="J61" s="196">
        <f>J122</f>
        <v>0</v>
      </c>
      <c r="K61" s="197"/>
    </row>
    <row r="62" spans="2:11" s="1" customFormat="1" ht="21.8" customHeight="1">
      <c r="B62" s="47"/>
      <c r="C62" s="48"/>
      <c r="D62" s="48"/>
      <c r="E62" s="48"/>
      <c r="F62" s="48"/>
      <c r="G62" s="48"/>
      <c r="H62" s="48"/>
      <c r="I62" s="158"/>
      <c r="J62" s="48"/>
      <c r="K62" s="52"/>
    </row>
    <row r="63" spans="2:11" s="1" customFormat="1" ht="6.95" customHeight="1">
      <c r="B63" s="68"/>
      <c r="C63" s="69"/>
      <c r="D63" s="69"/>
      <c r="E63" s="69"/>
      <c r="F63" s="69"/>
      <c r="G63" s="69"/>
      <c r="H63" s="69"/>
      <c r="I63" s="180"/>
      <c r="J63" s="69"/>
      <c r="K63" s="70"/>
    </row>
    <row r="67" spans="2:12" s="1" customFormat="1" ht="6.95" customHeight="1">
      <c r="B67" s="71"/>
      <c r="C67" s="72"/>
      <c r="D67" s="72"/>
      <c r="E67" s="72"/>
      <c r="F67" s="72"/>
      <c r="G67" s="72"/>
      <c r="H67" s="72"/>
      <c r="I67" s="183"/>
      <c r="J67" s="72"/>
      <c r="K67" s="72"/>
      <c r="L67" s="73"/>
    </row>
    <row r="68" spans="2:12" s="1" customFormat="1" ht="36.95" customHeight="1">
      <c r="B68" s="47"/>
      <c r="C68" s="74" t="s">
        <v>163</v>
      </c>
      <c r="D68" s="75"/>
      <c r="E68" s="75"/>
      <c r="F68" s="75"/>
      <c r="G68" s="75"/>
      <c r="H68" s="75"/>
      <c r="I68" s="205"/>
      <c r="J68" s="75"/>
      <c r="K68" s="75"/>
      <c r="L68" s="73"/>
    </row>
    <row r="69" spans="2:12" s="1" customFormat="1" ht="6.95" customHeight="1">
      <c r="B69" s="47"/>
      <c r="C69" s="75"/>
      <c r="D69" s="75"/>
      <c r="E69" s="75"/>
      <c r="F69" s="75"/>
      <c r="G69" s="75"/>
      <c r="H69" s="75"/>
      <c r="I69" s="205"/>
      <c r="J69" s="75"/>
      <c r="K69" s="75"/>
      <c r="L69" s="73"/>
    </row>
    <row r="70" spans="2:12" s="1" customFormat="1" ht="14.4" customHeight="1">
      <c r="B70" s="47"/>
      <c r="C70" s="77" t="s">
        <v>18</v>
      </c>
      <c r="D70" s="75"/>
      <c r="E70" s="75"/>
      <c r="F70" s="75"/>
      <c r="G70" s="75"/>
      <c r="H70" s="75"/>
      <c r="I70" s="205"/>
      <c r="J70" s="75"/>
      <c r="K70" s="75"/>
      <c r="L70" s="73"/>
    </row>
    <row r="71" spans="2:12" s="1" customFormat="1" ht="16.5" customHeight="1">
      <c r="B71" s="47"/>
      <c r="C71" s="75"/>
      <c r="D71" s="75"/>
      <c r="E71" s="206" t="str">
        <f>E7</f>
        <v>DOMOV ČERNOVICE PŘÍSTAVBA ZIMNÍ ZAHRADY</v>
      </c>
      <c r="F71" s="77"/>
      <c r="G71" s="77"/>
      <c r="H71" s="77"/>
      <c r="I71" s="205"/>
      <c r="J71" s="75"/>
      <c r="K71" s="75"/>
      <c r="L71" s="73"/>
    </row>
    <row r="72" spans="2:12" s="1" customFormat="1" ht="14.4" customHeight="1">
      <c r="B72" s="47"/>
      <c r="C72" s="77" t="s">
        <v>127</v>
      </c>
      <c r="D72" s="75"/>
      <c r="E72" s="75"/>
      <c r="F72" s="75"/>
      <c r="G72" s="75"/>
      <c r="H72" s="75"/>
      <c r="I72" s="205"/>
      <c r="J72" s="75"/>
      <c r="K72" s="75"/>
      <c r="L72" s="73"/>
    </row>
    <row r="73" spans="2:12" s="1" customFormat="1" ht="17.25" customHeight="1">
      <c r="B73" s="47"/>
      <c r="C73" s="75"/>
      <c r="D73" s="75"/>
      <c r="E73" s="83" t="str">
        <f>E9</f>
        <v xml:space="preserve">D.1.4.c - Vytápění </v>
      </c>
      <c r="F73" s="75"/>
      <c r="G73" s="75"/>
      <c r="H73" s="75"/>
      <c r="I73" s="205"/>
      <c r="J73" s="75"/>
      <c r="K73" s="75"/>
      <c r="L73" s="73"/>
    </row>
    <row r="74" spans="2:12" s="1" customFormat="1" ht="6.95" customHeight="1">
      <c r="B74" s="47"/>
      <c r="C74" s="75"/>
      <c r="D74" s="75"/>
      <c r="E74" s="75"/>
      <c r="F74" s="75"/>
      <c r="G74" s="75"/>
      <c r="H74" s="75"/>
      <c r="I74" s="205"/>
      <c r="J74" s="75"/>
      <c r="K74" s="75"/>
      <c r="L74" s="73"/>
    </row>
    <row r="75" spans="2:12" s="1" customFormat="1" ht="18" customHeight="1">
      <c r="B75" s="47"/>
      <c r="C75" s="77" t="s">
        <v>25</v>
      </c>
      <c r="D75" s="75"/>
      <c r="E75" s="75"/>
      <c r="F75" s="207" t="str">
        <f>F12</f>
        <v>Černovice 25, Holýšov</v>
      </c>
      <c r="G75" s="75"/>
      <c r="H75" s="75"/>
      <c r="I75" s="208" t="s">
        <v>27</v>
      </c>
      <c r="J75" s="86" t="str">
        <f>IF(J12="","",J12)</f>
        <v>16. 1. 2018</v>
      </c>
      <c r="K75" s="75"/>
      <c r="L75" s="73"/>
    </row>
    <row r="76" spans="2:12" s="1" customFormat="1" ht="6.95" customHeight="1">
      <c r="B76" s="47"/>
      <c r="C76" s="75"/>
      <c r="D76" s="75"/>
      <c r="E76" s="75"/>
      <c r="F76" s="75"/>
      <c r="G76" s="75"/>
      <c r="H76" s="75"/>
      <c r="I76" s="205"/>
      <c r="J76" s="75"/>
      <c r="K76" s="75"/>
      <c r="L76" s="73"/>
    </row>
    <row r="77" spans="2:12" s="1" customFormat="1" ht="13.5">
      <c r="B77" s="47"/>
      <c r="C77" s="77" t="s">
        <v>31</v>
      </c>
      <c r="D77" s="75"/>
      <c r="E77" s="75"/>
      <c r="F77" s="207" t="str">
        <f>E15</f>
        <v xml:space="preserve"> </v>
      </c>
      <c r="G77" s="75"/>
      <c r="H77" s="75"/>
      <c r="I77" s="208" t="s">
        <v>37</v>
      </c>
      <c r="J77" s="207" t="str">
        <f>E21</f>
        <v>Atelier K11 s.r.o.</v>
      </c>
      <c r="K77" s="75"/>
      <c r="L77" s="73"/>
    </row>
    <row r="78" spans="2:12" s="1" customFormat="1" ht="14.4" customHeight="1">
      <c r="B78" s="47"/>
      <c r="C78" s="77" t="s">
        <v>35</v>
      </c>
      <c r="D78" s="75"/>
      <c r="E78" s="75"/>
      <c r="F78" s="207" t="str">
        <f>IF(E18="","",E18)</f>
        <v/>
      </c>
      <c r="G78" s="75"/>
      <c r="H78" s="75"/>
      <c r="I78" s="205"/>
      <c r="J78" s="75"/>
      <c r="K78" s="75"/>
      <c r="L78" s="73"/>
    </row>
    <row r="79" spans="2:12" s="1" customFormat="1" ht="10.3" customHeight="1">
      <c r="B79" s="47"/>
      <c r="C79" s="75"/>
      <c r="D79" s="75"/>
      <c r="E79" s="75"/>
      <c r="F79" s="75"/>
      <c r="G79" s="75"/>
      <c r="H79" s="75"/>
      <c r="I79" s="205"/>
      <c r="J79" s="75"/>
      <c r="K79" s="75"/>
      <c r="L79" s="73"/>
    </row>
    <row r="80" spans="2:20" s="10" customFormat="1" ht="29.25" customHeight="1">
      <c r="B80" s="209"/>
      <c r="C80" s="210" t="s">
        <v>164</v>
      </c>
      <c r="D80" s="211" t="s">
        <v>62</v>
      </c>
      <c r="E80" s="211" t="s">
        <v>58</v>
      </c>
      <c r="F80" s="211" t="s">
        <v>165</v>
      </c>
      <c r="G80" s="211" t="s">
        <v>166</v>
      </c>
      <c r="H80" s="211" t="s">
        <v>167</v>
      </c>
      <c r="I80" s="212" t="s">
        <v>168</v>
      </c>
      <c r="J80" s="211" t="s">
        <v>132</v>
      </c>
      <c r="K80" s="213" t="s">
        <v>169</v>
      </c>
      <c r="L80" s="214"/>
      <c r="M80" s="103" t="s">
        <v>170</v>
      </c>
      <c r="N80" s="104" t="s">
        <v>47</v>
      </c>
      <c r="O80" s="104" t="s">
        <v>171</v>
      </c>
      <c r="P80" s="104" t="s">
        <v>172</v>
      </c>
      <c r="Q80" s="104" t="s">
        <v>173</v>
      </c>
      <c r="R80" s="104" t="s">
        <v>174</v>
      </c>
      <c r="S80" s="104" t="s">
        <v>175</v>
      </c>
      <c r="T80" s="105" t="s">
        <v>176</v>
      </c>
    </row>
    <row r="81" spans="2:63" s="1" customFormat="1" ht="29.25" customHeight="1">
      <c r="B81" s="47"/>
      <c r="C81" s="109" t="s">
        <v>133</v>
      </c>
      <c r="D81" s="75"/>
      <c r="E81" s="75"/>
      <c r="F81" s="75"/>
      <c r="G81" s="75"/>
      <c r="H81" s="75"/>
      <c r="I81" s="205"/>
      <c r="J81" s="215">
        <f>BK81</f>
        <v>0</v>
      </c>
      <c r="K81" s="75"/>
      <c r="L81" s="73"/>
      <c r="M81" s="106"/>
      <c r="N81" s="107"/>
      <c r="O81" s="107"/>
      <c r="P81" s="216">
        <f>P82+P89+P102+P115+P122</f>
        <v>0</v>
      </c>
      <c r="Q81" s="107"/>
      <c r="R81" s="216">
        <f>R82+R89+R102+R115+R122</f>
        <v>0</v>
      </c>
      <c r="S81" s="107"/>
      <c r="T81" s="217">
        <f>T82+T89+T102+T115+T122</f>
        <v>0</v>
      </c>
      <c r="AT81" s="25" t="s">
        <v>76</v>
      </c>
      <c r="AU81" s="25" t="s">
        <v>134</v>
      </c>
      <c r="BK81" s="218">
        <f>BK82+BK89+BK102+BK115+BK122</f>
        <v>0</v>
      </c>
    </row>
    <row r="82" spans="2:63" s="11" customFormat="1" ht="37.4" customHeight="1">
      <c r="B82" s="219"/>
      <c r="C82" s="220"/>
      <c r="D82" s="221" t="s">
        <v>76</v>
      </c>
      <c r="E82" s="222" t="s">
        <v>1099</v>
      </c>
      <c r="F82" s="222" t="s">
        <v>1100</v>
      </c>
      <c r="G82" s="220"/>
      <c r="H82" s="220"/>
      <c r="I82" s="223"/>
      <c r="J82" s="224">
        <f>BK82</f>
        <v>0</v>
      </c>
      <c r="K82" s="220"/>
      <c r="L82" s="225"/>
      <c r="M82" s="226"/>
      <c r="N82" s="227"/>
      <c r="O82" s="227"/>
      <c r="P82" s="228">
        <f>SUM(P83:P88)</f>
        <v>0</v>
      </c>
      <c r="Q82" s="227"/>
      <c r="R82" s="228">
        <f>SUM(R83:R88)</f>
        <v>0</v>
      </c>
      <c r="S82" s="227"/>
      <c r="T82" s="229">
        <f>SUM(T83:T88)</f>
        <v>0</v>
      </c>
      <c r="AR82" s="230" t="s">
        <v>24</v>
      </c>
      <c r="AT82" s="231" t="s">
        <v>76</v>
      </c>
      <c r="AU82" s="231" t="s">
        <v>77</v>
      </c>
      <c r="AY82" s="230" t="s">
        <v>179</v>
      </c>
      <c r="BK82" s="232">
        <f>SUM(BK83:BK88)</f>
        <v>0</v>
      </c>
    </row>
    <row r="83" spans="2:65" s="1" customFormat="1" ht="16.5" customHeight="1">
      <c r="B83" s="47"/>
      <c r="C83" s="235" t="s">
        <v>24</v>
      </c>
      <c r="D83" s="235" t="s">
        <v>181</v>
      </c>
      <c r="E83" s="236" t="s">
        <v>1101</v>
      </c>
      <c r="F83" s="237" t="s">
        <v>1102</v>
      </c>
      <c r="G83" s="238" t="s">
        <v>451</v>
      </c>
      <c r="H83" s="239">
        <v>5</v>
      </c>
      <c r="I83" s="240"/>
      <c r="J83" s="241">
        <f>ROUND(I83*H83,2)</f>
        <v>0</v>
      </c>
      <c r="K83" s="237" t="s">
        <v>369</v>
      </c>
      <c r="L83" s="73"/>
      <c r="M83" s="242" t="s">
        <v>22</v>
      </c>
      <c r="N83" s="243" t="s">
        <v>48</v>
      </c>
      <c r="O83" s="48"/>
      <c r="P83" s="244">
        <f>O83*H83</f>
        <v>0</v>
      </c>
      <c r="Q83" s="244">
        <v>0</v>
      </c>
      <c r="R83" s="244">
        <f>Q83*H83</f>
        <v>0</v>
      </c>
      <c r="S83" s="244">
        <v>0</v>
      </c>
      <c r="T83" s="245">
        <f>S83*H83</f>
        <v>0</v>
      </c>
      <c r="AR83" s="25" t="s">
        <v>185</v>
      </c>
      <c r="AT83" s="25" t="s">
        <v>181</v>
      </c>
      <c r="AU83" s="25" t="s">
        <v>24</v>
      </c>
      <c r="AY83" s="25" t="s">
        <v>179</v>
      </c>
      <c r="BE83" s="246">
        <f>IF(N83="základní",J83,0)</f>
        <v>0</v>
      </c>
      <c r="BF83" s="246">
        <f>IF(N83="snížená",J83,0)</f>
        <v>0</v>
      </c>
      <c r="BG83" s="246">
        <f>IF(N83="zákl. přenesená",J83,0)</f>
        <v>0</v>
      </c>
      <c r="BH83" s="246">
        <f>IF(N83="sníž. přenesená",J83,0)</f>
        <v>0</v>
      </c>
      <c r="BI83" s="246">
        <f>IF(N83="nulová",J83,0)</f>
        <v>0</v>
      </c>
      <c r="BJ83" s="25" t="s">
        <v>24</v>
      </c>
      <c r="BK83" s="246">
        <f>ROUND(I83*H83,2)</f>
        <v>0</v>
      </c>
      <c r="BL83" s="25" t="s">
        <v>185</v>
      </c>
      <c r="BM83" s="25" t="s">
        <v>24</v>
      </c>
    </row>
    <row r="84" spans="2:47" s="1" customFormat="1" ht="13.5">
      <c r="B84" s="47"/>
      <c r="C84" s="75"/>
      <c r="D84" s="247" t="s">
        <v>187</v>
      </c>
      <c r="E84" s="75"/>
      <c r="F84" s="248" t="s">
        <v>1102</v>
      </c>
      <c r="G84" s="75"/>
      <c r="H84" s="75"/>
      <c r="I84" s="205"/>
      <c r="J84" s="75"/>
      <c r="K84" s="75"/>
      <c r="L84" s="73"/>
      <c r="M84" s="249"/>
      <c r="N84" s="48"/>
      <c r="O84" s="48"/>
      <c r="P84" s="48"/>
      <c r="Q84" s="48"/>
      <c r="R84" s="48"/>
      <c r="S84" s="48"/>
      <c r="T84" s="96"/>
      <c r="AT84" s="25" t="s">
        <v>187</v>
      </c>
      <c r="AU84" s="25" t="s">
        <v>24</v>
      </c>
    </row>
    <row r="85" spans="2:65" s="1" customFormat="1" ht="16.5" customHeight="1">
      <c r="B85" s="47"/>
      <c r="C85" s="235" t="s">
        <v>86</v>
      </c>
      <c r="D85" s="235" t="s">
        <v>181</v>
      </c>
      <c r="E85" s="236" t="s">
        <v>1103</v>
      </c>
      <c r="F85" s="237" t="s">
        <v>1104</v>
      </c>
      <c r="G85" s="238" t="s">
        <v>451</v>
      </c>
      <c r="H85" s="239">
        <v>10</v>
      </c>
      <c r="I85" s="240"/>
      <c r="J85" s="241">
        <f>ROUND(I85*H85,2)</f>
        <v>0</v>
      </c>
      <c r="K85" s="237" t="s">
        <v>369</v>
      </c>
      <c r="L85" s="73"/>
      <c r="M85" s="242" t="s">
        <v>22</v>
      </c>
      <c r="N85" s="243" t="s">
        <v>48</v>
      </c>
      <c r="O85" s="48"/>
      <c r="P85" s="244">
        <f>O85*H85</f>
        <v>0</v>
      </c>
      <c r="Q85" s="244">
        <v>0</v>
      </c>
      <c r="R85" s="244">
        <f>Q85*H85</f>
        <v>0</v>
      </c>
      <c r="S85" s="244">
        <v>0</v>
      </c>
      <c r="T85" s="245">
        <f>S85*H85</f>
        <v>0</v>
      </c>
      <c r="AR85" s="25" t="s">
        <v>185</v>
      </c>
      <c r="AT85" s="25" t="s">
        <v>181</v>
      </c>
      <c r="AU85" s="25" t="s">
        <v>24</v>
      </c>
      <c r="AY85" s="25" t="s">
        <v>179</v>
      </c>
      <c r="BE85" s="246">
        <f>IF(N85="základní",J85,0)</f>
        <v>0</v>
      </c>
      <c r="BF85" s="246">
        <f>IF(N85="snížená",J85,0)</f>
        <v>0</v>
      </c>
      <c r="BG85" s="246">
        <f>IF(N85="zákl. přenesená",J85,0)</f>
        <v>0</v>
      </c>
      <c r="BH85" s="246">
        <f>IF(N85="sníž. přenesená",J85,0)</f>
        <v>0</v>
      </c>
      <c r="BI85" s="246">
        <f>IF(N85="nulová",J85,0)</f>
        <v>0</v>
      </c>
      <c r="BJ85" s="25" t="s">
        <v>24</v>
      </c>
      <c r="BK85" s="246">
        <f>ROUND(I85*H85,2)</f>
        <v>0</v>
      </c>
      <c r="BL85" s="25" t="s">
        <v>185</v>
      </c>
      <c r="BM85" s="25" t="s">
        <v>86</v>
      </c>
    </row>
    <row r="86" spans="2:47" s="1" customFormat="1" ht="13.5">
      <c r="B86" s="47"/>
      <c r="C86" s="75"/>
      <c r="D86" s="247" t="s">
        <v>187</v>
      </c>
      <c r="E86" s="75"/>
      <c r="F86" s="248" t="s">
        <v>1104</v>
      </c>
      <c r="G86" s="75"/>
      <c r="H86" s="75"/>
      <c r="I86" s="205"/>
      <c r="J86" s="75"/>
      <c r="K86" s="75"/>
      <c r="L86" s="73"/>
      <c r="M86" s="249"/>
      <c r="N86" s="48"/>
      <c r="O86" s="48"/>
      <c r="P86" s="48"/>
      <c r="Q86" s="48"/>
      <c r="R86" s="48"/>
      <c r="S86" s="48"/>
      <c r="T86" s="96"/>
      <c r="AT86" s="25" t="s">
        <v>187</v>
      </c>
      <c r="AU86" s="25" t="s">
        <v>24</v>
      </c>
    </row>
    <row r="87" spans="2:65" s="1" customFormat="1" ht="16.5" customHeight="1">
      <c r="B87" s="47"/>
      <c r="C87" s="235" t="s">
        <v>204</v>
      </c>
      <c r="D87" s="235" t="s">
        <v>181</v>
      </c>
      <c r="E87" s="236" t="s">
        <v>1105</v>
      </c>
      <c r="F87" s="237" t="s">
        <v>1106</v>
      </c>
      <c r="G87" s="238" t="s">
        <v>451</v>
      </c>
      <c r="H87" s="239">
        <v>75</v>
      </c>
      <c r="I87" s="240"/>
      <c r="J87" s="241">
        <f>ROUND(I87*H87,2)</f>
        <v>0</v>
      </c>
      <c r="K87" s="237" t="s">
        <v>369</v>
      </c>
      <c r="L87" s="73"/>
      <c r="M87" s="242" t="s">
        <v>22</v>
      </c>
      <c r="N87" s="243" t="s">
        <v>48</v>
      </c>
      <c r="O87" s="48"/>
      <c r="P87" s="244">
        <f>O87*H87</f>
        <v>0</v>
      </c>
      <c r="Q87" s="244">
        <v>0</v>
      </c>
      <c r="R87" s="244">
        <f>Q87*H87</f>
        <v>0</v>
      </c>
      <c r="S87" s="244">
        <v>0</v>
      </c>
      <c r="T87" s="245">
        <f>S87*H87</f>
        <v>0</v>
      </c>
      <c r="AR87" s="25" t="s">
        <v>185</v>
      </c>
      <c r="AT87" s="25" t="s">
        <v>181</v>
      </c>
      <c r="AU87" s="25" t="s">
        <v>24</v>
      </c>
      <c r="AY87" s="25" t="s">
        <v>179</v>
      </c>
      <c r="BE87" s="246">
        <f>IF(N87="základní",J87,0)</f>
        <v>0</v>
      </c>
      <c r="BF87" s="246">
        <f>IF(N87="snížená",J87,0)</f>
        <v>0</v>
      </c>
      <c r="BG87" s="246">
        <f>IF(N87="zákl. přenesená",J87,0)</f>
        <v>0</v>
      </c>
      <c r="BH87" s="246">
        <f>IF(N87="sníž. přenesená",J87,0)</f>
        <v>0</v>
      </c>
      <c r="BI87" s="246">
        <f>IF(N87="nulová",J87,0)</f>
        <v>0</v>
      </c>
      <c r="BJ87" s="25" t="s">
        <v>24</v>
      </c>
      <c r="BK87" s="246">
        <f>ROUND(I87*H87,2)</f>
        <v>0</v>
      </c>
      <c r="BL87" s="25" t="s">
        <v>185</v>
      </c>
      <c r="BM87" s="25" t="s">
        <v>204</v>
      </c>
    </row>
    <row r="88" spans="2:47" s="1" customFormat="1" ht="13.5">
      <c r="B88" s="47"/>
      <c r="C88" s="75"/>
      <c r="D88" s="247" t="s">
        <v>187</v>
      </c>
      <c r="E88" s="75"/>
      <c r="F88" s="248" t="s">
        <v>1106</v>
      </c>
      <c r="G88" s="75"/>
      <c r="H88" s="75"/>
      <c r="I88" s="205"/>
      <c r="J88" s="75"/>
      <c r="K88" s="75"/>
      <c r="L88" s="73"/>
      <c r="M88" s="249"/>
      <c r="N88" s="48"/>
      <c r="O88" s="48"/>
      <c r="P88" s="48"/>
      <c r="Q88" s="48"/>
      <c r="R88" s="48"/>
      <c r="S88" s="48"/>
      <c r="T88" s="96"/>
      <c r="AT88" s="25" t="s">
        <v>187</v>
      </c>
      <c r="AU88" s="25" t="s">
        <v>24</v>
      </c>
    </row>
    <row r="89" spans="2:63" s="11" customFormat="1" ht="37.4" customHeight="1">
      <c r="B89" s="219"/>
      <c r="C89" s="220"/>
      <c r="D89" s="221" t="s">
        <v>76</v>
      </c>
      <c r="E89" s="222" t="s">
        <v>1107</v>
      </c>
      <c r="F89" s="222" t="s">
        <v>1108</v>
      </c>
      <c r="G89" s="220"/>
      <c r="H89" s="220"/>
      <c r="I89" s="223"/>
      <c r="J89" s="224">
        <f>BK89</f>
        <v>0</v>
      </c>
      <c r="K89" s="220"/>
      <c r="L89" s="225"/>
      <c r="M89" s="226"/>
      <c r="N89" s="227"/>
      <c r="O89" s="227"/>
      <c r="P89" s="228">
        <f>SUM(P90:P101)</f>
        <v>0</v>
      </c>
      <c r="Q89" s="227"/>
      <c r="R89" s="228">
        <f>SUM(R90:R101)</f>
        <v>0</v>
      </c>
      <c r="S89" s="227"/>
      <c r="T89" s="229">
        <f>SUM(T90:T101)</f>
        <v>0</v>
      </c>
      <c r="AR89" s="230" t="s">
        <v>24</v>
      </c>
      <c r="AT89" s="231" t="s">
        <v>76</v>
      </c>
      <c r="AU89" s="231" t="s">
        <v>77</v>
      </c>
      <c r="AY89" s="230" t="s">
        <v>179</v>
      </c>
      <c r="BK89" s="232">
        <f>SUM(BK90:BK101)</f>
        <v>0</v>
      </c>
    </row>
    <row r="90" spans="2:65" s="1" customFormat="1" ht="16.5" customHeight="1">
      <c r="B90" s="47"/>
      <c r="C90" s="235" t="s">
        <v>185</v>
      </c>
      <c r="D90" s="235" t="s">
        <v>181</v>
      </c>
      <c r="E90" s="236" t="s">
        <v>1109</v>
      </c>
      <c r="F90" s="237" t="s">
        <v>1110</v>
      </c>
      <c r="G90" s="238" t="s">
        <v>1111</v>
      </c>
      <c r="H90" s="239">
        <v>6</v>
      </c>
      <c r="I90" s="240"/>
      <c r="J90" s="241">
        <f>ROUND(I90*H90,2)</f>
        <v>0</v>
      </c>
      <c r="K90" s="237" t="s">
        <v>369</v>
      </c>
      <c r="L90" s="73"/>
      <c r="M90" s="242" t="s">
        <v>22</v>
      </c>
      <c r="N90" s="243" t="s">
        <v>48</v>
      </c>
      <c r="O90" s="48"/>
      <c r="P90" s="244">
        <f>O90*H90</f>
        <v>0</v>
      </c>
      <c r="Q90" s="244">
        <v>0</v>
      </c>
      <c r="R90" s="244">
        <f>Q90*H90</f>
        <v>0</v>
      </c>
      <c r="S90" s="244">
        <v>0</v>
      </c>
      <c r="T90" s="245">
        <f>S90*H90</f>
        <v>0</v>
      </c>
      <c r="AR90" s="25" t="s">
        <v>185</v>
      </c>
      <c r="AT90" s="25" t="s">
        <v>181</v>
      </c>
      <c r="AU90" s="25" t="s">
        <v>24</v>
      </c>
      <c r="AY90" s="25" t="s">
        <v>179</v>
      </c>
      <c r="BE90" s="246">
        <f>IF(N90="základní",J90,0)</f>
        <v>0</v>
      </c>
      <c r="BF90" s="246">
        <f>IF(N90="snížená",J90,0)</f>
        <v>0</v>
      </c>
      <c r="BG90" s="246">
        <f>IF(N90="zákl. přenesená",J90,0)</f>
        <v>0</v>
      </c>
      <c r="BH90" s="246">
        <f>IF(N90="sníž. přenesená",J90,0)</f>
        <v>0</v>
      </c>
      <c r="BI90" s="246">
        <f>IF(N90="nulová",J90,0)</f>
        <v>0</v>
      </c>
      <c r="BJ90" s="25" t="s">
        <v>24</v>
      </c>
      <c r="BK90" s="246">
        <f>ROUND(I90*H90,2)</f>
        <v>0</v>
      </c>
      <c r="BL90" s="25" t="s">
        <v>185</v>
      </c>
      <c r="BM90" s="25" t="s">
        <v>185</v>
      </c>
    </row>
    <row r="91" spans="2:47" s="1" customFormat="1" ht="13.5">
      <c r="B91" s="47"/>
      <c r="C91" s="75"/>
      <c r="D91" s="247" t="s">
        <v>187</v>
      </c>
      <c r="E91" s="75"/>
      <c r="F91" s="248" t="s">
        <v>1110</v>
      </c>
      <c r="G91" s="75"/>
      <c r="H91" s="75"/>
      <c r="I91" s="205"/>
      <c r="J91" s="75"/>
      <c r="K91" s="75"/>
      <c r="L91" s="73"/>
      <c r="M91" s="249"/>
      <c r="N91" s="48"/>
      <c r="O91" s="48"/>
      <c r="P91" s="48"/>
      <c r="Q91" s="48"/>
      <c r="R91" s="48"/>
      <c r="S91" s="48"/>
      <c r="T91" s="96"/>
      <c r="AT91" s="25" t="s">
        <v>187</v>
      </c>
      <c r="AU91" s="25" t="s">
        <v>24</v>
      </c>
    </row>
    <row r="92" spans="2:65" s="1" customFormat="1" ht="16.5" customHeight="1">
      <c r="B92" s="47"/>
      <c r="C92" s="235" t="s">
        <v>217</v>
      </c>
      <c r="D92" s="235" t="s">
        <v>181</v>
      </c>
      <c r="E92" s="236" t="s">
        <v>1112</v>
      </c>
      <c r="F92" s="237" t="s">
        <v>1113</v>
      </c>
      <c r="G92" s="238" t="s">
        <v>1111</v>
      </c>
      <c r="H92" s="239">
        <v>2</v>
      </c>
      <c r="I92" s="240"/>
      <c r="J92" s="241">
        <f>ROUND(I92*H92,2)</f>
        <v>0</v>
      </c>
      <c r="K92" s="237" t="s">
        <v>369</v>
      </c>
      <c r="L92" s="73"/>
      <c r="M92" s="242" t="s">
        <v>22</v>
      </c>
      <c r="N92" s="243" t="s">
        <v>48</v>
      </c>
      <c r="O92" s="48"/>
      <c r="P92" s="244">
        <f>O92*H92</f>
        <v>0</v>
      </c>
      <c r="Q92" s="244">
        <v>0</v>
      </c>
      <c r="R92" s="244">
        <f>Q92*H92</f>
        <v>0</v>
      </c>
      <c r="S92" s="244">
        <v>0</v>
      </c>
      <c r="T92" s="245">
        <f>S92*H92</f>
        <v>0</v>
      </c>
      <c r="AR92" s="25" t="s">
        <v>185</v>
      </c>
      <c r="AT92" s="25" t="s">
        <v>181</v>
      </c>
      <c r="AU92" s="25" t="s">
        <v>24</v>
      </c>
      <c r="AY92" s="25" t="s">
        <v>179</v>
      </c>
      <c r="BE92" s="246">
        <f>IF(N92="základní",J92,0)</f>
        <v>0</v>
      </c>
      <c r="BF92" s="246">
        <f>IF(N92="snížená",J92,0)</f>
        <v>0</v>
      </c>
      <c r="BG92" s="246">
        <f>IF(N92="zákl. přenesená",J92,0)</f>
        <v>0</v>
      </c>
      <c r="BH92" s="246">
        <f>IF(N92="sníž. přenesená",J92,0)</f>
        <v>0</v>
      </c>
      <c r="BI92" s="246">
        <f>IF(N92="nulová",J92,0)</f>
        <v>0</v>
      </c>
      <c r="BJ92" s="25" t="s">
        <v>24</v>
      </c>
      <c r="BK92" s="246">
        <f>ROUND(I92*H92,2)</f>
        <v>0</v>
      </c>
      <c r="BL92" s="25" t="s">
        <v>185</v>
      </c>
      <c r="BM92" s="25" t="s">
        <v>217</v>
      </c>
    </row>
    <row r="93" spans="2:47" s="1" customFormat="1" ht="13.5">
      <c r="B93" s="47"/>
      <c r="C93" s="75"/>
      <c r="D93" s="247" t="s">
        <v>187</v>
      </c>
      <c r="E93" s="75"/>
      <c r="F93" s="248" t="s">
        <v>1113</v>
      </c>
      <c r="G93" s="75"/>
      <c r="H93" s="75"/>
      <c r="I93" s="205"/>
      <c r="J93" s="75"/>
      <c r="K93" s="75"/>
      <c r="L93" s="73"/>
      <c r="M93" s="249"/>
      <c r="N93" s="48"/>
      <c r="O93" s="48"/>
      <c r="P93" s="48"/>
      <c r="Q93" s="48"/>
      <c r="R93" s="48"/>
      <c r="S93" s="48"/>
      <c r="T93" s="96"/>
      <c r="AT93" s="25" t="s">
        <v>187</v>
      </c>
      <c r="AU93" s="25" t="s">
        <v>24</v>
      </c>
    </row>
    <row r="94" spans="2:65" s="1" customFormat="1" ht="16.5" customHeight="1">
      <c r="B94" s="47"/>
      <c r="C94" s="235" t="s">
        <v>224</v>
      </c>
      <c r="D94" s="235" t="s">
        <v>181</v>
      </c>
      <c r="E94" s="236" t="s">
        <v>1114</v>
      </c>
      <c r="F94" s="237" t="s">
        <v>1115</v>
      </c>
      <c r="G94" s="238" t="s">
        <v>1111</v>
      </c>
      <c r="H94" s="239">
        <v>6</v>
      </c>
      <c r="I94" s="240"/>
      <c r="J94" s="241">
        <f>ROUND(I94*H94,2)</f>
        <v>0</v>
      </c>
      <c r="K94" s="237" t="s">
        <v>369</v>
      </c>
      <c r="L94" s="73"/>
      <c r="M94" s="242" t="s">
        <v>22</v>
      </c>
      <c r="N94" s="243" t="s">
        <v>48</v>
      </c>
      <c r="O94" s="48"/>
      <c r="P94" s="244">
        <f>O94*H94</f>
        <v>0</v>
      </c>
      <c r="Q94" s="244">
        <v>0</v>
      </c>
      <c r="R94" s="244">
        <f>Q94*H94</f>
        <v>0</v>
      </c>
      <c r="S94" s="244">
        <v>0</v>
      </c>
      <c r="T94" s="245">
        <f>S94*H94</f>
        <v>0</v>
      </c>
      <c r="AR94" s="25" t="s">
        <v>185</v>
      </c>
      <c r="AT94" s="25" t="s">
        <v>181</v>
      </c>
      <c r="AU94" s="25" t="s">
        <v>24</v>
      </c>
      <c r="AY94" s="25" t="s">
        <v>179</v>
      </c>
      <c r="BE94" s="246">
        <f>IF(N94="základní",J94,0)</f>
        <v>0</v>
      </c>
      <c r="BF94" s="246">
        <f>IF(N94="snížená",J94,0)</f>
        <v>0</v>
      </c>
      <c r="BG94" s="246">
        <f>IF(N94="zákl. přenesená",J94,0)</f>
        <v>0</v>
      </c>
      <c r="BH94" s="246">
        <f>IF(N94="sníž. přenesená",J94,0)</f>
        <v>0</v>
      </c>
      <c r="BI94" s="246">
        <f>IF(N94="nulová",J94,0)</f>
        <v>0</v>
      </c>
      <c r="BJ94" s="25" t="s">
        <v>24</v>
      </c>
      <c r="BK94" s="246">
        <f>ROUND(I94*H94,2)</f>
        <v>0</v>
      </c>
      <c r="BL94" s="25" t="s">
        <v>185</v>
      </c>
      <c r="BM94" s="25" t="s">
        <v>224</v>
      </c>
    </row>
    <row r="95" spans="2:47" s="1" customFormat="1" ht="13.5">
      <c r="B95" s="47"/>
      <c r="C95" s="75"/>
      <c r="D95" s="247" t="s">
        <v>187</v>
      </c>
      <c r="E95" s="75"/>
      <c r="F95" s="248" t="s">
        <v>1115</v>
      </c>
      <c r="G95" s="75"/>
      <c r="H95" s="75"/>
      <c r="I95" s="205"/>
      <c r="J95" s="75"/>
      <c r="K95" s="75"/>
      <c r="L95" s="73"/>
      <c r="M95" s="249"/>
      <c r="N95" s="48"/>
      <c r="O95" s="48"/>
      <c r="P95" s="48"/>
      <c r="Q95" s="48"/>
      <c r="R95" s="48"/>
      <c r="S95" s="48"/>
      <c r="T95" s="96"/>
      <c r="AT95" s="25" t="s">
        <v>187</v>
      </c>
      <c r="AU95" s="25" t="s">
        <v>24</v>
      </c>
    </row>
    <row r="96" spans="2:65" s="1" customFormat="1" ht="25.5" customHeight="1">
      <c r="B96" s="47"/>
      <c r="C96" s="235" t="s">
        <v>230</v>
      </c>
      <c r="D96" s="235" t="s">
        <v>181</v>
      </c>
      <c r="E96" s="236" t="s">
        <v>1116</v>
      </c>
      <c r="F96" s="237" t="s">
        <v>1117</v>
      </c>
      <c r="G96" s="238" t="s">
        <v>1111</v>
      </c>
      <c r="H96" s="239">
        <v>2</v>
      </c>
      <c r="I96" s="240"/>
      <c r="J96" s="241">
        <f>ROUND(I96*H96,2)</f>
        <v>0</v>
      </c>
      <c r="K96" s="237" t="s">
        <v>369</v>
      </c>
      <c r="L96" s="73"/>
      <c r="M96" s="242" t="s">
        <v>22</v>
      </c>
      <c r="N96" s="243" t="s">
        <v>48</v>
      </c>
      <c r="O96" s="48"/>
      <c r="P96" s="244">
        <f>O96*H96</f>
        <v>0</v>
      </c>
      <c r="Q96" s="244">
        <v>0</v>
      </c>
      <c r="R96" s="244">
        <f>Q96*H96</f>
        <v>0</v>
      </c>
      <c r="S96" s="244">
        <v>0</v>
      </c>
      <c r="T96" s="245">
        <f>S96*H96</f>
        <v>0</v>
      </c>
      <c r="AR96" s="25" t="s">
        <v>185</v>
      </c>
      <c r="AT96" s="25" t="s">
        <v>181</v>
      </c>
      <c r="AU96" s="25" t="s">
        <v>24</v>
      </c>
      <c r="AY96" s="25" t="s">
        <v>179</v>
      </c>
      <c r="BE96" s="246">
        <f>IF(N96="základní",J96,0)</f>
        <v>0</v>
      </c>
      <c r="BF96" s="246">
        <f>IF(N96="snížená",J96,0)</f>
        <v>0</v>
      </c>
      <c r="BG96" s="246">
        <f>IF(N96="zákl. přenesená",J96,0)</f>
        <v>0</v>
      </c>
      <c r="BH96" s="246">
        <f>IF(N96="sníž. přenesená",J96,0)</f>
        <v>0</v>
      </c>
      <c r="BI96" s="246">
        <f>IF(N96="nulová",J96,0)</f>
        <v>0</v>
      </c>
      <c r="BJ96" s="25" t="s">
        <v>24</v>
      </c>
      <c r="BK96" s="246">
        <f>ROUND(I96*H96,2)</f>
        <v>0</v>
      </c>
      <c r="BL96" s="25" t="s">
        <v>185</v>
      </c>
      <c r="BM96" s="25" t="s">
        <v>230</v>
      </c>
    </row>
    <row r="97" spans="2:47" s="1" customFormat="1" ht="13.5">
      <c r="B97" s="47"/>
      <c r="C97" s="75"/>
      <c r="D97" s="247" t="s">
        <v>187</v>
      </c>
      <c r="E97" s="75"/>
      <c r="F97" s="248" t="s">
        <v>1117</v>
      </c>
      <c r="G97" s="75"/>
      <c r="H97" s="75"/>
      <c r="I97" s="205"/>
      <c r="J97" s="75"/>
      <c r="K97" s="75"/>
      <c r="L97" s="73"/>
      <c r="M97" s="249"/>
      <c r="N97" s="48"/>
      <c r="O97" s="48"/>
      <c r="P97" s="48"/>
      <c r="Q97" s="48"/>
      <c r="R97" s="48"/>
      <c r="S97" s="48"/>
      <c r="T97" s="96"/>
      <c r="AT97" s="25" t="s">
        <v>187</v>
      </c>
      <c r="AU97" s="25" t="s">
        <v>24</v>
      </c>
    </row>
    <row r="98" spans="2:65" s="1" customFormat="1" ht="16.5" customHeight="1">
      <c r="B98" s="47"/>
      <c r="C98" s="235" t="s">
        <v>236</v>
      </c>
      <c r="D98" s="235" t="s">
        <v>181</v>
      </c>
      <c r="E98" s="236" t="s">
        <v>1118</v>
      </c>
      <c r="F98" s="237" t="s">
        <v>1119</v>
      </c>
      <c r="G98" s="238" t="s">
        <v>1111</v>
      </c>
      <c r="H98" s="239">
        <v>6</v>
      </c>
      <c r="I98" s="240"/>
      <c r="J98" s="241">
        <f>ROUND(I98*H98,2)</f>
        <v>0</v>
      </c>
      <c r="K98" s="237" t="s">
        <v>369</v>
      </c>
      <c r="L98" s="73"/>
      <c r="M98" s="242" t="s">
        <v>22</v>
      </c>
      <c r="N98" s="243" t="s">
        <v>48</v>
      </c>
      <c r="O98" s="48"/>
      <c r="P98" s="244">
        <f>O98*H98</f>
        <v>0</v>
      </c>
      <c r="Q98" s="244">
        <v>0</v>
      </c>
      <c r="R98" s="244">
        <f>Q98*H98</f>
        <v>0</v>
      </c>
      <c r="S98" s="244">
        <v>0</v>
      </c>
      <c r="T98" s="245">
        <f>S98*H98</f>
        <v>0</v>
      </c>
      <c r="AR98" s="25" t="s">
        <v>185</v>
      </c>
      <c r="AT98" s="25" t="s">
        <v>181</v>
      </c>
      <c r="AU98" s="25" t="s">
        <v>24</v>
      </c>
      <c r="AY98" s="25" t="s">
        <v>179</v>
      </c>
      <c r="BE98" s="246">
        <f>IF(N98="základní",J98,0)</f>
        <v>0</v>
      </c>
      <c r="BF98" s="246">
        <f>IF(N98="snížená",J98,0)</f>
        <v>0</v>
      </c>
      <c r="BG98" s="246">
        <f>IF(N98="zákl. přenesená",J98,0)</f>
        <v>0</v>
      </c>
      <c r="BH98" s="246">
        <f>IF(N98="sníž. přenesená",J98,0)</f>
        <v>0</v>
      </c>
      <c r="BI98" s="246">
        <f>IF(N98="nulová",J98,0)</f>
        <v>0</v>
      </c>
      <c r="BJ98" s="25" t="s">
        <v>24</v>
      </c>
      <c r="BK98" s="246">
        <f>ROUND(I98*H98,2)</f>
        <v>0</v>
      </c>
      <c r="BL98" s="25" t="s">
        <v>185</v>
      </c>
      <c r="BM98" s="25" t="s">
        <v>236</v>
      </c>
    </row>
    <row r="99" spans="2:47" s="1" customFormat="1" ht="13.5">
      <c r="B99" s="47"/>
      <c r="C99" s="75"/>
      <c r="D99" s="247" t="s">
        <v>187</v>
      </c>
      <c r="E99" s="75"/>
      <c r="F99" s="248" t="s">
        <v>1119</v>
      </c>
      <c r="G99" s="75"/>
      <c r="H99" s="75"/>
      <c r="I99" s="205"/>
      <c r="J99" s="75"/>
      <c r="K99" s="75"/>
      <c r="L99" s="73"/>
      <c r="M99" s="249"/>
      <c r="N99" s="48"/>
      <c r="O99" s="48"/>
      <c r="P99" s="48"/>
      <c r="Q99" s="48"/>
      <c r="R99" s="48"/>
      <c r="S99" s="48"/>
      <c r="T99" s="96"/>
      <c r="AT99" s="25" t="s">
        <v>187</v>
      </c>
      <c r="AU99" s="25" t="s">
        <v>24</v>
      </c>
    </row>
    <row r="100" spans="2:65" s="1" customFormat="1" ht="16.5" customHeight="1">
      <c r="B100" s="47"/>
      <c r="C100" s="235" t="s">
        <v>242</v>
      </c>
      <c r="D100" s="235" t="s">
        <v>181</v>
      </c>
      <c r="E100" s="236" t="s">
        <v>1120</v>
      </c>
      <c r="F100" s="237" t="s">
        <v>1121</v>
      </c>
      <c r="G100" s="238" t="s">
        <v>1111</v>
      </c>
      <c r="H100" s="239">
        <v>3</v>
      </c>
      <c r="I100" s="240"/>
      <c r="J100" s="241">
        <f>ROUND(I100*H100,2)</f>
        <v>0</v>
      </c>
      <c r="K100" s="237" t="s">
        <v>369</v>
      </c>
      <c r="L100" s="73"/>
      <c r="M100" s="242" t="s">
        <v>22</v>
      </c>
      <c r="N100" s="243" t="s">
        <v>48</v>
      </c>
      <c r="O100" s="48"/>
      <c r="P100" s="244">
        <f>O100*H100</f>
        <v>0</v>
      </c>
      <c r="Q100" s="244">
        <v>0</v>
      </c>
      <c r="R100" s="244">
        <f>Q100*H100</f>
        <v>0</v>
      </c>
      <c r="S100" s="244">
        <v>0</v>
      </c>
      <c r="T100" s="245">
        <f>S100*H100</f>
        <v>0</v>
      </c>
      <c r="AR100" s="25" t="s">
        <v>185</v>
      </c>
      <c r="AT100" s="25" t="s">
        <v>181</v>
      </c>
      <c r="AU100" s="25" t="s">
        <v>24</v>
      </c>
      <c r="AY100" s="25" t="s">
        <v>179</v>
      </c>
      <c r="BE100" s="246">
        <f>IF(N100="základní",J100,0)</f>
        <v>0</v>
      </c>
      <c r="BF100" s="246">
        <f>IF(N100="snížená",J100,0)</f>
        <v>0</v>
      </c>
      <c r="BG100" s="246">
        <f>IF(N100="zákl. přenesená",J100,0)</f>
        <v>0</v>
      </c>
      <c r="BH100" s="246">
        <f>IF(N100="sníž. přenesená",J100,0)</f>
        <v>0</v>
      </c>
      <c r="BI100" s="246">
        <f>IF(N100="nulová",J100,0)</f>
        <v>0</v>
      </c>
      <c r="BJ100" s="25" t="s">
        <v>24</v>
      </c>
      <c r="BK100" s="246">
        <f>ROUND(I100*H100,2)</f>
        <v>0</v>
      </c>
      <c r="BL100" s="25" t="s">
        <v>185</v>
      </c>
      <c r="BM100" s="25" t="s">
        <v>242</v>
      </c>
    </row>
    <row r="101" spans="2:47" s="1" customFormat="1" ht="13.5">
      <c r="B101" s="47"/>
      <c r="C101" s="75"/>
      <c r="D101" s="247" t="s">
        <v>187</v>
      </c>
      <c r="E101" s="75"/>
      <c r="F101" s="248" t="s">
        <v>1121</v>
      </c>
      <c r="G101" s="75"/>
      <c r="H101" s="75"/>
      <c r="I101" s="205"/>
      <c r="J101" s="75"/>
      <c r="K101" s="75"/>
      <c r="L101" s="73"/>
      <c r="M101" s="249"/>
      <c r="N101" s="48"/>
      <c r="O101" s="48"/>
      <c r="P101" s="48"/>
      <c r="Q101" s="48"/>
      <c r="R101" s="48"/>
      <c r="S101" s="48"/>
      <c r="T101" s="96"/>
      <c r="AT101" s="25" t="s">
        <v>187</v>
      </c>
      <c r="AU101" s="25" t="s">
        <v>24</v>
      </c>
    </row>
    <row r="102" spans="2:63" s="11" customFormat="1" ht="37.4" customHeight="1">
      <c r="B102" s="219"/>
      <c r="C102" s="220"/>
      <c r="D102" s="221" t="s">
        <v>76</v>
      </c>
      <c r="E102" s="222" t="s">
        <v>1122</v>
      </c>
      <c r="F102" s="222" t="s">
        <v>1123</v>
      </c>
      <c r="G102" s="220"/>
      <c r="H102" s="220"/>
      <c r="I102" s="223"/>
      <c r="J102" s="224">
        <f>BK102</f>
        <v>0</v>
      </c>
      <c r="K102" s="220"/>
      <c r="L102" s="225"/>
      <c r="M102" s="226"/>
      <c r="N102" s="227"/>
      <c r="O102" s="227"/>
      <c r="P102" s="228">
        <f>SUM(P103:P114)</f>
        <v>0</v>
      </c>
      <c r="Q102" s="227"/>
      <c r="R102" s="228">
        <f>SUM(R103:R114)</f>
        <v>0</v>
      </c>
      <c r="S102" s="227"/>
      <c r="T102" s="229">
        <f>SUM(T103:T114)</f>
        <v>0</v>
      </c>
      <c r="AR102" s="230" t="s">
        <v>24</v>
      </c>
      <c r="AT102" s="231" t="s">
        <v>76</v>
      </c>
      <c r="AU102" s="231" t="s">
        <v>77</v>
      </c>
      <c r="AY102" s="230" t="s">
        <v>179</v>
      </c>
      <c r="BK102" s="232">
        <f>SUM(BK103:BK114)</f>
        <v>0</v>
      </c>
    </row>
    <row r="103" spans="2:65" s="1" customFormat="1" ht="51" customHeight="1">
      <c r="B103" s="47"/>
      <c r="C103" s="235" t="s">
        <v>29</v>
      </c>
      <c r="D103" s="235" t="s">
        <v>181</v>
      </c>
      <c r="E103" s="236" t="s">
        <v>1124</v>
      </c>
      <c r="F103" s="237" t="s">
        <v>1125</v>
      </c>
      <c r="G103" s="238" t="s">
        <v>1111</v>
      </c>
      <c r="H103" s="239">
        <v>1</v>
      </c>
      <c r="I103" s="240"/>
      <c r="J103" s="241">
        <f>ROUND(I103*H103,2)</f>
        <v>0</v>
      </c>
      <c r="K103" s="237" t="s">
        <v>369</v>
      </c>
      <c r="L103" s="73"/>
      <c r="M103" s="242" t="s">
        <v>22</v>
      </c>
      <c r="N103" s="243" t="s">
        <v>48</v>
      </c>
      <c r="O103" s="48"/>
      <c r="P103" s="244">
        <f>O103*H103</f>
        <v>0</v>
      </c>
      <c r="Q103" s="244">
        <v>0</v>
      </c>
      <c r="R103" s="244">
        <f>Q103*H103</f>
        <v>0</v>
      </c>
      <c r="S103" s="244">
        <v>0</v>
      </c>
      <c r="T103" s="245">
        <f>S103*H103</f>
        <v>0</v>
      </c>
      <c r="AR103" s="25" t="s">
        <v>185</v>
      </c>
      <c r="AT103" s="25" t="s">
        <v>181</v>
      </c>
      <c r="AU103" s="25" t="s">
        <v>24</v>
      </c>
      <c r="AY103" s="25" t="s">
        <v>179</v>
      </c>
      <c r="BE103" s="246">
        <f>IF(N103="základní",J103,0)</f>
        <v>0</v>
      </c>
      <c r="BF103" s="246">
        <f>IF(N103="snížená",J103,0)</f>
        <v>0</v>
      </c>
      <c r="BG103" s="246">
        <f>IF(N103="zákl. přenesená",J103,0)</f>
        <v>0</v>
      </c>
      <c r="BH103" s="246">
        <f>IF(N103="sníž. přenesená",J103,0)</f>
        <v>0</v>
      </c>
      <c r="BI103" s="246">
        <f>IF(N103="nulová",J103,0)</f>
        <v>0</v>
      </c>
      <c r="BJ103" s="25" t="s">
        <v>24</v>
      </c>
      <c r="BK103" s="246">
        <f>ROUND(I103*H103,2)</f>
        <v>0</v>
      </c>
      <c r="BL103" s="25" t="s">
        <v>185</v>
      </c>
      <c r="BM103" s="25" t="s">
        <v>29</v>
      </c>
    </row>
    <row r="104" spans="2:47" s="1" customFormat="1" ht="13.5">
      <c r="B104" s="47"/>
      <c r="C104" s="75"/>
      <c r="D104" s="247" t="s">
        <v>187</v>
      </c>
      <c r="E104" s="75"/>
      <c r="F104" s="248" t="s">
        <v>1126</v>
      </c>
      <c r="G104" s="75"/>
      <c r="H104" s="75"/>
      <c r="I104" s="205"/>
      <c r="J104" s="75"/>
      <c r="K104" s="75"/>
      <c r="L104" s="73"/>
      <c r="M104" s="249"/>
      <c r="N104" s="48"/>
      <c r="O104" s="48"/>
      <c r="P104" s="48"/>
      <c r="Q104" s="48"/>
      <c r="R104" s="48"/>
      <c r="S104" s="48"/>
      <c r="T104" s="96"/>
      <c r="AT104" s="25" t="s">
        <v>187</v>
      </c>
      <c r="AU104" s="25" t="s">
        <v>24</v>
      </c>
    </row>
    <row r="105" spans="2:65" s="1" customFormat="1" ht="51" customHeight="1">
      <c r="B105" s="47"/>
      <c r="C105" s="235" t="s">
        <v>256</v>
      </c>
      <c r="D105" s="235" t="s">
        <v>181</v>
      </c>
      <c r="E105" s="236" t="s">
        <v>1127</v>
      </c>
      <c r="F105" s="237" t="s">
        <v>1128</v>
      </c>
      <c r="G105" s="238" t="s">
        <v>1111</v>
      </c>
      <c r="H105" s="239">
        <v>1</v>
      </c>
      <c r="I105" s="240"/>
      <c r="J105" s="241">
        <f>ROUND(I105*H105,2)</f>
        <v>0</v>
      </c>
      <c r="K105" s="237" t="s">
        <v>369</v>
      </c>
      <c r="L105" s="73"/>
      <c r="M105" s="242" t="s">
        <v>22</v>
      </c>
      <c r="N105" s="243" t="s">
        <v>48</v>
      </c>
      <c r="O105" s="48"/>
      <c r="P105" s="244">
        <f>O105*H105</f>
        <v>0</v>
      </c>
      <c r="Q105" s="244">
        <v>0</v>
      </c>
      <c r="R105" s="244">
        <f>Q105*H105</f>
        <v>0</v>
      </c>
      <c r="S105" s="244">
        <v>0</v>
      </c>
      <c r="T105" s="245">
        <f>S105*H105</f>
        <v>0</v>
      </c>
      <c r="AR105" s="25" t="s">
        <v>185</v>
      </c>
      <c r="AT105" s="25" t="s">
        <v>181</v>
      </c>
      <c r="AU105" s="25" t="s">
        <v>24</v>
      </c>
      <c r="AY105" s="25" t="s">
        <v>179</v>
      </c>
      <c r="BE105" s="246">
        <f>IF(N105="základní",J105,0)</f>
        <v>0</v>
      </c>
      <c r="BF105" s="246">
        <f>IF(N105="snížená",J105,0)</f>
        <v>0</v>
      </c>
      <c r="BG105" s="246">
        <f>IF(N105="zákl. přenesená",J105,0)</f>
        <v>0</v>
      </c>
      <c r="BH105" s="246">
        <f>IF(N105="sníž. přenesená",J105,0)</f>
        <v>0</v>
      </c>
      <c r="BI105" s="246">
        <f>IF(N105="nulová",J105,0)</f>
        <v>0</v>
      </c>
      <c r="BJ105" s="25" t="s">
        <v>24</v>
      </c>
      <c r="BK105" s="246">
        <f>ROUND(I105*H105,2)</f>
        <v>0</v>
      </c>
      <c r="BL105" s="25" t="s">
        <v>185</v>
      </c>
      <c r="BM105" s="25" t="s">
        <v>256</v>
      </c>
    </row>
    <row r="106" spans="2:47" s="1" customFormat="1" ht="13.5">
      <c r="B106" s="47"/>
      <c r="C106" s="75"/>
      <c r="D106" s="247" t="s">
        <v>187</v>
      </c>
      <c r="E106" s="75"/>
      <c r="F106" s="248" t="s">
        <v>1129</v>
      </c>
      <c r="G106" s="75"/>
      <c r="H106" s="75"/>
      <c r="I106" s="205"/>
      <c r="J106" s="75"/>
      <c r="K106" s="75"/>
      <c r="L106" s="73"/>
      <c r="M106" s="249"/>
      <c r="N106" s="48"/>
      <c r="O106" s="48"/>
      <c r="P106" s="48"/>
      <c r="Q106" s="48"/>
      <c r="R106" s="48"/>
      <c r="S106" s="48"/>
      <c r="T106" s="96"/>
      <c r="AT106" s="25" t="s">
        <v>187</v>
      </c>
      <c r="AU106" s="25" t="s">
        <v>24</v>
      </c>
    </row>
    <row r="107" spans="2:65" s="1" customFormat="1" ht="51" customHeight="1">
      <c r="B107" s="47"/>
      <c r="C107" s="235" t="s">
        <v>263</v>
      </c>
      <c r="D107" s="235" t="s">
        <v>181</v>
      </c>
      <c r="E107" s="236" t="s">
        <v>1130</v>
      </c>
      <c r="F107" s="237" t="s">
        <v>1131</v>
      </c>
      <c r="G107" s="238" t="s">
        <v>1111</v>
      </c>
      <c r="H107" s="239">
        <v>2</v>
      </c>
      <c r="I107" s="240"/>
      <c r="J107" s="241">
        <f>ROUND(I107*H107,2)</f>
        <v>0</v>
      </c>
      <c r="K107" s="237" t="s">
        <v>369</v>
      </c>
      <c r="L107" s="73"/>
      <c r="M107" s="242" t="s">
        <v>22</v>
      </c>
      <c r="N107" s="243" t="s">
        <v>48</v>
      </c>
      <c r="O107" s="48"/>
      <c r="P107" s="244">
        <f>O107*H107</f>
        <v>0</v>
      </c>
      <c r="Q107" s="244">
        <v>0</v>
      </c>
      <c r="R107" s="244">
        <f>Q107*H107</f>
        <v>0</v>
      </c>
      <c r="S107" s="244">
        <v>0</v>
      </c>
      <c r="T107" s="245">
        <f>S107*H107</f>
        <v>0</v>
      </c>
      <c r="AR107" s="25" t="s">
        <v>185</v>
      </c>
      <c r="AT107" s="25" t="s">
        <v>181</v>
      </c>
      <c r="AU107" s="25" t="s">
        <v>24</v>
      </c>
      <c r="AY107" s="25" t="s">
        <v>179</v>
      </c>
      <c r="BE107" s="246">
        <f>IF(N107="základní",J107,0)</f>
        <v>0</v>
      </c>
      <c r="BF107" s="246">
        <f>IF(N107="snížená",J107,0)</f>
        <v>0</v>
      </c>
      <c r="BG107" s="246">
        <f>IF(N107="zákl. přenesená",J107,0)</f>
        <v>0</v>
      </c>
      <c r="BH107" s="246">
        <f>IF(N107="sníž. přenesená",J107,0)</f>
        <v>0</v>
      </c>
      <c r="BI107" s="246">
        <f>IF(N107="nulová",J107,0)</f>
        <v>0</v>
      </c>
      <c r="BJ107" s="25" t="s">
        <v>24</v>
      </c>
      <c r="BK107" s="246">
        <f>ROUND(I107*H107,2)</f>
        <v>0</v>
      </c>
      <c r="BL107" s="25" t="s">
        <v>185</v>
      </c>
      <c r="BM107" s="25" t="s">
        <v>263</v>
      </c>
    </row>
    <row r="108" spans="2:47" s="1" customFormat="1" ht="13.5">
      <c r="B108" s="47"/>
      <c r="C108" s="75"/>
      <c r="D108" s="247" t="s">
        <v>187</v>
      </c>
      <c r="E108" s="75"/>
      <c r="F108" s="248" t="s">
        <v>1131</v>
      </c>
      <c r="G108" s="75"/>
      <c r="H108" s="75"/>
      <c r="I108" s="205"/>
      <c r="J108" s="75"/>
      <c r="K108" s="75"/>
      <c r="L108" s="73"/>
      <c r="M108" s="249"/>
      <c r="N108" s="48"/>
      <c r="O108" s="48"/>
      <c r="P108" s="48"/>
      <c r="Q108" s="48"/>
      <c r="R108" s="48"/>
      <c r="S108" s="48"/>
      <c r="T108" s="96"/>
      <c r="AT108" s="25" t="s">
        <v>187</v>
      </c>
      <c r="AU108" s="25" t="s">
        <v>24</v>
      </c>
    </row>
    <row r="109" spans="2:65" s="1" customFormat="1" ht="51" customHeight="1">
      <c r="B109" s="47"/>
      <c r="C109" s="235" t="s">
        <v>271</v>
      </c>
      <c r="D109" s="235" t="s">
        <v>181</v>
      </c>
      <c r="E109" s="236" t="s">
        <v>1132</v>
      </c>
      <c r="F109" s="237" t="s">
        <v>1133</v>
      </c>
      <c r="G109" s="238" t="s">
        <v>1111</v>
      </c>
      <c r="H109" s="239">
        <v>3</v>
      </c>
      <c r="I109" s="240"/>
      <c r="J109" s="241">
        <f>ROUND(I109*H109,2)</f>
        <v>0</v>
      </c>
      <c r="K109" s="237" t="s">
        <v>369</v>
      </c>
      <c r="L109" s="73"/>
      <c r="M109" s="242" t="s">
        <v>22</v>
      </c>
      <c r="N109" s="243" t="s">
        <v>48</v>
      </c>
      <c r="O109" s="48"/>
      <c r="P109" s="244">
        <f>O109*H109</f>
        <v>0</v>
      </c>
      <c r="Q109" s="244">
        <v>0</v>
      </c>
      <c r="R109" s="244">
        <f>Q109*H109</f>
        <v>0</v>
      </c>
      <c r="S109" s="244">
        <v>0</v>
      </c>
      <c r="T109" s="245">
        <f>S109*H109</f>
        <v>0</v>
      </c>
      <c r="AR109" s="25" t="s">
        <v>185</v>
      </c>
      <c r="AT109" s="25" t="s">
        <v>181</v>
      </c>
      <c r="AU109" s="25" t="s">
        <v>24</v>
      </c>
      <c r="AY109" s="25" t="s">
        <v>179</v>
      </c>
      <c r="BE109" s="246">
        <f>IF(N109="základní",J109,0)</f>
        <v>0</v>
      </c>
      <c r="BF109" s="246">
        <f>IF(N109="snížená",J109,0)</f>
        <v>0</v>
      </c>
      <c r="BG109" s="246">
        <f>IF(N109="zákl. přenesená",J109,0)</f>
        <v>0</v>
      </c>
      <c r="BH109" s="246">
        <f>IF(N109="sníž. přenesená",J109,0)</f>
        <v>0</v>
      </c>
      <c r="BI109" s="246">
        <f>IF(N109="nulová",J109,0)</f>
        <v>0</v>
      </c>
      <c r="BJ109" s="25" t="s">
        <v>24</v>
      </c>
      <c r="BK109" s="246">
        <f>ROUND(I109*H109,2)</f>
        <v>0</v>
      </c>
      <c r="BL109" s="25" t="s">
        <v>185</v>
      </c>
      <c r="BM109" s="25" t="s">
        <v>271</v>
      </c>
    </row>
    <row r="110" spans="2:47" s="1" customFormat="1" ht="13.5">
      <c r="B110" s="47"/>
      <c r="C110" s="75"/>
      <c r="D110" s="247" t="s">
        <v>187</v>
      </c>
      <c r="E110" s="75"/>
      <c r="F110" s="248" t="s">
        <v>1133</v>
      </c>
      <c r="G110" s="75"/>
      <c r="H110" s="75"/>
      <c r="I110" s="205"/>
      <c r="J110" s="75"/>
      <c r="K110" s="75"/>
      <c r="L110" s="73"/>
      <c r="M110" s="249"/>
      <c r="N110" s="48"/>
      <c r="O110" s="48"/>
      <c r="P110" s="48"/>
      <c r="Q110" s="48"/>
      <c r="R110" s="48"/>
      <c r="S110" s="48"/>
      <c r="T110" s="96"/>
      <c r="AT110" s="25" t="s">
        <v>187</v>
      </c>
      <c r="AU110" s="25" t="s">
        <v>24</v>
      </c>
    </row>
    <row r="111" spans="2:65" s="1" customFormat="1" ht="51" customHeight="1">
      <c r="B111" s="47"/>
      <c r="C111" s="235" t="s">
        <v>277</v>
      </c>
      <c r="D111" s="235" t="s">
        <v>181</v>
      </c>
      <c r="E111" s="236" t="s">
        <v>1134</v>
      </c>
      <c r="F111" s="237" t="s">
        <v>1135</v>
      </c>
      <c r="G111" s="238" t="s">
        <v>1111</v>
      </c>
      <c r="H111" s="239">
        <v>1</v>
      </c>
      <c r="I111" s="240"/>
      <c r="J111" s="241">
        <f>ROUND(I111*H111,2)</f>
        <v>0</v>
      </c>
      <c r="K111" s="237" t="s">
        <v>369</v>
      </c>
      <c r="L111" s="73"/>
      <c r="M111" s="242" t="s">
        <v>22</v>
      </c>
      <c r="N111" s="243" t="s">
        <v>48</v>
      </c>
      <c r="O111" s="48"/>
      <c r="P111" s="244">
        <f>O111*H111</f>
        <v>0</v>
      </c>
      <c r="Q111" s="244">
        <v>0</v>
      </c>
      <c r="R111" s="244">
        <f>Q111*H111</f>
        <v>0</v>
      </c>
      <c r="S111" s="244">
        <v>0</v>
      </c>
      <c r="T111" s="245">
        <f>S111*H111</f>
        <v>0</v>
      </c>
      <c r="AR111" s="25" t="s">
        <v>185</v>
      </c>
      <c r="AT111" s="25" t="s">
        <v>181</v>
      </c>
      <c r="AU111" s="25" t="s">
        <v>24</v>
      </c>
      <c r="AY111" s="25" t="s">
        <v>179</v>
      </c>
      <c r="BE111" s="246">
        <f>IF(N111="základní",J111,0)</f>
        <v>0</v>
      </c>
      <c r="BF111" s="246">
        <f>IF(N111="snížená",J111,0)</f>
        <v>0</v>
      </c>
      <c r="BG111" s="246">
        <f>IF(N111="zákl. přenesená",J111,0)</f>
        <v>0</v>
      </c>
      <c r="BH111" s="246">
        <f>IF(N111="sníž. přenesená",J111,0)</f>
        <v>0</v>
      </c>
      <c r="BI111" s="246">
        <f>IF(N111="nulová",J111,0)</f>
        <v>0</v>
      </c>
      <c r="BJ111" s="25" t="s">
        <v>24</v>
      </c>
      <c r="BK111" s="246">
        <f>ROUND(I111*H111,2)</f>
        <v>0</v>
      </c>
      <c r="BL111" s="25" t="s">
        <v>185</v>
      </c>
      <c r="BM111" s="25" t="s">
        <v>277</v>
      </c>
    </row>
    <row r="112" spans="2:47" s="1" customFormat="1" ht="13.5">
      <c r="B112" s="47"/>
      <c r="C112" s="75"/>
      <c r="D112" s="247" t="s">
        <v>187</v>
      </c>
      <c r="E112" s="75"/>
      <c r="F112" s="248" t="s">
        <v>1135</v>
      </c>
      <c r="G112" s="75"/>
      <c r="H112" s="75"/>
      <c r="I112" s="205"/>
      <c r="J112" s="75"/>
      <c r="K112" s="75"/>
      <c r="L112" s="73"/>
      <c r="M112" s="249"/>
      <c r="N112" s="48"/>
      <c r="O112" s="48"/>
      <c r="P112" s="48"/>
      <c r="Q112" s="48"/>
      <c r="R112" s="48"/>
      <c r="S112" s="48"/>
      <c r="T112" s="96"/>
      <c r="AT112" s="25" t="s">
        <v>187</v>
      </c>
      <c r="AU112" s="25" t="s">
        <v>24</v>
      </c>
    </row>
    <row r="113" spans="2:65" s="1" customFormat="1" ht="38.25" customHeight="1">
      <c r="B113" s="47"/>
      <c r="C113" s="235" t="s">
        <v>10</v>
      </c>
      <c r="D113" s="235" t="s">
        <v>181</v>
      </c>
      <c r="E113" s="236" t="s">
        <v>1136</v>
      </c>
      <c r="F113" s="237" t="s">
        <v>1137</v>
      </c>
      <c r="G113" s="238" t="s">
        <v>1111</v>
      </c>
      <c r="H113" s="239">
        <v>1</v>
      </c>
      <c r="I113" s="240"/>
      <c r="J113" s="241">
        <f>ROUND(I113*H113,2)</f>
        <v>0</v>
      </c>
      <c r="K113" s="237" t="s">
        <v>369</v>
      </c>
      <c r="L113" s="73"/>
      <c r="M113" s="242" t="s">
        <v>22</v>
      </c>
      <c r="N113" s="243" t="s">
        <v>48</v>
      </c>
      <c r="O113" s="48"/>
      <c r="P113" s="244">
        <f>O113*H113</f>
        <v>0</v>
      </c>
      <c r="Q113" s="244">
        <v>0</v>
      </c>
      <c r="R113" s="244">
        <f>Q113*H113</f>
        <v>0</v>
      </c>
      <c r="S113" s="244">
        <v>0</v>
      </c>
      <c r="T113" s="245">
        <f>S113*H113</f>
        <v>0</v>
      </c>
      <c r="AR113" s="25" t="s">
        <v>185</v>
      </c>
      <c r="AT113" s="25" t="s">
        <v>181</v>
      </c>
      <c r="AU113" s="25" t="s">
        <v>24</v>
      </c>
      <c r="AY113" s="25" t="s">
        <v>179</v>
      </c>
      <c r="BE113" s="246">
        <f>IF(N113="základní",J113,0)</f>
        <v>0</v>
      </c>
      <c r="BF113" s="246">
        <f>IF(N113="snížená",J113,0)</f>
        <v>0</v>
      </c>
      <c r="BG113" s="246">
        <f>IF(N113="zákl. přenesená",J113,0)</f>
        <v>0</v>
      </c>
      <c r="BH113" s="246">
        <f>IF(N113="sníž. přenesená",J113,0)</f>
        <v>0</v>
      </c>
      <c r="BI113" s="246">
        <f>IF(N113="nulová",J113,0)</f>
        <v>0</v>
      </c>
      <c r="BJ113" s="25" t="s">
        <v>24</v>
      </c>
      <c r="BK113" s="246">
        <f>ROUND(I113*H113,2)</f>
        <v>0</v>
      </c>
      <c r="BL113" s="25" t="s">
        <v>185</v>
      </c>
      <c r="BM113" s="25" t="s">
        <v>10</v>
      </c>
    </row>
    <row r="114" spans="2:47" s="1" customFormat="1" ht="13.5">
      <c r="B114" s="47"/>
      <c r="C114" s="75"/>
      <c r="D114" s="247" t="s">
        <v>187</v>
      </c>
      <c r="E114" s="75"/>
      <c r="F114" s="248" t="s">
        <v>1137</v>
      </c>
      <c r="G114" s="75"/>
      <c r="H114" s="75"/>
      <c r="I114" s="205"/>
      <c r="J114" s="75"/>
      <c r="K114" s="75"/>
      <c r="L114" s="73"/>
      <c r="M114" s="249"/>
      <c r="N114" s="48"/>
      <c r="O114" s="48"/>
      <c r="P114" s="48"/>
      <c r="Q114" s="48"/>
      <c r="R114" s="48"/>
      <c r="S114" s="48"/>
      <c r="T114" s="96"/>
      <c r="AT114" s="25" t="s">
        <v>187</v>
      </c>
      <c r="AU114" s="25" t="s">
        <v>24</v>
      </c>
    </row>
    <row r="115" spans="2:63" s="11" customFormat="1" ht="37.4" customHeight="1">
      <c r="B115" s="219"/>
      <c r="C115" s="220"/>
      <c r="D115" s="221" t="s">
        <v>76</v>
      </c>
      <c r="E115" s="222" t="s">
        <v>1138</v>
      </c>
      <c r="F115" s="222" t="s">
        <v>1139</v>
      </c>
      <c r="G115" s="220"/>
      <c r="H115" s="220"/>
      <c r="I115" s="223"/>
      <c r="J115" s="224">
        <f>BK115</f>
        <v>0</v>
      </c>
      <c r="K115" s="220"/>
      <c r="L115" s="225"/>
      <c r="M115" s="226"/>
      <c r="N115" s="227"/>
      <c r="O115" s="227"/>
      <c r="P115" s="228">
        <f>SUM(P116:P121)</f>
        <v>0</v>
      </c>
      <c r="Q115" s="227"/>
      <c r="R115" s="228">
        <f>SUM(R116:R121)</f>
        <v>0</v>
      </c>
      <c r="S115" s="227"/>
      <c r="T115" s="229">
        <f>SUM(T116:T121)</f>
        <v>0</v>
      </c>
      <c r="AR115" s="230" t="s">
        <v>24</v>
      </c>
      <c r="AT115" s="231" t="s">
        <v>76</v>
      </c>
      <c r="AU115" s="231" t="s">
        <v>77</v>
      </c>
      <c r="AY115" s="230" t="s">
        <v>179</v>
      </c>
      <c r="BK115" s="232">
        <f>SUM(BK116:BK121)</f>
        <v>0</v>
      </c>
    </row>
    <row r="116" spans="2:65" s="1" customFormat="1" ht="16.5" customHeight="1">
      <c r="B116" s="47"/>
      <c r="C116" s="235" t="s">
        <v>288</v>
      </c>
      <c r="D116" s="235" t="s">
        <v>181</v>
      </c>
      <c r="E116" s="236" t="s">
        <v>1140</v>
      </c>
      <c r="F116" s="237" t="s">
        <v>1141</v>
      </c>
      <c r="G116" s="238" t="s">
        <v>451</v>
      </c>
      <c r="H116" s="239">
        <v>5</v>
      </c>
      <c r="I116" s="240"/>
      <c r="J116" s="241">
        <f>ROUND(I116*H116,2)</f>
        <v>0</v>
      </c>
      <c r="K116" s="237" t="s">
        <v>369</v>
      </c>
      <c r="L116" s="73"/>
      <c r="M116" s="242" t="s">
        <v>22</v>
      </c>
      <c r="N116" s="243" t="s">
        <v>48</v>
      </c>
      <c r="O116" s="48"/>
      <c r="P116" s="244">
        <f>O116*H116</f>
        <v>0</v>
      </c>
      <c r="Q116" s="244">
        <v>0</v>
      </c>
      <c r="R116" s="244">
        <f>Q116*H116</f>
        <v>0</v>
      </c>
      <c r="S116" s="244">
        <v>0</v>
      </c>
      <c r="T116" s="245">
        <f>S116*H116</f>
        <v>0</v>
      </c>
      <c r="AR116" s="25" t="s">
        <v>185</v>
      </c>
      <c r="AT116" s="25" t="s">
        <v>181</v>
      </c>
      <c r="AU116" s="25" t="s">
        <v>24</v>
      </c>
      <c r="AY116" s="25" t="s">
        <v>179</v>
      </c>
      <c r="BE116" s="246">
        <f>IF(N116="základní",J116,0)</f>
        <v>0</v>
      </c>
      <c r="BF116" s="246">
        <f>IF(N116="snížená",J116,0)</f>
        <v>0</v>
      </c>
      <c r="BG116" s="246">
        <f>IF(N116="zákl. přenesená",J116,0)</f>
        <v>0</v>
      </c>
      <c r="BH116" s="246">
        <f>IF(N116="sníž. přenesená",J116,0)</f>
        <v>0</v>
      </c>
      <c r="BI116" s="246">
        <f>IF(N116="nulová",J116,0)</f>
        <v>0</v>
      </c>
      <c r="BJ116" s="25" t="s">
        <v>24</v>
      </c>
      <c r="BK116" s="246">
        <f>ROUND(I116*H116,2)</f>
        <v>0</v>
      </c>
      <c r="BL116" s="25" t="s">
        <v>185</v>
      </c>
      <c r="BM116" s="25" t="s">
        <v>288</v>
      </c>
    </row>
    <row r="117" spans="2:47" s="1" customFormat="1" ht="13.5">
      <c r="B117" s="47"/>
      <c r="C117" s="75"/>
      <c r="D117" s="247" t="s">
        <v>187</v>
      </c>
      <c r="E117" s="75"/>
      <c r="F117" s="248" t="s">
        <v>1141</v>
      </c>
      <c r="G117" s="75"/>
      <c r="H117" s="75"/>
      <c r="I117" s="205"/>
      <c r="J117" s="75"/>
      <c r="K117" s="75"/>
      <c r="L117" s="73"/>
      <c r="M117" s="249"/>
      <c r="N117" s="48"/>
      <c r="O117" s="48"/>
      <c r="P117" s="48"/>
      <c r="Q117" s="48"/>
      <c r="R117" s="48"/>
      <c r="S117" s="48"/>
      <c r="T117" s="96"/>
      <c r="AT117" s="25" t="s">
        <v>187</v>
      </c>
      <c r="AU117" s="25" t="s">
        <v>24</v>
      </c>
    </row>
    <row r="118" spans="2:65" s="1" customFormat="1" ht="16.5" customHeight="1">
      <c r="B118" s="47"/>
      <c r="C118" s="235" t="s">
        <v>294</v>
      </c>
      <c r="D118" s="235" t="s">
        <v>181</v>
      </c>
      <c r="E118" s="236" t="s">
        <v>1142</v>
      </c>
      <c r="F118" s="237" t="s">
        <v>1143</v>
      </c>
      <c r="G118" s="238" t="s">
        <v>451</v>
      </c>
      <c r="H118" s="239">
        <v>10</v>
      </c>
      <c r="I118" s="240"/>
      <c r="J118" s="241">
        <f>ROUND(I118*H118,2)</f>
        <v>0</v>
      </c>
      <c r="K118" s="237" t="s">
        <v>369</v>
      </c>
      <c r="L118" s="73"/>
      <c r="M118" s="242" t="s">
        <v>22</v>
      </c>
      <c r="N118" s="243" t="s">
        <v>48</v>
      </c>
      <c r="O118" s="48"/>
      <c r="P118" s="244">
        <f>O118*H118</f>
        <v>0</v>
      </c>
      <c r="Q118" s="244">
        <v>0</v>
      </c>
      <c r="R118" s="244">
        <f>Q118*H118</f>
        <v>0</v>
      </c>
      <c r="S118" s="244">
        <v>0</v>
      </c>
      <c r="T118" s="245">
        <f>S118*H118</f>
        <v>0</v>
      </c>
      <c r="AR118" s="25" t="s">
        <v>185</v>
      </c>
      <c r="AT118" s="25" t="s">
        <v>181</v>
      </c>
      <c r="AU118" s="25" t="s">
        <v>24</v>
      </c>
      <c r="AY118" s="25" t="s">
        <v>179</v>
      </c>
      <c r="BE118" s="246">
        <f>IF(N118="základní",J118,0)</f>
        <v>0</v>
      </c>
      <c r="BF118" s="246">
        <f>IF(N118="snížená",J118,0)</f>
        <v>0</v>
      </c>
      <c r="BG118" s="246">
        <f>IF(N118="zákl. přenesená",J118,0)</f>
        <v>0</v>
      </c>
      <c r="BH118" s="246">
        <f>IF(N118="sníž. přenesená",J118,0)</f>
        <v>0</v>
      </c>
      <c r="BI118" s="246">
        <f>IF(N118="nulová",J118,0)</f>
        <v>0</v>
      </c>
      <c r="BJ118" s="25" t="s">
        <v>24</v>
      </c>
      <c r="BK118" s="246">
        <f>ROUND(I118*H118,2)</f>
        <v>0</v>
      </c>
      <c r="BL118" s="25" t="s">
        <v>185</v>
      </c>
      <c r="BM118" s="25" t="s">
        <v>294</v>
      </c>
    </row>
    <row r="119" spans="2:47" s="1" customFormat="1" ht="13.5">
      <c r="B119" s="47"/>
      <c r="C119" s="75"/>
      <c r="D119" s="247" t="s">
        <v>187</v>
      </c>
      <c r="E119" s="75"/>
      <c r="F119" s="248" t="s">
        <v>1143</v>
      </c>
      <c r="G119" s="75"/>
      <c r="H119" s="75"/>
      <c r="I119" s="205"/>
      <c r="J119" s="75"/>
      <c r="K119" s="75"/>
      <c r="L119" s="73"/>
      <c r="M119" s="249"/>
      <c r="N119" s="48"/>
      <c r="O119" s="48"/>
      <c r="P119" s="48"/>
      <c r="Q119" s="48"/>
      <c r="R119" s="48"/>
      <c r="S119" s="48"/>
      <c r="T119" s="96"/>
      <c r="AT119" s="25" t="s">
        <v>187</v>
      </c>
      <c r="AU119" s="25" t="s">
        <v>24</v>
      </c>
    </row>
    <row r="120" spans="2:65" s="1" customFormat="1" ht="16.5" customHeight="1">
      <c r="B120" s="47"/>
      <c r="C120" s="235" t="s">
        <v>303</v>
      </c>
      <c r="D120" s="235" t="s">
        <v>181</v>
      </c>
      <c r="E120" s="236" t="s">
        <v>1144</v>
      </c>
      <c r="F120" s="237" t="s">
        <v>1145</v>
      </c>
      <c r="G120" s="238" t="s">
        <v>451</v>
      </c>
      <c r="H120" s="239">
        <v>75</v>
      </c>
      <c r="I120" s="240"/>
      <c r="J120" s="241">
        <f>ROUND(I120*H120,2)</f>
        <v>0</v>
      </c>
      <c r="K120" s="237" t="s">
        <v>369</v>
      </c>
      <c r="L120" s="73"/>
      <c r="M120" s="242" t="s">
        <v>22</v>
      </c>
      <c r="N120" s="243" t="s">
        <v>48</v>
      </c>
      <c r="O120" s="48"/>
      <c r="P120" s="244">
        <f>O120*H120</f>
        <v>0</v>
      </c>
      <c r="Q120" s="244">
        <v>0</v>
      </c>
      <c r="R120" s="244">
        <f>Q120*H120</f>
        <v>0</v>
      </c>
      <c r="S120" s="244">
        <v>0</v>
      </c>
      <c r="T120" s="245">
        <f>S120*H120</f>
        <v>0</v>
      </c>
      <c r="AR120" s="25" t="s">
        <v>185</v>
      </c>
      <c r="AT120" s="25" t="s">
        <v>181</v>
      </c>
      <c r="AU120" s="25" t="s">
        <v>24</v>
      </c>
      <c r="AY120" s="25" t="s">
        <v>179</v>
      </c>
      <c r="BE120" s="246">
        <f>IF(N120="základní",J120,0)</f>
        <v>0</v>
      </c>
      <c r="BF120" s="246">
        <f>IF(N120="snížená",J120,0)</f>
        <v>0</v>
      </c>
      <c r="BG120" s="246">
        <f>IF(N120="zákl. přenesená",J120,0)</f>
        <v>0</v>
      </c>
      <c r="BH120" s="246">
        <f>IF(N120="sníž. přenesená",J120,0)</f>
        <v>0</v>
      </c>
      <c r="BI120" s="246">
        <f>IF(N120="nulová",J120,0)</f>
        <v>0</v>
      </c>
      <c r="BJ120" s="25" t="s">
        <v>24</v>
      </c>
      <c r="BK120" s="246">
        <f>ROUND(I120*H120,2)</f>
        <v>0</v>
      </c>
      <c r="BL120" s="25" t="s">
        <v>185</v>
      </c>
      <c r="BM120" s="25" t="s">
        <v>303</v>
      </c>
    </row>
    <row r="121" spans="2:47" s="1" customFormat="1" ht="13.5">
      <c r="B121" s="47"/>
      <c r="C121" s="75"/>
      <c r="D121" s="247" t="s">
        <v>187</v>
      </c>
      <c r="E121" s="75"/>
      <c r="F121" s="248" t="s">
        <v>1145</v>
      </c>
      <c r="G121" s="75"/>
      <c r="H121" s="75"/>
      <c r="I121" s="205"/>
      <c r="J121" s="75"/>
      <c r="K121" s="75"/>
      <c r="L121" s="73"/>
      <c r="M121" s="249"/>
      <c r="N121" s="48"/>
      <c r="O121" s="48"/>
      <c r="P121" s="48"/>
      <c r="Q121" s="48"/>
      <c r="R121" s="48"/>
      <c r="S121" s="48"/>
      <c r="T121" s="96"/>
      <c r="AT121" s="25" t="s">
        <v>187</v>
      </c>
      <c r="AU121" s="25" t="s">
        <v>24</v>
      </c>
    </row>
    <row r="122" spans="2:63" s="11" customFormat="1" ht="37.4" customHeight="1">
      <c r="B122" s="219"/>
      <c r="C122" s="220"/>
      <c r="D122" s="221" t="s">
        <v>76</v>
      </c>
      <c r="E122" s="222" t="s">
        <v>1146</v>
      </c>
      <c r="F122" s="222" t="s">
        <v>1147</v>
      </c>
      <c r="G122" s="220"/>
      <c r="H122" s="220"/>
      <c r="I122" s="223"/>
      <c r="J122" s="224">
        <f>BK122</f>
        <v>0</v>
      </c>
      <c r="K122" s="220"/>
      <c r="L122" s="225"/>
      <c r="M122" s="226"/>
      <c r="N122" s="227"/>
      <c r="O122" s="227"/>
      <c r="P122" s="228">
        <f>SUM(P123:P130)</f>
        <v>0</v>
      </c>
      <c r="Q122" s="227"/>
      <c r="R122" s="228">
        <f>SUM(R123:R130)</f>
        <v>0</v>
      </c>
      <c r="S122" s="227"/>
      <c r="T122" s="229">
        <f>SUM(T123:T130)</f>
        <v>0</v>
      </c>
      <c r="AR122" s="230" t="s">
        <v>24</v>
      </c>
      <c r="AT122" s="231" t="s">
        <v>76</v>
      </c>
      <c r="AU122" s="231" t="s">
        <v>77</v>
      </c>
      <c r="AY122" s="230" t="s">
        <v>179</v>
      </c>
      <c r="BK122" s="232">
        <f>SUM(BK123:BK130)</f>
        <v>0</v>
      </c>
    </row>
    <row r="123" spans="2:65" s="1" customFormat="1" ht="16.5" customHeight="1">
      <c r="B123" s="47"/>
      <c r="C123" s="235" t="s">
        <v>310</v>
      </c>
      <c r="D123" s="235" t="s">
        <v>181</v>
      </c>
      <c r="E123" s="236" t="s">
        <v>1148</v>
      </c>
      <c r="F123" s="237" t="s">
        <v>1149</v>
      </c>
      <c r="G123" s="238" t="s">
        <v>1111</v>
      </c>
      <c r="H123" s="239">
        <v>1</v>
      </c>
      <c r="I123" s="240"/>
      <c r="J123" s="241">
        <f>ROUND(I123*H123,2)</f>
        <v>0</v>
      </c>
      <c r="K123" s="237" t="s">
        <v>369</v>
      </c>
      <c r="L123" s="73"/>
      <c r="M123" s="242" t="s">
        <v>22</v>
      </c>
      <c r="N123" s="243" t="s">
        <v>48</v>
      </c>
      <c r="O123" s="48"/>
      <c r="P123" s="244">
        <f>O123*H123</f>
        <v>0</v>
      </c>
      <c r="Q123" s="244">
        <v>0</v>
      </c>
      <c r="R123" s="244">
        <f>Q123*H123</f>
        <v>0</v>
      </c>
      <c r="S123" s="244">
        <v>0</v>
      </c>
      <c r="T123" s="245">
        <f>S123*H123</f>
        <v>0</v>
      </c>
      <c r="AR123" s="25" t="s">
        <v>185</v>
      </c>
      <c r="AT123" s="25" t="s">
        <v>181</v>
      </c>
      <c r="AU123" s="25" t="s">
        <v>24</v>
      </c>
      <c r="AY123" s="25" t="s">
        <v>179</v>
      </c>
      <c r="BE123" s="246">
        <f>IF(N123="základní",J123,0)</f>
        <v>0</v>
      </c>
      <c r="BF123" s="246">
        <f>IF(N123="snížená",J123,0)</f>
        <v>0</v>
      </c>
      <c r="BG123" s="246">
        <f>IF(N123="zákl. přenesená",J123,0)</f>
        <v>0</v>
      </c>
      <c r="BH123" s="246">
        <f>IF(N123="sníž. přenesená",J123,0)</f>
        <v>0</v>
      </c>
      <c r="BI123" s="246">
        <f>IF(N123="nulová",J123,0)</f>
        <v>0</v>
      </c>
      <c r="BJ123" s="25" t="s">
        <v>24</v>
      </c>
      <c r="BK123" s="246">
        <f>ROUND(I123*H123,2)</f>
        <v>0</v>
      </c>
      <c r="BL123" s="25" t="s">
        <v>185</v>
      </c>
      <c r="BM123" s="25" t="s">
        <v>310</v>
      </c>
    </row>
    <row r="124" spans="2:47" s="1" customFormat="1" ht="13.5">
      <c r="B124" s="47"/>
      <c r="C124" s="75"/>
      <c r="D124" s="247" t="s">
        <v>187</v>
      </c>
      <c r="E124" s="75"/>
      <c r="F124" s="248" t="s">
        <v>1149</v>
      </c>
      <c r="G124" s="75"/>
      <c r="H124" s="75"/>
      <c r="I124" s="205"/>
      <c r="J124" s="75"/>
      <c r="K124" s="75"/>
      <c r="L124" s="73"/>
      <c r="M124" s="249"/>
      <c r="N124" s="48"/>
      <c r="O124" s="48"/>
      <c r="P124" s="48"/>
      <c r="Q124" s="48"/>
      <c r="R124" s="48"/>
      <c r="S124" s="48"/>
      <c r="T124" s="96"/>
      <c r="AT124" s="25" t="s">
        <v>187</v>
      </c>
      <c r="AU124" s="25" t="s">
        <v>24</v>
      </c>
    </row>
    <row r="125" spans="2:65" s="1" customFormat="1" ht="16.5" customHeight="1">
      <c r="B125" s="47"/>
      <c r="C125" s="235" t="s">
        <v>318</v>
      </c>
      <c r="D125" s="235" t="s">
        <v>181</v>
      </c>
      <c r="E125" s="236" t="s">
        <v>1150</v>
      </c>
      <c r="F125" s="237" t="s">
        <v>1151</v>
      </c>
      <c r="G125" s="238" t="s">
        <v>1111</v>
      </c>
      <c r="H125" s="239">
        <v>4</v>
      </c>
      <c r="I125" s="240"/>
      <c r="J125" s="241">
        <f>ROUND(I125*H125,2)</f>
        <v>0</v>
      </c>
      <c r="K125" s="237" t="s">
        <v>369</v>
      </c>
      <c r="L125" s="73"/>
      <c r="M125" s="242" t="s">
        <v>22</v>
      </c>
      <c r="N125" s="243" t="s">
        <v>48</v>
      </c>
      <c r="O125" s="48"/>
      <c r="P125" s="244">
        <f>O125*H125</f>
        <v>0</v>
      </c>
      <c r="Q125" s="244">
        <v>0</v>
      </c>
      <c r="R125" s="244">
        <f>Q125*H125</f>
        <v>0</v>
      </c>
      <c r="S125" s="244">
        <v>0</v>
      </c>
      <c r="T125" s="245">
        <f>S125*H125</f>
        <v>0</v>
      </c>
      <c r="AR125" s="25" t="s">
        <v>185</v>
      </c>
      <c r="AT125" s="25" t="s">
        <v>181</v>
      </c>
      <c r="AU125" s="25" t="s">
        <v>24</v>
      </c>
      <c r="AY125" s="25" t="s">
        <v>179</v>
      </c>
      <c r="BE125" s="246">
        <f>IF(N125="základní",J125,0)</f>
        <v>0</v>
      </c>
      <c r="BF125" s="246">
        <f>IF(N125="snížená",J125,0)</f>
        <v>0</v>
      </c>
      <c r="BG125" s="246">
        <f>IF(N125="zákl. přenesená",J125,0)</f>
        <v>0</v>
      </c>
      <c r="BH125" s="246">
        <f>IF(N125="sníž. přenesená",J125,0)</f>
        <v>0</v>
      </c>
      <c r="BI125" s="246">
        <f>IF(N125="nulová",J125,0)</f>
        <v>0</v>
      </c>
      <c r="BJ125" s="25" t="s">
        <v>24</v>
      </c>
      <c r="BK125" s="246">
        <f>ROUND(I125*H125,2)</f>
        <v>0</v>
      </c>
      <c r="BL125" s="25" t="s">
        <v>185</v>
      </c>
      <c r="BM125" s="25" t="s">
        <v>318</v>
      </c>
    </row>
    <row r="126" spans="2:47" s="1" customFormat="1" ht="13.5">
      <c r="B126" s="47"/>
      <c r="C126" s="75"/>
      <c r="D126" s="247" t="s">
        <v>187</v>
      </c>
      <c r="E126" s="75"/>
      <c r="F126" s="248" t="s">
        <v>1151</v>
      </c>
      <c r="G126" s="75"/>
      <c r="H126" s="75"/>
      <c r="I126" s="205"/>
      <c r="J126" s="75"/>
      <c r="K126" s="75"/>
      <c r="L126" s="73"/>
      <c r="M126" s="249"/>
      <c r="N126" s="48"/>
      <c r="O126" s="48"/>
      <c r="P126" s="48"/>
      <c r="Q126" s="48"/>
      <c r="R126" s="48"/>
      <c r="S126" s="48"/>
      <c r="T126" s="96"/>
      <c r="AT126" s="25" t="s">
        <v>187</v>
      </c>
      <c r="AU126" s="25" t="s">
        <v>24</v>
      </c>
    </row>
    <row r="127" spans="2:65" s="1" customFormat="1" ht="16.5" customHeight="1">
      <c r="B127" s="47"/>
      <c r="C127" s="235" t="s">
        <v>9</v>
      </c>
      <c r="D127" s="235" t="s">
        <v>181</v>
      </c>
      <c r="E127" s="236" t="s">
        <v>1152</v>
      </c>
      <c r="F127" s="237" t="s">
        <v>1153</v>
      </c>
      <c r="G127" s="238" t="s">
        <v>1111</v>
      </c>
      <c r="H127" s="239">
        <v>1</v>
      </c>
      <c r="I127" s="240"/>
      <c r="J127" s="241">
        <f>ROUND(I127*H127,2)</f>
        <v>0</v>
      </c>
      <c r="K127" s="237" t="s">
        <v>369</v>
      </c>
      <c r="L127" s="73"/>
      <c r="M127" s="242" t="s">
        <v>22</v>
      </c>
      <c r="N127" s="243" t="s">
        <v>48</v>
      </c>
      <c r="O127" s="48"/>
      <c r="P127" s="244">
        <f>O127*H127</f>
        <v>0</v>
      </c>
      <c r="Q127" s="244">
        <v>0</v>
      </c>
      <c r="R127" s="244">
        <f>Q127*H127</f>
        <v>0</v>
      </c>
      <c r="S127" s="244">
        <v>0</v>
      </c>
      <c r="T127" s="245">
        <f>S127*H127</f>
        <v>0</v>
      </c>
      <c r="AR127" s="25" t="s">
        <v>185</v>
      </c>
      <c r="AT127" s="25" t="s">
        <v>181</v>
      </c>
      <c r="AU127" s="25" t="s">
        <v>24</v>
      </c>
      <c r="AY127" s="25" t="s">
        <v>179</v>
      </c>
      <c r="BE127" s="246">
        <f>IF(N127="základní",J127,0)</f>
        <v>0</v>
      </c>
      <c r="BF127" s="246">
        <f>IF(N127="snížená",J127,0)</f>
        <v>0</v>
      </c>
      <c r="BG127" s="246">
        <f>IF(N127="zákl. přenesená",J127,0)</f>
        <v>0</v>
      </c>
      <c r="BH127" s="246">
        <f>IF(N127="sníž. přenesená",J127,0)</f>
        <v>0</v>
      </c>
      <c r="BI127" s="246">
        <f>IF(N127="nulová",J127,0)</f>
        <v>0</v>
      </c>
      <c r="BJ127" s="25" t="s">
        <v>24</v>
      </c>
      <c r="BK127" s="246">
        <f>ROUND(I127*H127,2)</f>
        <v>0</v>
      </c>
      <c r="BL127" s="25" t="s">
        <v>185</v>
      </c>
      <c r="BM127" s="25" t="s">
        <v>9</v>
      </c>
    </row>
    <row r="128" spans="2:47" s="1" customFormat="1" ht="13.5">
      <c r="B128" s="47"/>
      <c r="C128" s="75"/>
      <c r="D128" s="247" t="s">
        <v>187</v>
      </c>
      <c r="E128" s="75"/>
      <c r="F128" s="248" t="s">
        <v>1154</v>
      </c>
      <c r="G128" s="75"/>
      <c r="H128" s="75"/>
      <c r="I128" s="205"/>
      <c r="J128" s="75"/>
      <c r="K128" s="75"/>
      <c r="L128" s="73"/>
      <c r="M128" s="249"/>
      <c r="N128" s="48"/>
      <c r="O128" s="48"/>
      <c r="P128" s="48"/>
      <c r="Q128" s="48"/>
      <c r="R128" s="48"/>
      <c r="S128" s="48"/>
      <c r="T128" s="96"/>
      <c r="AT128" s="25" t="s">
        <v>187</v>
      </c>
      <c r="AU128" s="25" t="s">
        <v>24</v>
      </c>
    </row>
    <row r="129" spans="2:65" s="1" customFormat="1" ht="16.5" customHeight="1">
      <c r="B129" s="47"/>
      <c r="C129" s="235" t="s">
        <v>332</v>
      </c>
      <c r="D129" s="235" t="s">
        <v>181</v>
      </c>
      <c r="E129" s="236" t="s">
        <v>1155</v>
      </c>
      <c r="F129" s="237" t="s">
        <v>1156</v>
      </c>
      <c r="G129" s="238" t="s">
        <v>1085</v>
      </c>
      <c r="H129" s="239">
        <v>8</v>
      </c>
      <c r="I129" s="240"/>
      <c r="J129" s="241">
        <f>ROUND(I129*H129,2)</f>
        <v>0</v>
      </c>
      <c r="K129" s="237" t="s">
        <v>369</v>
      </c>
      <c r="L129" s="73"/>
      <c r="M129" s="242" t="s">
        <v>22</v>
      </c>
      <c r="N129" s="243" t="s">
        <v>48</v>
      </c>
      <c r="O129" s="48"/>
      <c r="P129" s="244">
        <f>O129*H129</f>
        <v>0</v>
      </c>
      <c r="Q129" s="244">
        <v>0</v>
      </c>
      <c r="R129" s="244">
        <f>Q129*H129</f>
        <v>0</v>
      </c>
      <c r="S129" s="244">
        <v>0</v>
      </c>
      <c r="T129" s="245">
        <f>S129*H129</f>
        <v>0</v>
      </c>
      <c r="AR129" s="25" t="s">
        <v>185</v>
      </c>
      <c r="AT129" s="25" t="s">
        <v>181</v>
      </c>
      <c r="AU129" s="25" t="s">
        <v>24</v>
      </c>
      <c r="AY129" s="25" t="s">
        <v>179</v>
      </c>
      <c r="BE129" s="246">
        <f>IF(N129="základní",J129,0)</f>
        <v>0</v>
      </c>
      <c r="BF129" s="246">
        <f>IF(N129="snížená",J129,0)</f>
        <v>0</v>
      </c>
      <c r="BG129" s="246">
        <f>IF(N129="zákl. přenesená",J129,0)</f>
        <v>0</v>
      </c>
      <c r="BH129" s="246">
        <f>IF(N129="sníž. přenesená",J129,0)</f>
        <v>0</v>
      </c>
      <c r="BI129" s="246">
        <f>IF(N129="nulová",J129,0)</f>
        <v>0</v>
      </c>
      <c r="BJ129" s="25" t="s">
        <v>24</v>
      </c>
      <c r="BK129" s="246">
        <f>ROUND(I129*H129,2)</f>
        <v>0</v>
      </c>
      <c r="BL129" s="25" t="s">
        <v>185</v>
      </c>
      <c r="BM129" s="25" t="s">
        <v>332</v>
      </c>
    </row>
    <row r="130" spans="2:47" s="1" customFormat="1" ht="13.5">
      <c r="B130" s="47"/>
      <c r="C130" s="75"/>
      <c r="D130" s="247" t="s">
        <v>187</v>
      </c>
      <c r="E130" s="75"/>
      <c r="F130" s="248" t="s">
        <v>1156</v>
      </c>
      <c r="G130" s="75"/>
      <c r="H130" s="75"/>
      <c r="I130" s="205"/>
      <c r="J130" s="75"/>
      <c r="K130" s="75"/>
      <c r="L130" s="73"/>
      <c r="M130" s="307"/>
      <c r="N130" s="308"/>
      <c r="O130" s="308"/>
      <c r="P130" s="308"/>
      <c r="Q130" s="308"/>
      <c r="R130" s="308"/>
      <c r="S130" s="308"/>
      <c r="T130" s="309"/>
      <c r="AT130" s="25" t="s">
        <v>187</v>
      </c>
      <c r="AU130" s="25" t="s">
        <v>24</v>
      </c>
    </row>
    <row r="131" spans="2:12" s="1" customFormat="1" ht="6.95" customHeight="1">
      <c r="B131" s="68"/>
      <c r="C131" s="69"/>
      <c r="D131" s="69"/>
      <c r="E131" s="69"/>
      <c r="F131" s="69"/>
      <c r="G131" s="69"/>
      <c r="H131" s="69"/>
      <c r="I131" s="180"/>
      <c r="J131" s="69"/>
      <c r="K131" s="69"/>
      <c r="L131" s="73"/>
    </row>
  </sheetData>
  <sheetProtection password="CC35" sheet="1" objects="1" scenarios="1" formatColumns="0" formatRows="0" autoFilter="0"/>
  <autoFilter ref="C80:K130"/>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4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107</v>
      </c>
      <c r="G1" s="152" t="s">
        <v>108</v>
      </c>
      <c r="H1" s="152"/>
      <c r="I1" s="153"/>
      <c r="J1" s="152" t="s">
        <v>109</v>
      </c>
      <c r="K1" s="151" t="s">
        <v>110</v>
      </c>
      <c r="L1" s="152" t="s">
        <v>111</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95</v>
      </c>
    </row>
    <row r="3" spans="2:46" ht="6.95" customHeight="1">
      <c r="B3" s="26"/>
      <c r="C3" s="27"/>
      <c r="D3" s="27"/>
      <c r="E3" s="27"/>
      <c r="F3" s="27"/>
      <c r="G3" s="27"/>
      <c r="H3" s="27"/>
      <c r="I3" s="155"/>
      <c r="J3" s="27"/>
      <c r="K3" s="28"/>
      <c r="AT3" s="25" t="s">
        <v>86</v>
      </c>
    </row>
    <row r="4" spans="2:46" ht="36.95" customHeight="1">
      <c r="B4" s="29"/>
      <c r="C4" s="30"/>
      <c r="D4" s="31" t="s">
        <v>118</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DOMOV ČERNOVICE PŘÍSTAVBA ZIMNÍ ZAHRADY</v>
      </c>
      <c r="F7" s="41"/>
      <c r="G7" s="41"/>
      <c r="H7" s="41"/>
      <c r="I7" s="156"/>
      <c r="J7" s="30"/>
      <c r="K7" s="32"/>
    </row>
    <row r="8" spans="2:11" s="1" customFormat="1" ht="13.5">
      <c r="B8" s="47"/>
      <c r="C8" s="48"/>
      <c r="D8" s="41" t="s">
        <v>127</v>
      </c>
      <c r="E8" s="48"/>
      <c r="F8" s="48"/>
      <c r="G8" s="48"/>
      <c r="H8" s="48"/>
      <c r="I8" s="158"/>
      <c r="J8" s="48"/>
      <c r="K8" s="52"/>
    </row>
    <row r="9" spans="2:11" s="1" customFormat="1" ht="36.95" customHeight="1">
      <c r="B9" s="47"/>
      <c r="C9" s="48"/>
      <c r="D9" s="48"/>
      <c r="E9" s="159" t="s">
        <v>1157</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16. 1. 2018</v>
      </c>
      <c r="K12" s="52"/>
    </row>
    <row r="13" spans="2:11" s="1" customFormat="1" ht="10.8" customHeight="1">
      <c r="B13" s="47"/>
      <c r="C13" s="48"/>
      <c r="D13" s="48"/>
      <c r="E13" s="48"/>
      <c r="F13" s="48"/>
      <c r="G13" s="48"/>
      <c r="H13" s="48"/>
      <c r="I13" s="158"/>
      <c r="J13" s="48"/>
      <c r="K13" s="52"/>
    </row>
    <row r="14" spans="2:11" s="1" customFormat="1" ht="14.4" customHeight="1">
      <c r="B14" s="47"/>
      <c r="C14" s="48"/>
      <c r="D14" s="41" t="s">
        <v>31</v>
      </c>
      <c r="E14" s="48"/>
      <c r="F14" s="48"/>
      <c r="G14" s="48"/>
      <c r="H14" s="48"/>
      <c r="I14" s="160" t="s">
        <v>32</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34</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35</v>
      </c>
      <c r="E17" s="48"/>
      <c r="F17" s="48"/>
      <c r="G17" s="48"/>
      <c r="H17" s="48"/>
      <c r="I17" s="160" t="s">
        <v>32</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34</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37</v>
      </c>
      <c r="E20" s="48"/>
      <c r="F20" s="48"/>
      <c r="G20" s="48"/>
      <c r="H20" s="48"/>
      <c r="I20" s="160" t="s">
        <v>32</v>
      </c>
      <c r="J20" s="36" t="s">
        <v>38</v>
      </c>
      <c r="K20" s="52"/>
    </row>
    <row r="21" spans="2:11" s="1" customFormat="1" ht="18" customHeight="1">
      <c r="B21" s="47"/>
      <c r="C21" s="48"/>
      <c r="D21" s="48"/>
      <c r="E21" s="36" t="s">
        <v>39</v>
      </c>
      <c r="F21" s="48"/>
      <c r="G21" s="48"/>
      <c r="H21" s="48"/>
      <c r="I21" s="160" t="s">
        <v>34</v>
      </c>
      <c r="J21" s="36" t="s">
        <v>22</v>
      </c>
      <c r="K21" s="52"/>
    </row>
    <row r="22" spans="2:11" s="1" customFormat="1" ht="6.95" customHeight="1">
      <c r="B22" s="47"/>
      <c r="C22" s="48"/>
      <c r="D22" s="48"/>
      <c r="E22" s="48"/>
      <c r="F22" s="48"/>
      <c r="G22" s="48"/>
      <c r="H22" s="48"/>
      <c r="I22" s="158"/>
      <c r="J22" s="48"/>
      <c r="K22" s="52"/>
    </row>
    <row r="23" spans="2:11" s="1" customFormat="1" ht="14.4" customHeight="1">
      <c r="B23" s="47"/>
      <c r="C23" s="48"/>
      <c r="D23" s="41" t="s">
        <v>41</v>
      </c>
      <c r="E23" s="48"/>
      <c r="F23" s="48"/>
      <c r="G23" s="48"/>
      <c r="H23" s="48"/>
      <c r="I23" s="158"/>
      <c r="J23" s="48"/>
      <c r="K23" s="52"/>
    </row>
    <row r="24" spans="2:11" s="7" customFormat="1" ht="71.25" customHeight="1">
      <c r="B24" s="162"/>
      <c r="C24" s="163"/>
      <c r="D24" s="163"/>
      <c r="E24" s="45" t="s">
        <v>129</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6"/>
      <c r="J26" s="107"/>
      <c r="K26" s="167"/>
    </row>
    <row r="27" spans="2:11" s="1" customFormat="1" ht="25.4" customHeight="1">
      <c r="B27" s="47"/>
      <c r="C27" s="48"/>
      <c r="D27" s="168" t="s">
        <v>43</v>
      </c>
      <c r="E27" s="48"/>
      <c r="F27" s="48"/>
      <c r="G27" s="48"/>
      <c r="H27" s="48"/>
      <c r="I27" s="158"/>
      <c r="J27" s="169">
        <f>ROUNDUP(J80,2)</f>
        <v>0</v>
      </c>
      <c r="K27" s="52"/>
    </row>
    <row r="28" spans="2:11" s="1" customFormat="1" ht="6.95" customHeight="1">
      <c r="B28" s="47"/>
      <c r="C28" s="48"/>
      <c r="D28" s="107"/>
      <c r="E28" s="107"/>
      <c r="F28" s="107"/>
      <c r="G28" s="107"/>
      <c r="H28" s="107"/>
      <c r="I28" s="166"/>
      <c r="J28" s="107"/>
      <c r="K28" s="167"/>
    </row>
    <row r="29" spans="2:11" s="1" customFormat="1" ht="14.4" customHeight="1">
      <c r="B29" s="47"/>
      <c r="C29" s="48"/>
      <c r="D29" s="48"/>
      <c r="E29" s="48"/>
      <c r="F29" s="53" t="s">
        <v>45</v>
      </c>
      <c r="G29" s="48"/>
      <c r="H29" s="48"/>
      <c r="I29" s="170" t="s">
        <v>44</v>
      </c>
      <c r="J29" s="53" t="s">
        <v>46</v>
      </c>
      <c r="K29" s="52"/>
    </row>
    <row r="30" spans="2:11" s="1" customFormat="1" ht="14.4" customHeight="1">
      <c r="B30" s="47"/>
      <c r="C30" s="48"/>
      <c r="D30" s="56" t="s">
        <v>47</v>
      </c>
      <c r="E30" s="56" t="s">
        <v>48</v>
      </c>
      <c r="F30" s="171">
        <f>ROUNDUP(SUM(BE80:BE248),2)</f>
        <v>0</v>
      </c>
      <c r="G30" s="48"/>
      <c r="H30" s="48"/>
      <c r="I30" s="172">
        <v>0.21</v>
      </c>
      <c r="J30" s="171">
        <f>ROUNDUP(ROUNDUP((SUM(BE80:BE248)),2)*I30,1)</f>
        <v>0</v>
      </c>
      <c r="K30" s="52"/>
    </row>
    <row r="31" spans="2:11" s="1" customFormat="1" ht="14.4" customHeight="1">
      <c r="B31" s="47"/>
      <c r="C31" s="48"/>
      <c r="D31" s="48"/>
      <c r="E31" s="56" t="s">
        <v>49</v>
      </c>
      <c r="F31" s="171">
        <f>ROUNDUP(SUM(BF80:BF248),2)</f>
        <v>0</v>
      </c>
      <c r="G31" s="48"/>
      <c r="H31" s="48"/>
      <c r="I31" s="172">
        <v>0.15</v>
      </c>
      <c r="J31" s="171">
        <f>ROUNDUP(ROUNDUP((SUM(BF80:BF248)),2)*I31,1)</f>
        <v>0</v>
      </c>
      <c r="K31" s="52"/>
    </row>
    <row r="32" spans="2:11" s="1" customFormat="1" ht="14.4" customHeight="1" hidden="1">
      <c r="B32" s="47"/>
      <c r="C32" s="48"/>
      <c r="D32" s="48"/>
      <c r="E32" s="56" t="s">
        <v>50</v>
      </c>
      <c r="F32" s="171">
        <f>ROUNDUP(SUM(BG80:BG248),2)</f>
        <v>0</v>
      </c>
      <c r="G32" s="48"/>
      <c r="H32" s="48"/>
      <c r="I32" s="172">
        <v>0.21</v>
      </c>
      <c r="J32" s="171">
        <v>0</v>
      </c>
      <c r="K32" s="52"/>
    </row>
    <row r="33" spans="2:11" s="1" customFormat="1" ht="14.4" customHeight="1" hidden="1">
      <c r="B33" s="47"/>
      <c r="C33" s="48"/>
      <c r="D33" s="48"/>
      <c r="E33" s="56" t="s">
        <v>51</v>
      </c>
      <c r="F33" s="171">
        <f>ROUNDUP(SUM(BH80:BH248),2)</f>
        <v>0</v>
      </c>
      <c r="G33" s="48"/>
      <c r="H33" s="48"/>
      <c r="I33" s="172">
        <v>0.15</v>
      </c>
      <c r="J33" s="171">
        <v>0</v>
      </c>
      <c r="K33" s="52"/>
    </row>
    <row r="34" spans="2:11" s="1" customFormat="1" ht="14.4" customHeight="1" hidden="1">
      <c r="B34" s="47"/>
      <c r="C34" s="48"/>
      <c r="D34" s="48"/>
      <c r="E34" s="56" t="s">
        <v>52</v>
      </c>
      <c r="F34" s="171">
        <f>ROUNDUP(SUM(BI80:BI248),2)</f>
        <v>0</v>
      </c>
      <c r="G34" s="48"/>
      <c r="H34" s="48"/>
      <c r="I34" s="172">
        <v>0</v>
      </c>
      <c r="J34" s="171">
        <v>0</v>
      </c>
      <c r="K34" s="52"/>
    </row>
    <row r="35" spans="2:11" s="1" customFormat="1" ht="6.95" customHeight="1">
      <c r="B35" s="47"/>
      <c r="C35" s="48"/>
      <c r="D35" s="48"/>
      <c r="E35" s="48"/>
      <c r="F35" s="48"/>
      <c r="G35" s="48"/>
      <c r="H35" s="48"/>
      <c r="I35" s="158"/>
      <c r="J35" s="48"/>
      <c r="K35" s="52"/>
    </row>
    <row r="36" spans="2:11" s="1" customFormat="1" ht="25.4" customHeight="1">
      <c r="B36" s="47"/>
      <c r="C36" s="173"/>
      <c r="D36" s="174" t="s">
        <v>53</v>
      </c>
      <c r="E36" s="99"/>
      <c r="F36" s="99"/>
      <c r="G36" s="175" t="s">
        <v>54</v>
      </c>
      <c r="H36" s="176" t="s">
        <v>55</v>
      </c>
      <c r="I36" s="177"/>
      <c r="J36" s="178">
        <f>SUM(J27:J34)</f>
        <v>0</v>
      </c>
      <c r="K36" s="179"/>
    </row>
    <row r="37" spans="2:11" s="1" customFormat="1" ht="14.4" customHeight="1">
      <c r="B37" s="68"/>
      <c r="C37" s="69"/>
      <c r="D37" s="69"/>
      <c r="E37" s="69"/>
      <c r="F37" s="69"/>
      <c r="G37" s="69"/>
      <c r="H37" s="69"/>
      <c r="I37" s="180"/>
      <c r="J37" s="69"/>
      <c r="K37" s="70"/>
    </row>
    <row r="41" spans="2:11" s="1" customFormat="1" ht="6.95" customHeight="1">
      <c r="B41" s="181"/>
      <c r="C41" s="182"/>
      <c r="D41" s="182"/>
      <c r="E41" s="182"/>
      <c r="F41" s="182"/>
      <c r="G41" s="182"/>
      <c r="H41" s="182"/>
      <c r="I41" s="183"/>
      <c r="J41" s="182"/>
      <c r="K41" s="184"/>
    </row>
    <row r="42" spans="2:11" s="1" customFormat="1" ht="36.95" customHeight="1">
      <c r="B42" s="47"/>
      <c r="C42" s="31" t="s">
        <v>130</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6.5" customHeight="1">
      <c r="B45" s="47"/>
      <c r="C45" s="48"/>
      <c r="D45" s="48"/>
      <c r="E45" s="157" t="str">
        <f>E7</f>
        <v>DOMOV ČERNOVICE PŘÍSTAVBA ZIMNÍ ZAHRADY</v>
      </c>
      <c r="F45" s="41"/>
      <c r="G45" s="41"/>
      <c r="H45" s="41"/>
      <c r="I45" s="158"/>
      <c r="J45" s="48"/>
      <c r="K45" s="52"/>
    </row>
    <row r="46" spans="2:11" s="1" customFormat="1" ht="14.4" customHeight="1">
      <c r="B46" s="47"/>
      <c r="C46" s="41" t="s">
        <v>127</v>
      </c>
      <c r="D46" s="48"/>
      <c r="E46" s="48"/>
      <c r="F46" s="48"/>
      <c r="G46" s="48"/>
      <c r="H46" s="48"/>
      <c r="I46" s="158"/>
      <c r="J46" s="48"/>
      <c r="K46" s="52"/>
    </row>
    <row r="47" spans="2:11" s="1" customFormat="1" ht="17.25" customHeight="1">
      <c r="B47" s="47"/>
      <c r="C47" s="48"/>
      <c r="D47" s="48"/>
      <c r="E47" s="159" t="str">
        <f>E9</f>
        <v>D.1.4.d - Silnoproudá elektroinstalace</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Černovice 25, Holýšov</v>
      </c>
      <c r="G49" s="48"/>
      <c r="H49" s="48"/>
      <c r="I49" s="160" t="s">
        <v>27</v>
      </c>
      <c r="J49" s="161" t="str">
        <f>IF(J12="","",J12)</f>
        <v>16. 1. 2018</v>
      </c>
      <c r="K49" s="52"/>
    </row>
    <row r="50" spans="2:11" s="1" customFormat="1" ht="6.95" customHeight="1">
      <c r="B50" s="47"/>
      <c r="C50" s="48"/>
      <c r="D50" s="48"/>
      <c r="E50" s="48"/>
      <c r="F50" s="48"/>
      <c r="G50" s="48"/>
      <c r="H50" s="48"/>
      <c r="I50" s="158"/>
      <c r="J50" s="48"/>
      <c r="K50" s="52"/>
    </row>
    <row r="51" spans="2:11" s="1" customFormat="1" ht="13.5">
      <c r="B51" s="47"/>
      <c r="C51" s="41" t="s">
        <v>31</v>
      </c>
      <c r="D51" s="48"/>
      <c r="E51" s="48"/>
      <c r="F51" s="36" t="str">
        <f>E15</f>
        <v xml:space="preserve"> </v>
      </c>
      <c r="G51" s="48"/>
      <c r="H51" s="48"/>
      <c r="I51" s="160" t="s">
        <v>37</v>
      </c>
      <c r="J51" s="45" t="str">
        <f>E21</f>
        <v>Atelier K11 s.r.o.</v>
      </c>
      <c r="K51" s="52"/>
    </row>
    <row r="52" spans="2:11" s="1" customFormat="1" ht="14.4" customHeight="1">
      <c r="B52" s="47"/>
      <c r="C52" s="41" t="s">
        <v>35</v>
      </c>
      <c r="D52" s="48"/>
      <c r="E52" s="48"/>
      <c r="F52" s="36" t="str">
        <f>IF(E18="","",E18)</f>
        <v/>
      </c>
      <c r="G52" s="48"/>
      <c r="H52" s="48"/>
      <c r="I52" s="158"/>
      <c r="J52" s="185"/>
      <c r="K52" s="52"/>
    </row>
    <row r="53" spans="2:11" s="1" customFormat="1" ht="10.3" customHeight="1">
      <c r="B53" s="47"/>
      <c r="C53" s="48"/>
      <c r="D53" s="48"/>
      <c r="E53" s="48"/>
      <c r="F53" s="48"/>
      <c r="G53" s="48"/>
      <c r="H53" s="48"/>
      <c r="I53" s="158"/>
      <c r="J53" s="48"/>
      <c r="K53" s="52"/>
    </row>
    <row r="54" spans="2:11" s="1" customFormat="1" ht="29.25" customHeight="1">
      <c r="B54" s="47"/>
      <c r="C54" s="186" t="s">
        <v>131</v>
      </c>
      <c r="D54" s="173"/>
      <c r="E54" s="173"/>
      <c r="F54" s="173"/>
      <c r="G54" s="173"/>
      <c r="H54" s="173"/>
      <c r="I54" s="187"/>
      <c r="J54" s="188" t="s">
        <v>132</v>
      </c>
      <c r="K54" s="189"/>
    </row>
    <row r="55" spans="2:11" s="1" customFormat="1" ht="10.3" customHeight="1">
      <c r="B55" s="47"/>
      <c r="C55" s="48"/>
      <c r="D55" s="48"/>
      <c r="E55" s="48"/>
      <c r="F55" s="48"/>
      <c r="G55" s="48"/>
      <c r="H55" s="48"/>
      <c r="I55" s="158"/>
      <c r="J55" s="48"/>
      <c r="K55" s="52"/>
    </row>
    <row r="56" spans="2:47" s="1" customFormat="1" ht="29.25" customHeight="1">
      <c r="B56" s="47"/>
      <c r="C56" s="190" t="s">
        <v>133</v>
      </c>
      <c r="D56" s="48"/>
      <c r="E56" s="48"/>
      <c r="F56" s="48"/>
      <c r="G56" s="48"/>
      <c r="H56" s="48"/>
      <c r="I56" s="158"/>
      <c r="J56" s="169">
        <f>J80</f>
        <v>0</v>
      </c>
      <c r="K56" s="52"/>
      <c r="AU56" s="25" t="s">
        <v>134</v>
      </c>
    </row>
    <row r="57" spans="2:11" s="8" customFormat="1" ht="24.95" customHeight="1">
      <c r="B57" s="191"/>
      <c r="C57" s="192"/>
      <c r="D57" s="193" t="s">
        <v>1158</v>
      </c>
      <c r="E57" s="194"/>
      <c r="F57" s="194"/>
      <c r="G57" s="194"/>
      <c r="H57" s="194"/>
      <c r="I57" s="195"/>
      <c r="J57" s="196">
        <f>J81</f>
        <v>0</v>
      </c>
      <c r="K57" s="197"/>
    </row>
    <row r="58" spans="2:11" s="8" customFormat="1" ht="24.95" customHeight="1">
      <c r="B58" s="191"/>
      <c r="C58" s="192"/>
      <c r="D58" s="193" t="s">
        <v>1159</v>
      </c>
      <c r="E58" s="194"/>
      <c r="F58" s="194"/>
      <c r="G58" s="194"/>
      <c r="H58" s="194"/>
      <c r="I58" s="195"/>
      <c r="J58" s="196">
        <f>J84</f>
        <v>0</v>
      </c>
      <c r="K58" s="197"/>
    </row>
    <row r="59" spans="2:11" s="8" customFormat="1" ht="24.95" customHeight="1">
      <c r="B59" s="191"/>
      <c r="C59" s="192"/>
      <c r="D59" s="193" t="s">
        <v>1160</v>
      </c>
      <c r="E59" s="194"/>
      <c r="F59" s="194"/>
      <c r="G59" s="194"/>
      <c r="H59" s="194"/>
      <c r="I59" s="195"/>
      <c r="J59" s="196">
        <f>J167</f>
        <v>0</v>
      </c>
      <c r="K59" s="197"/>
    </row>
    <row r="60" spans="2:11" s="8" customFormat="1" ht="24.95" customHeight="1">
      <c r="B60" s="191"/>
      <c r="C60" s="192"/>
      <c r="D60" s="193" t="s">
        <v>1161</v>
      </c>
      <c r="E60" s="194"/>
      <c r="F60" s="194"/>
      <c r="G60" s="194"/>
      <c r="H60" s="194"/>
      <c r="I60" s="195"/>
      <c r="J60" s="196">
        <f>J232</f>
        <v>0</v>
      </c>
      <c r="K60" s="197"/>
    </row>
    <row r="61" spans="2:11" s="1" customFormat="1" ht="21.8" customHeight="1">
      <c r="B61" s="47"/>
      <c r="C61" s="48"/>
      <c r="D61" s="48"/>
      <c r="E61" s="48"/>
      <c r="F61" s="48"/>
      <c r="G61" s="48"/>
      <c r="H61" s="48"/>
      <c r="I61" s="158"/>
      <c r="J61" s="48"/>
      <c r="K61" s="52"/>
    </row>
    <row r="62" spans="2:11" s="1" customFormat="1" ht="6.95" customHeight="1">
      <c r="B62" s="68"/>
      <c r="C62" s="69"/>
      <c r="D62" s="69"/>
      <c r="E62" s="69"/>
      <c r="F62" s="69"/>
      <c r="G62" s="69"/>
      <c r="H62" s="69"/>
      <c r="I62" s="180"/>
      <c r="J62" s="69"/>
      <c r="K62" s="70"/>
    </row>
    <row r="66" spans="2:12" s="1" customFormat="1" ht="6.95" customHeight="1">
      <c r="B66" s="71"/>
      <c r="C66" s="72"/>
      <c r="D66" s="72"/>
      <c r="E66" s="72"/>
      <c r="F66" s="72"/>
      <c r="G66" s="72"/>
      <c r="H66" s="72"/>
      <c r="I66" s="183"/>
      <c r="J66" s="72"/>
      <c r="K66" s="72"/>
      <c r="L66" s="73"/>
    </row>
    <row r="67" spans="2:12" s="1" customFormat="1" ht="36.95" customHeight="1">
      <c r="B67" s="47"/>
      <c r="C67" s="74" t="s">
        <v>163</v>
      </c>
      <c r="D67" s="75"/>
      <c r="E67" s="75"/>
      <c r="F67" s="75"/>
      <c r="G67" s="75"/>
      <c r="H67" s="75"/>
      <c r="I67" s="205"/>
      <c r="J67" s="75"/>
      <c r="K67" s="75"/>
      <c r="L67" s="73"/>
    </row>
    <row r="68" spans="2:12" s="1" customFormat="1" ht="6.95" customHeight="1">
      <c r="B68" s="47"/>
      <c r="C68" s="75"/>
      <c r="D68" s="75"/>
      <c r="E68" s="75"/>
      <c r="F68" s="75"/>
      <c r="G68" s="75"/>
      <c r="H68" s="75"/>
      <c r="I68" s="205"/>
      <c r="J68" s="75"/>
      <c r="K68" s="75"/>
      <c r="L68" s="73"/>
    </row>
    <row r="69" spans="2:12" s="1" customFormat="1" ht="14.4" customHeight="1">
      <c r="B69" s="47"/>
      <c r="C69" s="77" t="s">
        <v>18</v>
      </c>
      <c r="D69" s="75"/>
      <c r="E69" s="75"/>
      <c r="F69" s="75"/>
      <c r="G69" s="75"/>
      <c r="H69" s="75"/>
      <c r="I69" s="205"/>
      <c r="J69" s="75"/>
      <c r="K69" s="75"/>
      <c r="L69" s="73"/>
    </row>
    <row r="70" spans="2:12" s="1" customFormat="1" ht="16.5" customHeight="1">
      <c r="B70" s="47"/>
      <c r="C70" s="75"/>
      <c r="D70" s="75"/>
      <c r="E70" s="206" t="str">
        <f>E7</f>
        <v>DOMOV ČERNOVICE PŘÍSTAVBA ZIMNÍ ZAHRADY</v>
      </c>
      <c r="F70" s="77"/>
      <c r="G70" s="77"/>
      <c r="H70" s="77"/>
      <c r="I70" s="205"/>
      <c r="J70" s="75"/>
      <c r="K70" s="75"/>
      <c r="L70" s="73"/>
    </row>
    <row r="71" spans="2:12" s="1" customFormat="1" ht="14.4" customHeight="1">
      <c r="B71" s="47"/>
      <c r="C71" s="77" t="s">
        <v>127</v>
      </c>
      <c r="D71" s="75"/>
      <c r="E71" s="75"/>
      <c r="F71" s="75"/>
      <c r="G71" s="75"/>
      <c r="H71" s="75"/>
      <c r="I71" s="205"/>
      <c r="J71" s="75"/>
      <c r="K71" s="75"/>
      <c r="L71" s="73"/>
    </row>
    <row r="72" spans="2:12" s="1" customFormat="1" ht="17.25" customHeight="1">
      <c r="B72" s="47"/>
      <c r="C72" s="75"/>
      <c r="D72" s="75"/>
      <c r="E72" s="83" t="str">
        <f>E9</f>
        <v>D.1.4.d - Silnoproudá elektroinstalace</v>
      </c>
      <c r="F72" s="75"/>
      <c r="G72" s="75"/>
      <c r="H72" s="75"/>
      <c r="I72" s="205"/>
      <c r="J72" s="75"/>
      <c r="K72" s="75"/>
      <c r="L72" s="73"/>
    </row>
    <row r="73" spans="2:12" s="1" customFormat="1" ht="6.95" customHeight="1">
      <c r="B73" s="47"/>
      <c r="C73" s="75"/>
      <c r="D73" s="75"/>
      <c r="E73" s="75"/>
      <c r="F73" s="75"/>
      <c r="G73" s="75"/>
      <c r="H73" s="75"/>
      <c r="I73" s="205"/>
      <c r="J73" s="75"/>
      <c r="K73" s="75"/>
      <c r="L73" s="73"/>
    </row>
    <row r="74" spans="2:12" s="1" customFormat="1" ht="18" customHeight="1">
      <c r="B74" s="47"/>
      <c r="C74" s="77" t="s">
        <v>25</v>
      </c>
      <c r="D74" s="75"/>
      <c r="E74" s="75"/>
      <c r="F74" s="207" t="str">
        <f>F12</f>
        <v>Černovice 25, Holýšov</v>
      </c>
      <c r="G74" s="75"/>
      <c r="H74" s="75"/>
      <c r="I74" s="208" t="s">
        <v>27</v>
      </c>
      <c r="J74" s="86" t="str">
        <f>IF(J12="","",J12)</f>
        <v>16. 1. 2018</v>
      </c>
      <c r="K74" s="75"/>
      <c r="L74" s="73"/>
    </row>
    <row r="75" spans="2:12" s="1" customFormat="1" ht="6.95" customHeight="1">
      <c r="B75" s="47"/>
      <c r="C75" s="75"/>
      <c r="D75" s="75"/>
      <c r="E75" s="75"/>
      <c r="F75" s="75"/>
      <c r="G75" s="75"/>
      <c r="H75" s="75"/>
      <c r="I75" s="205"/>
      <c r="J75" s="75"/>
      <c r="K75" s="75"/>
      <c r="L75" s="73"/>
    </row>
    <row r="76" spans="2:12" s="1" customFormat="1" ht="13.5">
      <c r="B76" s="47"/>
      <c r="C76" s="77" t="s">
        <v>31</v>
      </c>
      <c r="D76" s="75"/>
      <c r="E76" s="75"/>
      <c r="F76" s="207" t="str">
        <f>E15</f>
        <v xml:space="preserve"> </v>
      </c>
      <c r="G76" s="75"/>
      <c r="H76" s="75"/>
      <c r="I76" s="208" t="s">
        <v>37</v>
      </c>
      <c r="J76" s="207" t="str">
        <f>E21</f>
        <v>Atelier K11 s.r.o.</v>
      </c>
      <c r="K76" s="75"/>
      <c r="L76" s="73"/>
    </row>
    <row r="77" spans="2:12" s="1" customFormat="1" ht="14.4" customHeight="1">
      <c r="B77" s="47"/>
      <c r="C77" s="77" t="s">
        <v>35</v>
      </c>
      <c r="D77" s="75"/>
      <c r="E77" s="75"/>
      <c r="F77" s="207" t="str">
        <f>IF(E18="","",E18)</f>
        <v/>
      </c>
      <c r="G77" s="75"/>
      <c r="H77" s="75"/>
      <c r="I77" s="205"/>
      <c r="J77" s="75"/>
      <c r="K77" s="75"/>
      <c r="L77" s="73"/>
    </row>
    <row r="78" spans="2:12" s="1" customFormat="1" ht="10.3" customHeight="1">
      <c r="B78" s="47"/>
      <c r="C78" s="75"/>
      <c r="D78" s="75"/>
      <c r="E78" s="75"/>
      <c r="F78" s="75"/>
      <c r="G78" s="75"/>
      <c r="H78" s="75"/>
      <c r="I78" s="205"/>
      <c r="J78" s="75"/>
      <c r="K78" s="75"/>
      <c r="L78" s="73"/>
    </row>
    <row r="79" spans="2:20" s="10" customFormat="1" ht="29.25" customHeight="1">
      <c r="B79" s="209"/>
      <c r="C79" s="210" t="s">
        <v>164</v>
      </c>
      <c r="D79" s="211" t="s">
        <v>62</v>
      </c>
      <c r="E79" s="211" t="s">
        <v>58</v>
      </c>
      <c r="F79" s="211" t="s">
        <v>165</v>
      </c>
      <c r="G79" s="211" t="s">
        <v>166</v>
      </c>
      <c r="H79" s="211" t="s">
        <v>167</v>
      </c>
      <c r="I79" s="212" t="s">
        <v>168</v>
      </c>
      <c r="J79" s="211" t="s">
        <v>132</v>
      </c>
      <c r="K79" s="213" t="s">
        <v>169</v>
      </c>
      <c r="L79" s="214"/>
      <c r="M79" s="103" t="s">
        <v>170</v>
      </c>
      <c r="N79" s="104" t="s">
        <v>47</v>
      </c>
      <c r="O79" s="104" t="s">
        <v>171</v>
      </c>
      <c r="P79" s="104" t="s">
        <v>172</v>
      </c>
      <c r="Q79" s="104" t="s">
        <v>173</v>
      </c>
      <c r="R79" s="104" t="s">
        <v>174</v>
      </c>
      <c r="S79" s="104" t="s">
        <v>175</v>
      </c>
      <c r="T79" s="105" t="s">
        <v>176</v>
      </c>
    </row>
    <row r="80" spans="2:63" s="1" customFormat="1" ht="29.25" customHeight="1">
      <c r="B80" s="47"/>
      <c r="C80" s="109" t="s">
        <v>133</v>
      </c>
      <c r="D80" s="75"/>
      <c r="E80" s="75"/>
      <c r="F80" s="75"/>
      <c r="G80" s="75"/>
      <c r="H80" s="75"/>
      <c r="I80" s="205"/>
      <c r="J80" s="215">
        <f>BK80</f>
        <v>0</v>
      </c>
      <c r="K80" s="75"/>
      <c r="L80" s="73"/>
      <c r="M80" s="106"/>
      <c r="N80" s="107"/>
      <c r="O80" s="107"/>
      <c r="P80" s="216">
        <f>P81+P84+P167+P232</f>
        <v>0</v>
      </c>
      <c r="Q80" s="107"/>
      <c r="R80" s="216">
        <f>R81+R84+R167+R232</f>
        <v>0</v>
      </c>
      <c r="S80" s="107"/>
      <c r="T80" s="217">
        <f>T81+T84+T167+T232</f>
        <v>0</v>
      </c>
      <c r="AT80" s="25" t="s">
        <v>76</v>
      </c>
      <c r="AU80" s="25" t="s">
        <v>134</v>
      </c>
      <c r="BK80" s="218">
        <f>BK81+BK84+BK167+BK232</f>
        <v>0</v>
      </c>
    </row>
    <row r="81" spans="2:63" s="11" customFormat="1" ht="37.4" customHeight="1">
      <c r="B81" s="219"/>
      <c r="C81" s="220"/>
      <c r="D81" s="221" t="s">
        <v>76</v>
      </c>
      <c r="E81" s="222" t="s">
        <v>1099</v>
      </c>
      <c r="F81" s="222" t="s">
        <v>1162</v>
      </c>
      <c r="G81" s="220"/>
      <c r="H81" s="220"/>
      <c r="I81" s="223"/>
      <c r="J81" s="224">
        <f>BK81</f>
        <v>0</v>
      </c>
      <c r="K81" s="220"/>
      <c r="L81" s="225"/>
      <c r="M81" s="226"/>
      <c r="N81" s="227"/>
      <c r="O81" s="227"/>
      <c r="P81" s="228">
        <f>SUM(P82:P83)</f>
        <v>0</v>
      </c>
      <c r="Q81" s="227"/>
      <c r="R81" s="228">
        <f>SUM(R82:R83)</f>
        <v>0</v>
      </c>
      <c r="S81" s="227"/>
      <c r="T81" s="229">
        <f>SUM(T82:T83)</f>
        <v>0</v>
      </c>
      <c r="AR81" s="230" t="s">
        <v>24</v>
      </c>
      <c r="AT81" s="231" t="s">
        <v>76</v>
      </c>
      <c r="AU81" s="231" t="s">
        <v>77</v>
      </c>
      <c r="AY81" s="230" t="s">
        <v>179</v>
      </c>
      <c r="BK81" s="232">
        <f>SUM(BK82:BK83)</f>
        <v>0</v>
      </c>
    </row>
    <row r="82" spans="2:65" s="1" customFormat="1" ht="16.5" customHeight="1">
      <c r="B82" s="47"/>
      <c r="C82" s="235" t="s">
        <v>24</v>
      </c>
      <c r="D82" s="235" t="s">
        <v>181</v>
      </c>
      <c r="E82" s="236" t="s">
        <v>1163</v>
      </c>
      <c r="F82" s="237" t="s">
        <v>1164</v>
      </c>
      <c r="G82" s="238" t="s">
        <v>1111</v>
      </c>
      <c r="H82" s="239">
        <v>1</v>
      </c>
      <c r="I82" s="240"/>
      <c r="J82" s="241">
        <f>ROUND(I82*H82,2)</f>
        <v>0</v>
      </c>
      <c r="K82" s="237" t="s">
        <v>369</v>
      </c>
      <c r="L82" s="73"/>
      <c r="M82" s="242" t="s">
        <v>22</v>
      </c>
      <c r="N82" s="243" t="s">
        <v>48</v>
      </c>
      <c r="O82" s="48"/>
      <c r="P82" s="244">
        <f>O82*H82</f>
        <v>0</v>
      </c>
      <c r="Q82" s="244">
        <v>0</v>
      </c>
      <c r="R82" s="244">
        <f>Q82*H82</f>
        <v>0</v>
      </c>
      <c r="S82" s="244">
        <v>0</v>
      </c>
      <c r="T82" s="245">
        <f>S82*H82</f>
        <v>0</v>
      </c>
      <c r="AR82" s="25" t="s">
        <v>185</v>
      </c>
      <c r="AT82" s="25" t="s">
        <v>181</v>
      </c>
      <c r="AU82" s="25" t="s">
        <v>24</v>
      </c>
      <c r="AY82" s="25" t="s">
        <v>179</v>
      </c>
      <c r="BE82" s="246">
        <f>IF(N82="základní",J82,0)</f>
        <v>0</v>
      </c>
      <c r="BF82" s="246">
        <f>IF(N82="snížená",J82,0)</f>
        <v>0</v>
      </c>
      <c r="BG82" s="246">
        <f>IF(N82="zákl. přenesená",J82,0)</f>
        <v>0</v>
      </c>
      <c r="BH82" s="246">
        <f>IF(N82="sníž. přenesená",J82,0)</f>
        <v>0</v>
      </c>
      <c r="BI82" s="246">
        <f>IF(N82="nulová",J82,0)</f>
        <v>0</v>
      </c>
      <c r="BJ82" s="25" t="s">
        <v>24</v>
      </c>
      <c r="BK82" s="246">
        <f>ROUND(I82*H82,2)</f>
        <v>0</v>
      </c>
      <c r="BL82" s="25" t="s">
        <v>185</v>
      </c>
      <c r="BM82" s="25" t="s">
        <v>24</v>
      </c>
    </row>
    <row r="83" spans="2:47" s="1" customFormat="1" ht="13.5">
      <c r="B83" s="47"/>
      <c r="C83" s="75"/>
      <c r="D83" s="247" t="s">
        <v>187</v>
      </c>
      <c r="E83" s="75"/>
      <c r="F83" s="248" t="s">
        <v>1164</v>
      </c>
      <c r="G83" s="75"/>
      <c r="H83" s="75"/>
      <c r="I83" s="205"/>
      <c r="J83" s="75"/>
      <c r="K83" s="75"/>
      <c r="L83" s="73"/>
      <c r="M83" s="249"/>
      <c r="N83" s="48"/>
      <c r="O83" s="48"/>
      <c r="P83" s="48"/>
      <c r="Q83" s="48"/>
      <c r="R83" s="48"/>
      <c r="S83" s="48"/>
      <c r="T83" s="96"/>
      <c r="AT83" s="25" t="s">
        <v>187</v>
      </c>
      <c r="AU83" s="25" t="s">
        <v>24</v>
      </c>
    </row>
    <row r="84" spans="2:63" s="11" customFormat="1" ht="37.4" customHeight="1">
      <c r="B84" s="219"/>
      <c r="C84" s="220"/>
      <c r="D84" s="221" t="s">
        <v>76</v>
      </c>
      <c r="E84" s="222" t="s">
        <v>1107</v>
      </c>
      <c r="F84" s="222" t="s">
        <v>1165</v>
      </c>
      <c r="G84" s="220"/>
      <c r="H84" s="220"/>
      <c r="I84" s="223"/>
      <c r="J84" s="224">
        <f>BK84</f>
        <v>0</v>
      </c>
      <c r="K84" s="220"/>
      <c r="L84" s="225"/>
      <c r="M84" s="226"/>
      <c r="N84" s="227"/>
      <c r="O84" s="227"/>
      <c r="P84" s="228">
        <f>SUM(P85:P166)</f>
        <v>0</v>
      </c>
      <c r="Q84" s="227"/>
      <c r="R84" s="228">
        <f>SUM(R85:R166)</f>
        <v>0</v>
      </c>
      <c r="S84" s="227"/>
      <c r="T84" s="229">
        <f>SUM(T85:T166)</f>
        <v>0</v>
      </c>
      <c r="AR84" s="230" t="s">
        <v>24</v>
      </c>
      <c r="AT84" s="231" t="s">
        <v>76</v>
      </c>
      <c r="AU84" s="231" t="s">
        <v>77</v>
      </c>
      <c r="AY84" s="230" t="s">
        <v>179</v>
      </c>
      <c r="BK84" s="232">
        <f>SUM(BK85:BK166)</f>
        <v>0</v>
      </c>
    </row>
    <row r="85" spans="2:65" s="1" customFormat="1" ht="16.5" customHeight="1">
      <c r="B85" s="47"/>
      <c r="C85" s="235" t="s">
        <v>86</v>
      </c>
      <c r="D85" s="235" t="s">
        <v>181</v>
      </c>
      <c r="E85" s="236" t="s">
        <v>1166</v>
      </c>
      <c r="F85" s="237" t="s">
        <v>1167</v>
      </c>
      <c r="G85" s="238" t="s">
        <v>1168</v>
      </c>
      <c r="H85" s="239">
        <v>1</v>
      </c>
      <c r="I85" s="240"/>
      <c r="J85" s="241">
        <f>ROUND(I85*H85,2)</f>
        <v>0</v>
      </c>
      <c r="K85" s="237" t="s">
        <v>369</v>
      </c>
      <c r="L85" s="73"/>
      <c r="M85" s="242" t="s">
        <v>22</v>
      </c>
      <c r="N85" s="243" t="s">
        <v>48</v>
      </c>
      <c r="O85" s="48"/>
      <c r="P85" s="244">
        <f>O85*H85</f>
        <v>0</v>
      </c>
      <c r="Q85" s="244">
        <v>0</v>
      </c>
      <c r="R85" s="244">
        <f>Q85*H85</f>
        <v>0</v>
      </c>
      <c r="S85" s="244">
        <v>0</v>
      </c>
      <c r="T85" s="245">
        <f>S85*H85</f>
        <v>0</v>
      </c>
      <c r="AR85" s="25" t="s">
        <v>185</v>
      </c>
      <c r="AT85" s="25" t="s">
        <v>181</v>
      </c>
      <c r="AU85" s="25" t="s">
        <v>24</v>
      </c>
      <c r="AY85" s="25" t="s">
        <v>179</v>
      </c>
      <c r="BE85" s="246">
        <f>IF(N85="základní",J85,0)</f>
        <v>0</v>
      </c>
      <c r="BF85" s="246">
        <f>IF(N85="snížená",J85,0)</f>
        <v>0</v>
      </c>
      <c r="BG85" s="246">
        <f>IF(N85="zákl. přenesená",J85,0)</f>
        <v>0</v>
      </c>
      <c r="BH85" s="246">
        <f>IF(N85="sníž. přenesená",J85,0)</f>
        <v>0</v>
      </c>
      <c r="BI85" s="246">
        <f>IF(N85="nulová",J85,0)</f>
        <v>0</v>
      </c>
      <c r="BJ85" s="25" t="s">
        <v>24</v>
      </c>
      <c r="BK85" s="246">
        <f>ROUND(I85*H85,2)</f>
        <v>0</v>
      </c>
      <c r="BL85" s="25" t="s">
        <v>185</v>
      </c>
      <c r="BM85" s="25" t="s">
        <v>86</v>
      </c>
    </row>
    <row r="86" spans="2:47" s="1" customFormat="1" ht="13.5">
      <c r="B86" s="47"/>
      <c r="C86" s="75"/>
      <c r="D86" s="247" t="s">
        <v>187</v>
      </c>
      <c r="E86" s="75"/>
      <c r="F86" s="248" t="s">
        <v>1167</v>
      </c>
      <c r="G86" s="75"/>
      <c r="H86" s="75"/>
      <c r="I86" s="205"/>
      <c r="J86" s="75"/>
      <c r="K86" s="75"/>
      <c r="L86" s="73"/>
      <c r="M86" s="249"/>
      <c r="N86" s="48"/>
      <c r="O86" s="48"/>
      <c r="P86" s="48"/>
      <c r="Q86" s="48"/>
      <c r="R86" s="48"/>
      <c r="S86" s="48"/>
      <c r="T86" s="96"/>
      <c r="AT86" s="25" t="s">
        <v>187</v>
      </c>
      <c r="AU86" s="25" t="s">
        <v>24</v>
      </c>
    </row>
    <row r="87" spans="2:65" s="1" customFormat="1" ht="16.5" customHeight="1">
      <c r="B87" s="47"/>
      <c r="C87" s="235" t="s">
        <v>204</v>
      </c>
      <c r="D87" s="235" t="s">
        <v>181</v>
      </c>
      <c r="E87" s="236" t="s">
        <v>1169</v>
      </c>
      <c r="F87" s="237" t="s">
        <v>1170</v>
      </c>
      <c r="G87" s="238" t="s">
        <v>1111</v>
      </c>
      <c r="H87" s="239">
        <v>1</v>
      </c>
      <c r="I87" s="240"/>
      <c r="J87" s="241">
        <f>ROUND(I87*H87,2)</f>
        <v>0</v>
      </c>
      <c r="K87" s="237" t="s">
        <v>369</v>
      </c>
      <c r="L87" s="73"/>
      <c r="M87" s="242" t="s">
        <v>22</v>
      </c>
      <c r="N87" s="243" t="s">
        <v>48</v>
      </c>
      <c r="O87" s="48"/>
      <c r="P87" s="244">
        <f>O87*H87</f>
        <v>0</v>
      </c>
      <c r="Q87" s="244">
        <v>0</v>
      </c>
      <c r="R87" s="244">
        <f>Q87*H87</f>
        <v>0</v>
      </c>
      <c r="S87" s="244">
        <v>0</v>
      </c>
      <c r="T87" s="245">
        <f>S87*H87</f>
        <v>0</v>
      </c>
      <c r="AR87" s="25" t="s">
        <v>185</v>
      </c>
      <c r="AT87" s="25" t="s">
        <v>181</v>
      </c>
      <c r="AU87" s="25" t="s">
        <v>24</v>
      </c>
      <c r="AY87" s="25" t="s">
        <v>179</v>
      </c>
      <c r="BE87" s="246">
        <f>IF(N87="základní",J87,0)</f>
        <v>0</v>
      </c>
      <c r="BF87" s="246">
        <f>IF(N87="snížená",J87,0)</f>
        <v>0</v>
      </c>
      <c r="BG87" s="246">
        <f>IF(N87="zákl. přenesená",J87,0)</f>
        <v>0</v>
      </c>
      <c r="BH87" s="246">
        <f>IF(N87="sníž. přenesená",J87,0)</f>
        <v>0</v>
      </c>
      <c r="BI87" s="246">
        <f>IF(N87="nulová",J87,0)</f>
        <v>0</v>
      </c>
      <c r="BJ87" s="25" t="s">
        <v>24</v>
      </c>
      <c r="BK87" s="246">
        <f>ROUND(I87*H87,2)</f>
        <v>0</v>
      </c>
      <c r="BL87" s="25" t="s">
        <v>185</v>
      </c>
      <c r="BM87" s="25" t="s">
        <v>204</v>
      </c>
    </row>
    <row r="88" spans="2:47" s="1" customFormat="1" ht="13.5">
      <c r="B88" s="47"/>
      <c r="C88" s="75"/>
      <c r="D88" s="247" t="s">
        <v>187</v>
      </c>
      <c r="E88" s="75"/>
      <c r="F88" s="248" t="s">
        <v>1171</v>
      </c>
      <c r="G88" s="75"/>
      <c r="H88" s="75"/>
      <c r="I88" s="205"/>
      <c r="J88" s="75"/>
      <c r="K88" s="75"/>
      <c r="L88" s="73"/>
      <c r="M88" s="249"/>
      <c r="N88" s="48"/>
      <c r="O88" s="48"/>
      <c r="P88" s="48"/>
      <c r="Q88" s="48"/>
      <c r="R88" s="48"/>
      <c r="S88" s="48"/>
      <c r="T88" s="96"/>
      <c r="AT88" s="25" t="s">
        <v>187</v>
      </c>
      <c r="AU88" s="25" t="s">
        <v>24</v>
      </c>
    </row>
    <row r="89" spans="2:65" s="1" customFormat="1" ht="16.5" customHeight="1">
      <c r="B89" s="47"/>
      <c r="C89" s="235" t="s">
        <v>185</v>
      </c>
      <c r="D89" s="235" t="s">
        <v>181</v>
      </c>
      <c r="E89" s="236" t="s">
        <v>1172</v>
      </c>
      <c r="F89" s="237" t="s">
        <v>1173</v>
      </c>
      <c r="G89" s="238" t="s">
        <v>1111</v>
      </c>
      <c r="H89" s="239">
        <v>3</v>
      </c>
      <c r="I89" s="240"/>
      <c r="J89" s="241">
        <f>ROUND(I89*H89,2)</f>
        <v>0</v>
      </c>
      <c r="K89" s="237" t="s">
        <v>369</v>
      </c>
      <c r="L89" s="73"/>
      <c r="M89" s="242" t="s">
        <v>22</v>
      </c>
      <c r="N89" s="243" t="s">
        <v>48</v>
      </c>
      <c r="O89" s="48"/>
      <c r="P89" s="244">
        <f>O89*H89</f>
        <v>0</v>
      </c>
      <c r="Q89" s="244">
        <v>0</v>
      </c>
      <c r="R89" s="244">
        <f>Q89*H89</f>
        <v>0</v>
      </c>
      <c r="S89" s="244">
        <v>0</v>
      </c>
      <c r="T89" s="245">
        <f>S89*H89</f>
        <v>0</v>
      </c>
      <c r="AR89" s="25" t="s">
        <v>185</v>
      </c>
      <c r="AT89" s="25" t="s">
        <v>181</v>
      </c>
      <c r="AU89" s="25" t="s">
        <v>24</v>
      </c>
      <c r="AY89" s="25" t="s">
        <v>179</v>
      </c>
      <c r="BE89" s="246">
        <f>IF(N89="základní",J89,0)</f>
        <v>0</v>
      </c>
      <c r="BF89" s="246">
        <f>IF(N89="snížená",J89,0)</f>
        <v>0</v>
      </c>
      <c r="BG89" s="246">
        <f>IF(N89="zákl. přenesená",J89,0)</f>
        <v>0</v>
      </c>
      <c r="BH89" s="246">
        <f>IF(N89="sníž. přenesená",J89,0)</f>
        <v>0</v>
      </c>
      <c r="BI89" s="246">
        <f>IF(N89="nulová",J89,0)</f>
        <v>0</v>
      </c>
      <c r="BJ89" s="25" t="s">
        <v>24</v>
      </c>
      <c r="BK89" s="246">
        <f>ROUND(I89*H89,2)</f>
        <v>0</v>
      </c>
      <c r="BL89" s="25" t="s">
        <v>185</v>
      </c>
      <c r="BM89" s="25" t="s">
        <v>185</v>
      </c>
    </row>
    <row r="90" spans="2:47" s="1" customFormat="1" ht="13.5">
      <c r="B90" s="47"/>
      <c r="C90" s="75"/>
      <c r="D90" s="247" t="s">
        <v>187</v>
      </c>
      <c r="E90" s="75"/>
      <c r="F90" s="248" t="s">
        <v>1173</v>
      </c>
      <c r="G90" s="75"/>
      <c r="H90" s="75"/>
      <c r="I90" s="205"/>
      <c r="J90" s="75"/>
      <c r="K90" s="75"/>
      <c r="L90" s="73"/>
      <c r="M90" s="249"/>
      <c r="N90" s="48"/>
      <c r="O90" s="48"/>
      <c r="P90" s="48"/>
      <c r="Q90" s="48"/>
      <c r="R90" s="48"/>
      <c r="S90" s="48"/>
      <c r="T90" s="96"/>
      <c r="AT90" s="25" t="s">
        <v>187</v>
      </c>
      <c r="AU90" s="25" t="s">
        <v>24</v>
      </c>
    </row>
    <row r="91" spans="2:65" s="1" customFormat="1" ht="16.5" customHeight="1">
      <c r="B91" s="47"/>
      <c r="C91" s="235" t="s">
        <v>217</v>
      </c>
      <c r="D91" s="235" t="s">
        <v>181</v>
      </c>
      <c r="E91" s="236" t="s">
        <v>1174</v>
      </c>
      <c r="F91" s="237" t="s">
        <v>1175</v>
      </c>
      <c r="G91" s="238" t="s">
        <v>1111</v>
      </c>
      <c r="H91" s="239">
        <v>2</v>
      </c>
      <c r="I91" s="240"/>
      <c r="J91" s="241">
        <f>ROUND(I91*H91,2)</f>
        <v>0</v>
      </c>
      <c r="K91" s="237" t="s">
        <v>369</v>
      </c>
      <c r="L91" s="73"/>
      <c r="M91" s="242" t="s">
        <v>22</v>
      </c>
      <c r="N91" s="243" t="s">
        <v>48</v>
      </c>
      <c r="O91" s="48"/>
      <c r="P91" s="244">
        <f>O91*H91</f>
        <v>0</v>
      </c>
      <c r="Q91" s="244">
        <v>0</v>
      </c>
      <c r="R91" s="244">
        <f>Q91*H91</f>
        <v>0</v>
      </c>
      <c r="S91" s="244">
        <v>0</v>
      </c>
      <c r="T91" s="245">
        <f>S91*H91</f>
        <v>0</v>
      </c>
      <c r="AR91" s="25" t="s">
        <v>185</v>
      </c>
      <c r="AT91" s="25" t="s">
        <v>181</v>
      </c>
      <c r="AU91" s="25" t="s">
        <v>24</v>
      </c>
      <c r="AY91" s="25" t="s">
        <v>179</v>
      </c>
      <c r="BE91" s="246">
        <f>IF(N91="základní",J91,0)</f>
        <v>0</v>
      </c>
      <c r="BF91" s="246">
        <f>IF(N91="snížená",J91,0)</f>
        <v>0</v>
      </c>
      <c r="BG91" s="246">
        <f>IF(N91="zákl. přenesená",J91,0)</f>
        <v>0</v>
      </c>
      <c r="BH91" s="246">
        <f>IF(N91="sníž. přenesená",J91,0)</f>
        <v>0</v>
      </c>
      <c r="BI91" s="246">
        <f>IF(N91="nulová",J91,0)</f>
        <v>0</v>
      </c>
      <c r="BJ91" s="25" t="s">
        <v>24</v>
      </c>
      <c r="BK91" s="246">
        <f>ROUND(I91*H91,2)</f>
        <v>0</v>
      </c>
      <c r="BL91" s="25" t="s">
        <v>185</v>
      </c>
      <c r="BM91" s="25" t="s">
        <v>217</v>
      </c>
    </row>
    <row r="92" spans="2:47" s="1" customFormat="1" ht="13.5">
      <c r="B92" s="47"/>
      <c r="C92" s="75"/>
      <c r="D92" s="247" t="s">
        <v>187</v>
      </c>
      <c r="E92" s="75"/>
      <c r="F92" s="248" t="s">
        <v>1175</v>
      </c>
      <c r="G92" s="75"/>
      <c r="H92" s="75"/>
      <c r="I92" s="205"/>
      <c r="J92" s="75"/>
      <c r="K92" s="75"/>
      <c r="L92" s="73"/>
      <c r="M92" s="249"/>
      <c r="N92" s="48"/>
      <c r="O92" s="48"/>
      <c r="P92" s="48"/>
      <c r="Q92" s="48"/>
      <c r="R92" s="48"/>
      <c r="S92" s="48"/>
      <c r="T92" s="96"/>
      <c r="AT92" s="25" t="s">
        <v>187</v>
      </c>
      <c r="AU92" s="25" t="s">
        <v>24</v>
      </c>
    </row>
    <row r="93" spans="2:65" s="1" customFormat="1" ht="16.5" customHeight="1">
      <c r="B93" s="47"/>
      <c r="C93" s="235" t="s">
        <v>224</v>
      </c>
      <c r="D93" s="235" t="s">
        <v>181</v>
      </c>
      <c r="E93" s="236" t="s">
        <v>1176</v>
      </c>
      <c r="F93" s="237" t="s">
        <v>1177</v>
      </c>
      <c r="G93" s="238" t="s">
        <v>1111</v>
      </c>
      <c r="H93" s="239">
        <v>1</v>
      </c>
      <c r="I93" s="240"/>
      <c r="J93" s="241">
        <f>ROUND(I93*H93,2)</f>
        <v>0</v>
      </c>
      <c r="K93" s="237" t="s">
        <v>369</v>
      </c>
      <c r="L93" s="73"/>
      <c r="M93" s="242" t="s">
        <v>22</v>
      </c>
      <c r="N93" s="243" t="s">
        <v>48</v>
      </c>
      <c r="O93" s="48"/>
      <c r="P93" s="244">
        <f>O93*H93</f>
        <v>0</v>
      </c>
      <c r="Q93" s="244">
        <v>0</v>
      </c>
      <c r="R93" s="244">
        <f>Q93*H93</f>
        <v>0</v>
      </c>
      <c r="S93" s="244">
        <v>0</v>
      </c>
      <c r="T93" s="245">
        <f>S93*H93</f>
        <v>0</v>
      </c>
      <c r="AR93" s="25" t="s">
        <v>185</v>
      </c>
      <c r="AT93" s="25" t="s">
        <v>181</v>
      </c>
      <c r="AU93" s="25" t="s">
        <v>24</v>
      </c>
      <c r="AY93" s="25" t="s">
        <v>179</v>
      </c>
      <c r="BE93" s="246">
        <f>IF(N93="základní",J93,0)</f>
        <v>0</v>
      </c>
      <c r="BF93" s="246">
        <f>IF(N93="snížená",J93,0)</f>
        <v>0</v>
      </c>
      <c r="BG93" s="246">
        <f>IF(N93="zákl. přenesená",J93,0)</f>
        <v>0</v>
      </c>
      <c r="BH93" s="246">
        <f>IF(N93="sníž. přenesená",J93,0)</f>
        <v>0</v>
      </c>
      <c r="BI93" s="246">
        <f>IF(N93="nulová",J93,0)</f>
        <v>0</v>
      </c>
      <c r="BJ93" s="25" t="s">
        <v>24</v>
      </c>
      <c r="BK93" s="246">
        <f>ROUND(I93*H93,2)</f>
        <v>0</v>
      </c>
      <c r="BL93" s="25" t="s">
        <v>185</v>
      </c>
      <c r="BM93" s="25" t="s">
        <v>224</v>
      </c>
    </row>
    <row r="94" spans="2:47" s="1" customFormat="1" ht="13.5">
      <c r="B94" s="47"/>
      <c r="C94" s="75"/>
      <c r="D94" s="247" t="s">
        <v>187</v>
      </c>
      <c r="E94" s="75"/>
      <c r="F94" s="248" t="s">
        <v>1177</v>
      </c>
      <c r="G94" s="75"/>
      <c r="H94" s="75"/>
      <c r="I94" s="205"/>
      <c r="J94" s="75"/>
      <c r="K94" s="75"/>
      <c r="L94" s="73"/>
      <c r="M94" s="249"/>
      <c r="N94" s="48"/>
      <c r="O94" s="48"/>
      <c r="P94" s="48"/>
      <c r="Q94" s="48"/>
      <c r="R94" s="48"/>
      <c r="S94" s="48"/>
      <c r="T94" s="96"/>
      <c r="AT94" s="25" t="s">
        <v>187</v>
      </c>
      <c r="AU94" s="25" t="s">
        <v>24</v>
      </c>
    </row>
    <row r="95" spans="2:65" s="1" customFormat="1" ht="16.5" customHeight="1">
      <c r="B95" s="47"/>
      <c r="C95" s="235" t="s">
        <v>230</v>
      </c>
      <c r="D95" s="235" t="s">
        <v>181</v>
      </c>
      <c r="E95" s="236" t="s">
        <v>1178</v>
      </c>
      <c r="F95" s="237" t="s">
        <v>1179</v>
      </c>
      <c r="G95" s="238" t="s">
        <v>1111</v>
      </c>
      <c r="H95" s="239">
        <v>1</v>
      </c>
      <c r="I95" s="240"/>
      <c r="J95" s="241">
        <f>ROUND(I95*H95,2)</f>
        <v>0</v>
      </c>
      <c r="K95" s="237" t="s">
        <v>369</v>
      </c>
      <c r="L95" s="73"/>
      <c r="M95" s="242" t="s">
        <v>22</v>
      </c>
      <c r="N95" s="243" t="s">
        <v>48</v>
      </c>
      <c r="O95" s="48"/>
      <c r="P95" s="244">
        <f>O95*H95</f>
        <v>0</v>
      </c>
      <c r="Q95" s="244">
        <v>0</v>
      </c>
      <c r="R95" s="244">
        <f>Q95*H95</f>
        <v>0</v>
      </c>
      <c r="S95" s="244">
        <v>0</v>
      </c>
      <c r="T95" s="245">
        <f>S95*H95</f>
        <v>0</v>
      </c>
      <c r="AR95" s="25" t="s">
        <v>185</v>
      </c>
      <c r="AT95" s="25" t="s">
        <v>181</v>
      </c>
      <c r="AU95" s="25" t="s">
        <v>24</v>
      </c>
      <c r="AY95" s="25" t="s">
        <v>179</v>
      </c>
      <c r="BE95" s="246">
        <f>IF(N95="základní",J95,0)</f>
        <v>0</v>
      </c>
      <c r="BF95" s="246">
        <f>IF(N95="snížená",J95,0)</f>
        <v>0</v>
      </c>
      <c r="BG95" s="246">
        <f>IF(N95="zákl. přenesená",J95,0)</f>
        <v>0</v>
      </c>
      <c r="BH95" s="246">
        <f>IF(N95="sníž. přenesená",J95,0)</f>
        <v>0</v>
      </c>
      <c r="BI95" s="246">
        <f>IF(N95="nulová",J95,0)</f>
        <v>0</v>
      </c>
      <c r="BJ95" s="25" t="s">
        <v>24</v>
      </c>
      <c r="BK95" s="246">
        <f>ROUND(I95*H95,2)</f>
        <v>0</v>
      </c>
      <c r="BL95" s="25" t="s">
        <v>185</v>
      </c>
      <c r="BM95" s="25" t="s">
        <v>230</v>
      </c>
    </row>
    <row r="96" spans="2:47" s="1" customFormat="1" ht="13.5">
      <c r="B96" s="47"/>
      <c r="C96" s="75"/>
      <c r="D96" s="247" t="s">
        <v>187</v>
      </c>
      <c r="E96" s="75"/>
      <c r="F96" s="248" t="s">
        <v>1179</v>
      </c>
      <c r="G96" s="75"/>
      <c r="H96" s="75"/>
      <c r="I96" s="205"/>
      <c r="J96" s="75"/>
      <c r="K96" s="75"/>
      <c r="L96" s="73"/>
      <c r="M96" s="249"/>
      <c r="N96" s="48"/>
      <c r="O96" s="48"/>
      <c r="P96" s="48"/>
      <c r="Q96" s="48"/>
      <c r="R96" s="48"/>
      <c r="S96" s="48"/>
      <c r="T96" s="96"/>
      <c r="AT96" s="25" t="s">
        <v>187</v>
      </c>
      <c r="AU96" s="25" t="s">
        <v>24</v>
      </c>
    </row>
    <row r="97" spans="2:65" s="1" customFormat="1" ht="16.5" customHeight="1">
      <c r="B97" s="47"/>
      <c r="C97" s="235" t="s">
        <v>236</v>
      </c>
      <c r="D97" s="235" t="s">
        <v>181</v>
      </c>
      <c r="E97" s="236" t="s">
        <v>1180</v>
      </c>
      <c r="F97" s="237" t="s">
        <v>1181</v>
      </c>
      <c r="G97" s="238" t="s">
        <v>1111</v>
      </c>
      <c r="H97" s="239">
        <v>1</v>
      </c>
      <c r="I97" s="240"/>
      <c r="J97" s="241">
        <f>ROUND(I97*H97,2)</f>
        <v>0</v>
      </c>
      <c r="K97" s="237" t="s">
        <v>369</v>
      </c>
      <c r="L97" s="73"/>
      <c r="M97" s="242" t="s">
        <v>22</v>
      </c>
      <c r="N97" s="243" t="s">
        <v>48</v>
      </c>
      <c r="O97" s="48"/>
      <c r="P97" s="244">
        <f>O97*H97</f>
        <v>0</v>
      </c>
      <c r="Q97" s="244">
        <v>0</v>
      </c>
      <c r="R97" s="244">
        <f>Q97*H97</f>
        <v>0</v>
      </c>
      <c r="S97" s="244">
        <v>0</v>
      </c>
      <c r="T97" s="245">
        <f>S97*H97</f>
        <v>0</v>
      </c>
      <c r="AR97" s="25" t="s">
        <v>185</v>
      </c>
      <c r="AT97" s="25" t="s">
        <v>181</v>
      </c>
      <c r="AU97" s="25" t="s">
        <v>24</v>
      </c>
      <c r="AY97" s="25" t="s">
        <v>179</v>
      </c>
      <c r="BE97" s="246">
        <f>IF(N97="základní",J97,0)</f>
        <v>0</v>
      </c>
      <c r="BF97" s="246">
        <f>IF(N97="snížená",J97,0)</f>
        <v>0</v>
      </c>
      <c r="BG97" s="246">
        <f>IF(N97="zákl. přenesená",J97,0)</f>
        <v>0</v>
      </c>
      <c r="BH97" s="246">
        <f>IF(N97="sníž. přenesená",J97,0)</f>
        <v>0</v>
      </c>
      <c r="BI97" s="246">
        <f>IF(N97="nulová",J97,0)</f>
        <v>0</v>
      </c>
      <c r="BJ97" s="25" t="s">
        <v>24</v>
      </c>
      <c r="BK97" s="246">
        <f>ROUND(I97*H97,2)</f>
        <v>0</v>
      </c>
      <c r="BL97" s="25" t="s">
        <v>185</v>
      </c>
      <c r="BM97" s="25" t="s">
        <v>236</v>
      </c>
    </row>
    <row r="98" spans="2:47" s="1" customFormat="1" ht="13.5">
      <c r="B98" s="47"/>
      <c r="C98" s="75"/>
      <c r="D98" s="247" t="s">
        <v>187</v>
      </c>
      <c r="E98" s="75"/>
      <c r="F98" s="248" t="s">
        <v>1181</v>
      </c>
      <c r="G98" s="75"/>
      <c r="H98" s="75"/>
      <c r="I98" s="205"/>
      <c r="J98" s="75"/>
      <c r="K98" s="75"/>
      <c r="L98" s="73"/>
      <c r="M98" s="249"/>
      <c r="N98" s="48"/>
      <c r="O98" s="48"/>
      <c r="P98" s="48"/>
      <c r="Q98" s="48"/>
      <c r="R98" s="48"/>
      <c r="S98" s="48"/>
      <c r="T98" s="96"/>
      <c r="AT98" s="25" t="s">
        <v>187</v>
      </c>
      <c r="AU98" s="25" t="s">
        <v>24</v>
      </c>
    </row>
    <row r="99" spans="2:65" s="1" customFormat="1" ht="16.5" customHeight="1">
      <c r="B99" s="47"/>
      <c r="C99" s="235" t="s">
        <v>242</v>
      </c>
      <c r="D99" s="235" t="s">
        <v>181</v>
      </c>
      <c r="E99" s="236" t="s">
        <v>1182</v>
      </c>
      <c r="F99" s="237" t="s">
        <v>1183</v>
      </c>
      <c r="G99" s="238" t="s">
        <v>1111</v>
      </c>
      <c r="H99" s="239">
        <v>2</v>
      </c>
      <c r="I99" s="240"/>
      <c r="J99" s="241">
        <f>ROUND(I99*H99,2)</f>
        <v>0</v>
      </c>
      <c r="K99" s="237" t="s">
        <v>369</v>
      </c>
      <c r="L99" s="73"/>
      <c r="M99" s="242" t="s">
        <v>22</v>
      </c>
      <c r="N99" s="243" t="s">
        <v>48</v>
      </c>
      <c r="O99" s="48"/>
      <c r="P99" s="244">
        <f>O99*H99</f>
        <v>0</v>
      </c>
      <c r="Q99" s="244">
        <v>0</v>
      </c>
      <c r="R99" s="244">
        <f>Q99*H99</f>
        <v>0</v>
      </c>
      <c r="S99" s="244">
        <v>0</v>
      </c>
      <c r="T99" s="245">
        <f>S99*H99</f>
        <v>0</v>
      </c>
      <c r="AR99" s="25" t="s">
        <v>185</v>
      </c>
      <c r="AT99" s="25" t="s">
        <v>181</v>
      </c>
      <c r="AU99" s="25" t="s">
        <v>24</v>
      </c>
      <c r="AY99" s="25" t="s">
        <v>179</v>
      </c>
      <c r="BE99" s="246">
        <f>IF(N99="základní",J99,0)</f>
        <v>0</v>
      </c>
      <c r="BF99" s="246">
        <f>IF(N99="snížená",J99,0)</f>
        <v>0</v>
      </c>
      <c r="BG99" s="246">
        <f>IF(N99="zákl. přenesená",J99,0)</f>
        <v>0</v>
      </c>
      <c r="BH99" s="246">
        <f>IF(N99="sníž. přenesená",J99,0)</f>
        <v>0</v>
      </c>
      <c r="BI99" s="246">
        <f>IF(N99="nulová",J99,0)</f>
        <v>0</v>
      </c>
      <c r="BJ99" s="25" t="s">
        <v>24</v>
      </c>
      <c r="BK99" s="246">
        <f>ROUND(I99*H99,2)</f>
        <v>0</v>
      </c>
      <c r="BL99" s="25" t="s">
        <v>185</v>
      </c>
      <c r="BM99" s="25" t="s">
        <v>242</v>
      </c>
    </row>
    <row r="100" spans="2:47" s="1" customFormat="1" ht="13.5">
      <c r="B100" s="47"/>
      <c r="C100" s="75"/>
      <c r="D100" s="247" t="s">
        <v>187</v>
      </c>
      <c r="E100" s="75"/>
      <c r="F100" s="248" t="s">
        <v>1183</v>
      </c>
      <c r="G100" s="75"/>
      <c r="H100" s="75"/>
      <c r="I100" s="205"/>
      <c r="J100" s="75"/>
      <c r="K100" s="75"/>
      <c r="L100" s="73"/>
      <c r="M100" s="249"/>
      <c r="N100" s="48"/>
      <c r="O100" s="48"/>
      <c r="P100" s="48"/>
      <c r="Q100" s="48"/>
      <c r="R100" s="48"/>
      <c r="S100" s="48"/>
      <c r="T100" s="96"/>
      <c r="AT100" s="25" t="s">
        <v>187</v>
      </c>
      <c r="AU100" s="25" t="s">
        <v>24</v>
      </c>
    </row>
    <row r="101" spans="2:65" s="1" customFormat="1" ht="16.5" customHeight="1">
      <c r="B101" s="47"/>
      <c r="C101" s="235" t="s">
        <v>29</v>
      </c>
      <c r="D101" s="235" t="s">
        <v>181</v>
      </c>
      <c r="E101" s="236" t="s">
        <v>1184</v>
      </c>
      <c r="F101" s="237" t="s">
        <v>1185</v>
      </c>
      <c r="G101" s="238" t="s">
        <v>1111</v>
      </c>
      <c r="H101" s="239">
        <v>1</v>
      </c>
      <c r="I101" s="240"/>
      <c r="J101" s="241">
        <f>ROUND(I101*H101,2)</f>
        <v>0</v>
      </c>
      <c r="K101" s="237" t="s">
        <v>369</v>
      </c>
      <c r="L101" s="73"/>
      <c r="M101" s="242" t="s">
        <v>22</v>
      </c>
      <c r="N101" s="243" t="s">
        <v>48</v>
      </c>
      <c r="O101" s="48"/>
      <c r="P101" s="244">
        <f>O101*H101</f>
        <v>0</v>
      </c>
      <c r="Q101" s="244">
        <v>0</v>
      </c>
      <c r="R101" s="244">
        <f>Q101*H101</f>
        <v>0</v>
      </c>
      <c r="S101" s="244">
        <v>0</v>
      </c>
      <c r="T101" s="245">
        <f>S101*H101</f>
        <v>0</v>
      </c>
      <c r="AR101" s="25" t="s">
        <v>185</v>
      </c>
      <c r="AT101" s="25" t="s">
        <v>181</v>
      </c>
      <c r="AU101" s="25" t="s">
        <v>24</v>
      </c>
      <c r="AY101" s="25" t="s">
        <v>179</v>
      </c>
      <c r="BE101" s="246">
        <f>IF(N101="základní",J101,0)</f>
        <v>0</v>
      </c>
      <c r="BF101" s="246">
        <f>IF(N101="snížená",J101,0)</f>
        <v>0</v>
      </c>
      <c r="BG101" s="246">
        <f>IF(N101="zákl. přenesená",J101,0)</f>
        <v>0</v>
      </c>
      <c r="BH101" s="246">
        <f>IF(N101="sníž. přenesená",J101,0)</f>
        <v>0</v>
      </c>
      <c r="BI101" s="246">
        <f>IF(N101="nulová",J101,0)</f>
        <v>0</v>
      </c>
      <c r="BJ101" s="25" t="s">
        <v>24</v>
      </c>
      <c r="BK101" s="246">
        <f>ROUND(I101*H101,2)</f>
        <v>0</v>
      </c>
      <c r="BL101" s="25" t="s">
        <v>185</v>
      </c>
      <c r="BM101" s="25" t="s">
        <v>29</v>
      </c>
    </row>
    <row r="102" spans="2:47" s="1" customFormat="1" ht="13.5">
      <c r="B102" s="47"/>
      <c r="C102" s="75"/>
      <c r="D102" s="247" t="s">
        <v>187</v>
      </c>
      <c r="E102" s="75"/>
      <c r="F102" s="248" t="s">
        <v>1185</v>
      </c>
      <c r="G102" s="75"/>
      <c r="H102" s="75"/>
      <c r="I102" s="205"/>
      <c r="J102" s="75"/>
      <c r="K102" s="75"/>
      <c r="L102" s="73"/>
      <c r="M102" s="249"/>
      <c r="N102" s="48"/>
      <c r="O102" s="48"/>
      <c r="P102" s="48"/>
      <c r="Q102" s="48"/>
      <c r="R102" s="48"/>
      <c r="S102" s="48"/>
      <c r="T102" s="96"/>
      <c r="AT102" s="25" t="s">
        <v>187</v>
      </c>
      <c r="AU102" s="25" t="s">
        <v>24</v>
      </c>
    </row>
    <row r="103" spans="2:65" s="1" customFormat="1" ht="16.5" customHeight="1">
      <c r="B103" s="47"/>
      <c r="C103" s="235" t="s">
        <v>256</v>
      </c>
      <c r="D103" s="235" t="s">
        <v>181</v>
      </c>
      <c r="E103" s="236" t="s">
        <v>1186</v>
      </c>
      <c r="F103" s="237" t="s">
        <v>1187</v>
      </c>
      <c r="G103" s="238" t="s">
        <v>1111</v>
      </c>
      <c r="H103" s="239">
        <v>4</v>
      </c>
      <c r="I103" s="240"/>
      <c r="J103" s="241">
        <f>ROUND(I103*H103,2)</f>
        <v>0</v>
      </c>
      <c r="K103" s="237" t="s">
        <v>369</v>
      </c>
      <c r="L103" s="73"/>
      <c r="M103" s="242" t="s">
        <v>22</v>
      </c>
      <c r="N103" s="243" t="s">
        <v>48</v>
      </c>
      <c r="O103" s="48"/>
      <c r="P103" s="244">
        <f>O103*H103</f>
        <v>0</v>
      </c>
      <c r="Q103" s="244">
        <v>0</v>
      </c>
      <c r="R103" s="244">
        <f>Q103*H103</f>
        <v>0</v>
      </c>
      <c r="S103" s="244">
        <v>0</v>
      </c>
      <c r="T103" s="245">
        <f>S103*H103</f>
        <v>0</v>
      </c>
      <c r="AR103" s="25" t="s">
        <v>185</v>
      </c>
      <c r="AT103" s="25" t="s">
        <v>181</v>
      </c>
      <c r="AU103" s="25" t="s">
        <v>24</v>
      </c>
      <c r="AY103" s="25" t="s">
        <v>179</v>
      </c>
      <c r="BE103" s="246">
        <f>IF(N103="základní",J103,0)</f>
        <v>0</v>
      </c>
      <c r="BF103" s="246">
        <f>IF(N103="snížená",J103,0)</f>
        <v>0</v>
      </c>
      <c r="BG103" s="246">
        <f>IF(N103="zákl. přenesená",J103,0)</f>
        <v>0</v>
      </c>
      <c r="BH103" s="246">
        <f>IF(N103="sníž. přenesená",J103,0)</f>
        <v>0</v>
      </c>
      <c r="BI103" s="246">
        <f>IF(N103="nulová",J103,0)</f>
        <v>0</v>
      </c>
      <c r="BJ103" s="25" t="s">
        <v>24</v>
      </c>
      <c r="BK103" s="246">
        <f>ROUND(I103*H103,2)</f>
        <v>0</v>
      </c>
      <c r="BL103" s="25" t="s">
        <v>185</v>
      </c>
      <c r="BM103" s="25" t="s">
        <v>256</v>
      </c>
    </row>
    <row r="104" spans="2:47" s="1" customFormat="1" ht="13.5">
      <c r="B104" s="47"/>
      <c r="C104" s="75"/>
      <c r="D104" s="247" t="s">
        <v>187</v>
      </c>
      <c r="E104" s="75"/>
      <c r="F104" s="248" t="s">
        <v>1187</v>
      </c>
      <c r="G104" s="75"/>
      <c r="H104" s="75"/>
      <c r="I104" s="205"/>
      <c r="J104" s="75"/>
      <c r="K104" s="75"/>
      <c r="L104" s="73"/>
      <c r="M104" s="249"/>
      <c r="N104" s="48"/>
      <c r="O104" s="48"/>
      <c r="P104" s="48"/>
      <c r="Q104" s="48"/>
      <c r="R104" s="48"/>
      <c r="S104" s="48"/>
      <c r="T104" s="96"/>
      <c r="AT104" s="25" t="s">
        <v>187</v>
      </c>
      <c r="AU104" s="25" t="s">
        <v>24</v>
      </c>
    </row>
    <row r="105" spans="2:65" s="1" customFormat="1" ht="16.5" customHeight="1">
      <c r="B105" s="47"/>
      <c r="C105" s="235" t="s">
        <v>263</v>
      </c>
      <c r="D105" s="235" t="s">
        <v>181</v>
      </c>
      <c r="E105" s="236" t="s">
        <v>1188</v>
      </c>
      <c r="F105" s="237" t="s">
        <v>1189</v>
      </c>
      <c r="G105" s="238" t="s">
        <v>1111</v>
      </c>
      <c r="H105" s="239">
        <v>4</v>
      </c>
      <c r="I105" s="240"/>
      <c r="J105" s="241">
        <f>ROUND(I105*H105,2)</f>
        <v>0</v>
      </c>
      <c r="K105" s="237" t="s">
        <v>369</v>
      </c>
      <c r="L105" s="73"/>
      <c r="M105" s="242" t="s">
        <v>22</v>
      </c>
      <c r="N105" s="243" t="s">
        <v>48</v>
      </c>
      <c r="O105" s="48"/>
      <c r="P105" s="244">
        <f>O105*H105</f>
        <v>0</v>
      </c>
      <c r="Q105" s="244">
        <v>0</v>
      </c>
      <c r="R105" s="244">
        <f>Q105*H105</f>
        <v>0</v>
      </c>
      <c r="S105" s="244">
        <v>0</v>
      </c>
      <c r="T105" s="245">
        <f>S105*H105</f>
        <v>0</v>
      </c>
      <c r="AR105" s="25" t="s">
        <v>185</v>
      </c>
      <c r="AT105" s="25" t="s">
        <v>181</v>
      </c>
      <c r="AU105" s="25" t="s">
        <v>24</v>
      </c>
      <c r="AY105" s="25" t="s">
        <v>179</v>
      </c>
      <c r="BE105" s="246">
        <f>IF(N105="základní",J105,0)</f>
        <v>0</v>
      </c>
      <c r="BF105" s="246">
        <f>IF(N105="snížená",J105,0)</f>
        <v>0</v>
      </c>
      <c r="BG105" s="246">
        <f>IF(N105="zákl. přenesená",J105,0)</f>
        <v>0</v>
      </c>
      <c r="BH105" s="246">
        <f>IF(N105="sníž. přenesená",J105,0)</f>
        <v>0</v>
      </c>
      <c r="BI105" s="246">
        <f>IF(N105="nulová",J105,0)</f>
        <v>0</v>
      </c>
      <c r="BJ105" s="25" t="s">
        <v>24</v>
      </c>
      <c r="BK105" s="246">
        <f>ROUND(I105*H105,2)</f>
        <v>0</v>
      </c>
      <c r="BL105" s="25" t="s">
        <v>185</v>
      </c>
      <c r="BM105" s="25" t="s">
        <v>263</v>
      </c>
    </row>
    <row r="106" spans="2:47" s="1" customFormat="1" ht="13.5">
      <c r="B106" s="47"/>
      <c r="C106" s="75"/>
      <c r="D106" s="247" t="s">
        <v>187</v>
      </c>
      <c r="E106" s="75"/>
      <c r="F106" s="248" t="s">
        <v>1189</v>
      </c>
      <c r="G106" s="75"/>
      <c r="H106" s="75"/>
      <c r="I106" s="205"/>
      <c r="J106" s="75"/>
      <c r="K106" s="75"/>
      <c r="L106" s="73"/>
      <c r="M106" s="249"/>
      <c r="N106" s="48"/>
      <c r="O106" s="48"/>
      <c r="P106" s="48"/>
      <c r="Q106" s="48"/>
      <c r="R106" s="48"/>
      <c r="S106" s="48"/>
      <c r="T106" s="96"/>
      <c r="AT106" s="25" t="s">
        <v>187</v>
      </c>
      <c r="AU106" s="25" t="s">
        <v>24</v>
      </c>
    </row>
    <row r="107" spans="2:47" s="1" customFormat="1" ht="13.5">
      <c r="B107" s="47"/>
      <c r="C107" s="75"/>
      <c r="D107" s="247" t="s">
        <v>678</v>
      </c>
      <c r="E107" s="75"/>
      <c r="F107" s="250" t="s">
        <v>1190</v>
      </c>
      <c r="G107" s="75"/>
      <c r="H107" s="75"/>
      <c r="I107" s="205"/>
      <c r="J107" s="75"/>
      <c r="K107" s="75"/>
      <c r="L107" s="73"/>
      <c r="M107" s="249"/>
      <c r="N107" s="48"/>
      <c r="O107" s="48"/>
      <c r="P107" s="48"/>
      <c r="Q107" s="48"/>
      <c r="R107" s="48"/>
      <c r="S107" s="48"/>
      <c r="T107" s="96"/>
      <c r="AT107" s="25" t="s">
        <v>678</v>
      </c>
      <c r="AU107" s="25" t="s">
        <v>24</v>
      </c>
    </row>
    <row r="108" spans="2:65" s="1" customFormat="1" ht="16.5" customHeight="1">
      <c r="B108" s="47"/>
      <c r="C108" s="235" t="s">
        <v>271</v>
      </c>
      <c r="D108" s="235" t="s">
        <v>181</v>
      </c>
      <c r="E108" s="236" t="s">
        <v>1191</v>
      </c>
      <c r="F108" s="237" t="s">
        <v>1192</v>
      </c>
      <c r="G108" s="238" t="s">
        <v>1111</v>
      </c>
      <c r="H108" s="239">
        <v>8</v>
      </c>
      <c r="I108" s="240"/>
      <c r="J108" s="241">
        <f>ROUND(I108*H108,2)</f>
        <v>0</v>
      </c>
      <c r="K108" s="237" t="s">
        <v>369</v>
      </c>
      <c r="L108" s="73"/>
      <c r="M108" s="242" t="s">
        <v>22</v>
      </c>
      <c r="N108" s="243" t="s">
        <v>48</v>
      </c>
      <c r="O108" s="48"/>
      <c r="P108" s="244">
        <f>O108*H108</f>
        <v>0</v>
      </c>
      <c r="Q108" s="244">
        <v>0</v>
      </c>
      <c r="R108" s="244">
        <f>Q108*H108</f>
        <v>0</v>
      </c>
      <c r="S108" s="244">
        <v>0</v>
      </c>
      <c r="T108" s="245">
        <f>S108*H108</f>
        <v>0</v>
      </c>
      <c r="AR108" s="25" t="s">
        <v>185</v>
      </c>
      <c r="AT108" s="25" t="s">
        <v>181</v>
      </c>
      <c r="AU108" s="25" t="s">
        <v>24</v>
      </c>
      <c r="AY108" s="25" t="s">
        <v>179</v>
      </c>
      <c r="BE108" s="246">
        <f>IF(N108="základní",J108,0)</f>
        <v>0</v>
      </c>
      <c r="BF108" s="246">
        <f>IF(N108="snížená",J108,0)</f>
        <v>0</v>
      </c>
      <c r="BG108" s="246">
        <f>IF(N108="zákl. přenesená",J108,0)</f>
        <v>0</v>
      </c>
      <c r="BH108" s="246">
        <f>IF(N108="sníž. přenesená",J108,0)</f>
        <v>0</v>
      </c>
      <c r="BI108" s="246">
        <f>IF(N108="nulová",J108,0)</f>
        <v>0</v>
      </c>
      <c r="BJ108" s="25" t="s">
        <v>24</v>
      </c>
      <c r="BK108" s="246">
        <f>ROUND(I108*H108,2)</f>
        <v>0</v>
      </c>
      <c r="BL108" s="25" t="s">
        <v>185</v>
      </c>
      <c r="BM108" s="25" t="s">
        <v>271</v>
      </c>
    </row>
    <row r="109" spans="2:47" s="1" customFormat="1" ht="13.5">
      <c r="B109" s="47"/>
      <c r="C109" s="75"/>
      <c r="D109" s="247" t="s">
        <v>187</v>
      </c>
      <c r="E109" s="75"/>
      <c r="F109" s="248" t="s">
        <v>1192</v>
      </c>
      <c r="G109" s="75"/>
      <c r="H109" s="75"/>
      <c r="I109" s="205"/>
      <c r="J109" s="75"/>
      <c r="K109" s="75"/>
      <c r="L109" s="73"/>
      <c r="M109" s="249"/>
      <c r="N109" s="48"/>
      <c r="O109" s="48"/>
      <c r="P109" s="48"/>
      <c r="Q109" s="48"/>
      <c r="R109" s="48"/>
      <c r="S109" s="48"/>
      <c r="T109" s="96"/>
      <c r="AT109" s="25" t="s">
        <v>187</v>
      </c>
      <c r="AU109" s="25" t="s">
        <v>24</v>
      </c>
    </row>
    <row r="110" spans="2:65" s="1" customFormat="1" ht="16.5" customHeight="1">
      <c r="B110" s="47"/>
      <c r="C110" s="235" t="s">
        <v>277</v>
      </c>
      <c r="D110" s="235" t="s">
        <v>181</v>
      </c>
      <c r="E110" s="236" t="s">
        <v>1193</v>
      </c>
      <c r="F110" s="237" t="s">
        <v>1189</v>
      </c>
      <c r="G110" s="238" t="s">
        <v>1111</v>
      </c>
      <c r="H110" s="239">
        <v>2</v>
      </c>
      <c r="I110" s="240"/>
      <c r="J110" s="241">
        <f>ROUND(I110*H110,2)</f>
        <v>0</v>
      </c>
      <c r="K110" s="237" t="s">
        <v>369</v>
      </c>
      <c r="L110" s="73"/>
      <c r="M110" s="242" t="s">
        <v>22</v>
      </c>
      <c r="N110" s="243" t="s">
        <v>48</v>
      </c>
      <c r="O110" s="48"/>
      <c r="P110" s="244">
        <f>O110*H110</f>
        <v>0</v>
      </c>
      <c r="Q110" s="244">
        <v>0</v>
      </c>
      <c r="R110" s="244">
        <f>Q110*H110</f>
        <v>0</v>
      </c>
      <c r="S110" s="244">
        <v>0</v>
      </c>
      <c r="T110" s="245">
        <f>S110*H110</f>
        <v>0</v>
      </c>
      <c r="AR110" s="25" t="s">
        <v>185</v>
      </c>
      <c r="AT110" s="25" t="s">
        <v>181</v>
      </c>
      <c r="AU110" s="25" t="s">
        <v>24</v>
      </c>
      <c r="AY110" s="25" t="s">
        <v>179</v>
      </c>
      <c r="BE110" s="246">
        <f>IF(N110="základní",J110,0)</f>
        <v>0</v>
      </c>
      <c r="BF110" s="246">
        <f>IF(N110="snížená",J110,0)</f>
        <v>0</v>
      </c>
      <c r="BG110" s="246">
        <f>IF(N110="zákl. přenesená",J110,0)</f>
        <v>0</v>
      </c>
      <c r="BH110" s="246">
        <f>IF(N110="sníž. přenesená",J110,0)</f>
        <v>0</v>
      </c>
      <c r="BI110" s="246">
        <f>IF(N110="nulová",J110,0)</f>
        <v>0</v>
      </c>
      <c r="BJ110" s="25" t="s">
        <v>24</v>
      </c>
      <c r="BK110" s="246">
        <f>ROUND(I110*H110,2)</f>
        <v>0</v>
      </c>
      <c r="BL110" s="25" t="s">
        <v>185</v>
      </c>
      <c r="BM110" s="25" t="s">
        <v>277</v>
      </c>
    </row>
    <row r="111" spans="2:47" s="1" customFormat="1" ht="13.5">
      <c r="B111" s="47"/>
      <c r="C111" s="75"/>
      <c r="D111" s="247" t="s">
        <v>187</v>
      </c>
      <c r="E111" s="75"/>
      <c r="F111" s="248" t="s">
        <v>1189</v>
      </c>
      <c r="G111" s="75"/>
      <c r="H111" s="75"/>
      <c r="I111" s="205"/>
      <c r="J111" s="75"/>
      <c r="K111" s="75"/>
      <c r="L111" s="73"/>
      <c r="M111" s="249"/>
      <c r="N111" s="48"/>
      <c r="O111" s="48"/>
      <c r="P111" s="48"/>
      <c r="Q111" s="48"/>
      <c r="R111" s="48"/>
      <c r="S111" s="48"/>
      <c r="T111" s="96"/>
      <c r="AT111" s="25" t="s">
        <v>187</v>
      </c>
      <c r="AU111" s="25" t="s">
        <v>24</v>
      </c>
    </row>
    <row r="112" spans="2:47" s="1" customFormat="1" ht="13.5">
      <c r="B112" s="47"/>
      <c r="C112" s="75"/>
      <c r="D112" s="247" t="s">
        <v>678</v>
      </c>
      <c r="E112" s="75"/>
      <c r="F112" s="250" t="s">
        <v>1194</v>
      </c>
      <c r="G112" s="75"/>
      <c r="H112" s="75"/>
      <c r="I112" s="205"/>
      <c r="J112" s="75"/>
      <c r="K112" s="75"/>
      <c r="L112" s="73"/>
      <c r="M112" s="249"/>
      <c r="N112" s="48"/>
      <c r="O112" s="48"/>
      <c r="P112" s="48"/>
      <c r="Q112" s="48"/>
      <c r="R112" s="48"/>
      <c r="S112" s="48"/>
      <c r="T112" s="96"/>
      <c r="AT112" s="25" t="s">
        <v>678</v>
      </c>
      <c r="AU112" s="25" t="s">
        <v>24</v>
      </c>
    </row>
    <row r="113" spans="2:65" s="1" customFormat="1" ht="16.5" customHeight="1">
      <c r="B113" s="47"/>
      <c r="C113" s="235" t="s">
        <v>10</v>
      </c>
      <c r="D113" s="235" t="s">
        <v>181</v>
      </c>
      <c r="E113" s="236" t="s">
        <v>1195</v>
      </c>
      <c r="F113" s="237" t="s">
        <v>1196</v>
      </c>
      <c r="G113" s="238" t="s">
        <v>1111</v>
      </c>
      <c r="H113" s="239">
        <v>2</v>
      </c>
      <c r="I113" s="240"/>
      <c r="J113" s="241">
        <f>ROUND(I113*H113,2)</f>
        <v>0</v>
      </c>
      <c r="K113" s="237" t="s">
        <v>369</v>
      </c>
      <c r="L113" s="73"/>
      <c r="M113" s="242" t="s">
        <v>22</v>
      </c>
      <c r="N113" s="243" t="s">
        <v>48</v>
      </c>
      <c r="O113" s="48"/>
      <c r="P113" s="244">
        <f>O113*H113</f>
        <v>0</v>
      </c>
      <c r="Q113" s="244">
        <v>0</v>
      </c>
      <c r="R113" s="244">
        <f>Q113*H113</f>
        <v>0</v>
      </c>
      <c r="S113" s="244">
        <v>0</v>
      </c>
      <c r="T113" s="245">
        <f>S113*H113</f>
        <v>0</v>
      </c>
      <c r="AR113" s="25" t="s">
        <v>185</v>
      </c>
      <c r="AT113" s="25" t="s">
        <v>181</v>
      </c>
      <c r="AU113" s="25" t="s">
        <v>24</v>
      </c>
      <c r="AY113" s="25" t="s">
        <v>179</v>
      </c>
      <c r="BE113" s="246">
        <f>IF(N113="základní",J113,0)</f>
        <v>0</v>
      </c>
      <c r="BF113" s="246">
        <f>IF(N113="snížená",J113,0)</f>
        <v>0</v>
      </c>
      <c r="BG113" s="246">
        <f>IF(N113="zákl. přenesená",J113,0)</f>
        <v>0</v>
      </c>
      <c r="BH113" s="246">
        <f>IF(N113="sníž. přenesená",J113,0)</f>
        <v>0</v>
      </c>
      <c r="BI113" s="246">
        <f>IF(N113="nulová",J113,0)</f>
        <v>0</v>
      </c>
      <c r="BJ113" s="25" t="s">
        <v>24</v>
      </c>
      <c r="BK113" s="246">
        <f>ROUND(I113*H113,2)</f>
        <v>0</v>
      </c>
      <c r="BL113" s="25" t="s">
        <v>185</v>
      </c>
      <c r="BM113" s="25" t="s">
        <v>10</v>
      </c>
    </row>
    <row r="114" spans="2:47" s="1" customFormat="1" ht="13.5">
      <c r="B114" s="47"/>
      <c r="C114" s="75"/>
      <c r="D114" s="247" t="s">
        <v>187</v>
      </c>
      <c r="E114" s="75"/>
      <c r="F114" s="248" t="s">
        <v>1196</v>
      </c>
      <c r="G114" s="75"/>
      <c r="H114" s="75"/>
      <c r="I114" s="205"/>
      <c r="J114" s="75"/>
      <c r="K114" s="75"/>
      <c r="L114" s="73"/>
      <c r="M114" s="249"/>
      <c r="N114" s="48"/>
      <c r="O114" s="48"/>
      <c r="P114" s="48"/>
      <c r="Q114" s="48"/>
      <c r="R114" s="48"/>
      <c r="S114" s="48"/>
      <c r="T114" s="96"/>
      <c r="AT114" s="25" t="s">
        <v>187</v>
      </c>
      <c r="AU114" s="25" t="s">
        <v>24</v>
      </c>
    </row>
    <row r="115" spans="2:65" s="1" customFormat="1" ht="16.5" customHeight="1">
      <c r="B115" s="47"/>
      <c r="C115" s="235" t="s">
        <v>288</v>
      </c>
      <c r="D115" s="235" t="s">
        <v>181</v>
      </c>
      <c r="E115" s="236" t="s">
        <v>1197</v>
      </c>
      <c r="F115" s="237" t="s">
        <v>1198</v>
      </c>
      <c r="G115" s="238" t="s">
        <v>1111</v>
      </c>
      <c r="H115" s="239">
        <v>2</v>
      </c>
      <c r="I115" s="240"/>
      <c r="J115" s="241">
        <f>ROUND(I115*H115,2)</f>
        <v>0</v>
      </c>
      <c r="K115" s="237" t="s">
        <v>369</v>
      </c>
      <c r="L115" s="73"/>
      <c r="M115" s="242" t="s">
        <v>22</v>
      </c>
      <c r="N115" s="243" t="s">
        <v>48</v>
      </c>
      <c r="O115" s="48"/>
      <c r="P115" s="244">
        <f>O115*H115</f>
        <v>0</v>
      </c>
      <c r="Q115" s="244">
        <v>0</v>
      </c>
      <c r="R115" s="244">
        <f>Q115*H115</f>
        <v>0</v>
      </c>
      <c r="S115" s="244">
        <v>0</v>
      </c>
      <c r="T115" s="245">
        <f>S115*H115</f>
        <v>0</v>
      </c>
      <c r="AR115" s="25" t="s">
        <v>185</v>
      </c>
      <c r="AT115" s="25" t="s">
        <v>181</v>
      </c>
      <c r="AU115" s="25" t="s">
        <v>24</v>
      </c>
      <c r="AY115" s="25" t="s">
        <v>179</v>
      </c>
      <c r="BE115" s="246">
        <f>IF(N115="základní",J115,0)</f>
        <v>0</v>
      </c>
      <c r="BF115" s="246">
        <f>IF(N115="snížená",J115,0)</f>
        <v>0</v>
      </c>
      <c r="BG115" s="246">
        <f>IF(N115="zákl. přenesená",J115,0)</f>
        <v>0</v>
      </c>
      <c r="BH115" s="246">
        <f>IF(N115="sníž. přenesená",J115,0)</f>
        <v>0</v>
      </c>
      <c r="BI115" s="246">
        <f>IF(N115="nulová",J115,0)</f>
        <v>0</v>
      </c>
      <c r="BJ115" s="25" t="s">
        <v>24</v>
      </c>
      <c r="BK115" s="246">
        <f>ROUND(I115*H115,2)</f>
        <v>0</v>
      </c>
      <c r="BL115" s="25" t="s">
        <v>185</v>
      </c>
      <c r="BM115" s="25" t="s">
        <v>288</v>
      </c>
    </row>
    <row r="116" spans="2:47" s="1" customFormat="1" ht="13.5">
      <c r="B116" s="47"/>
      <c r="C116" s="75"/>
      <c r="D116" s="247" t="s">
        <v>187</v>
      </c>
      <c r="E116" s="75"/>
      <c r="F116" s="248" t="s">
        <v>1198</v>
      </c>
      <c r="G116" s="75"/>
      <c r="H116" s="75"/>
      <c r="I116" s="205"/>
      <c r="J116" s="75"/>
      <c r="K116" s="75"/>
      <c r="L116" s="73"/>
      <c r="M116" s="249"/>
      <c r="N116" s="48"/>
      <c r="O116" s="48"/>
      <c r="P116" s="48"/>
      <c r="Q116" s="48"/>
      <c r="R116" s="48"/>
      <c r="S116" s="48"/>
      <c r="T116" s="96"/>
      <c r="AT116" s="25" t="s">
        <v>187</v>
      </c>
      <c r="AU116" s="25" t="s">
        <v>24</v>
      </c>
    </row>
    <row r="117" spans="2:65" s="1" customFormat="1" ht="16.5" customHeight="1">
      <c r="B117" s="47"/>
      <c r="C117" s="235" t="s">
        <v>294</v>
      </c>
      <c r="D117" s="235" t="s">
        <v>181</v>
      </c>
      <c r="E117" s="236" t="s">
        <v>1199</v>
      </c>
      <c r="F117" s="237" t="s">
        <v>1200</v>
      </c>
      <c r="G117" s="238" t="s">
        <v>1111</v>
      </c>
      <c r="H117" s="239">
        <v>2</v>
      </c>
      <c r="I117" s="240"/>
      <c r="J117" s="241">
        <f>ROUND(I117*H117,2)</f>
        <v>0</v>
      </c>
      <c r="K117" s="237" t="s">
        <v>369</v>
      </c>
      <c r="L117" s="73"/>
      <c r="M117" s="242" t="s">
        <v>22</v>
      </c>
      <c r="N117" s="243" t="s">
        <v>48</v>
      </c>
      <c r="O117" s="48"/>
      <c r="P117" s="244">
        <f>O117*H117</f>
        <v>0</v>
      </c>
      <c r="Q117" s="244">
        <v>0</v>
      </c>
      <c r="R117" s="244">
        <f>Q117*H117</f>
        <v>0</v>
      </c>
      <c r="S117" s="244">
        <v>0</v>
      </c>
      <c r="T117" s="245">
        <f>S117*H117</f>
        <v>0</v>
      </c>
      <c r="AR117" s="25" t="s">
        <v>185</v>
      </c>
      <c r="AT117" s="25" t="s">
        <v>181</v>
      </c>
      <c r="AU117" s="25" t="s">
        <v>24</v>
      </c>
      <c r="AY117" s="25" t="s">
        <v>179</v>
      </c>
      <c r="BE117" s="246">
        <f>IF(N117="základní",J117,0)</f>
        <v>0</v>
      </c>
      <c r="BF117" s="246">
        <f>IF(N117="snížená",J117,0)</f>
        <v>0</v>
      </c>
      <c r="BG117" s="246">
        <f>IF(N117="zákl. přenesená",J117,0)</f>
        <v>0</v>
      </c>
      <c r="BH117" s="246">
        <f>IF(N117="sníž. přenesená",J117,0)</f>
        <v>0</v>
      </c>
      <c r="BI117" s="246">
        <f>IF(N117="nulová",J117,0)</f>
        <v>0</v>
      </c>
      <c r="BJ117" s="25" t="s">
        <v>24</v>
      </c>
      <c r="BK117" s="246">
        <f>ROUND(I117*H117,2)</f>
        <v>0</v>
      </c>
      <c r="BL117" s="25" t="s">
        <v>185</v>
      </c>
      <c r="BM117" s="25" t="s">
        <v>294</v>
      </c>
    </row>
    <row r="118" spans="2:47" s="1" customFormat="1" ht="13.5">
      <c r="B118" s="47"/>
      <c r="C118" s="75"/>
      <c r="D118" s="247" t="s">
        <v>187</v>
      </c>
      <c r="E118" s="75"/>
      <c r="F118" s="248" t="s">
        <v>1200</v>
      </c>
      <c r="G118" s="75"/>
      <c r="H118" s="75"/>
      <c r="I118" s="205"/>
      <c r="J118" s="75"/>
      <c r="K118" s="75"/>
      <c r="L118" s="73"/>
      <c r="M118" s="249"/>
      <c r="N118" s="48"/>
      <c r="O118" s="48"/>
      <c r="P118" s="48"/>
      <c r="Q118" s="48"/>
      <c r="R118" s="48"/>
      <c r="S118" s="48"/>
      <c r="T118" s="96"/>
      <c r="AT118" s="25" t="s">
        <v>187</v>
      </c>
      <c r="AU118" s="25" t="s">
        <v>24</v>
      </c>
    </row>
    <row r="119" spans="2:65" s="1" customFormat="1" ht="16.5" customHeight="1">
      <c r="B119" s="47"/>
      <c r="C119" s="235" t="s">
        <v>303</v>
      </c>
      <c r="D119" s="235" t="s">
        <v>181</v>
      </c>
      <c r="E119" s="236" t="s">
        <v>1201</v>
      </c>
      <c r="F119" s="237" t="s">
        <v>1202</v>
      </c>
      <c r="G119" s="238" t="s">
        <v>1111</v>
      </c>
      <c r="H119" s="239">
        <v>4</v>
      </c>
      <c r="I119" s="240"/>
      <c r="J119" s="241">
        <f>ROUND(I119*H119,2)</f>
        <v>0</v>
      </c>
      <c r="K119" s="237" t="s">
        <v>369</v>
      </c>
      <c r="L119" s="73"/>
      <c r="M119" s="242" t="s">
        <v>22</v>
      </c>
      <c r="N119" s="243" t="s">
        <v>48</v>
      </c>
      <c r="O119" s="48"/>
      <c r="P119" s="244">
        <f>O119*H119</f>
        <v>0</v>
      </c>
      <c r="Q119" s="244">
        <v>0</v>
      </c>
      <c r="R119" s="244">
        <f>Q119*H119</f>
        <v>0</v>
      </c>
      <c r="S119" s="244">
        <v>0</v>
      </c>
      <c r="T119" s="245">
        <f>S119*H119</f>
        <v>0</v>
      </c>
      <c r="AR119" s="25" t="s">
        <v>185</v>
      </c>
      <c r="AT119" s="25" t="s">
        <v>181</v>
      </c>
      <c r="AU119" s="25" t="s">
        <v>24</v>
      </c>
      <c r="AY119" s="25" t="s">
        <v>179</v>
      </c>
      <c r="BE119" s="246">
        <f>IF(N119="základní",J119,0)</f>
        <v>0</v>
      </c>
      <c r="BF119" s="246">
        <f>IF(N119="snížená",J119,0)</f>
        <v>0</v>
      </c>
      <c r="BG119" s="246">
        <f>IF(N119="zákl. přenesená",J119,0)</f>
        <v>0</v>
      </c>
      <c r="BH119" s="246">
        <f>IF(N119="sníž. přenesená",J119,0)</f>
        <v>0</v>
      </c>
      <c r="BI119" s="246">
        <f>IF(N119="nulová",J119,0)</f>
        <v>0</v>
      </c>
      <c r="BJ119" s="25" t="s">
        <v>24</v>
      </c>
      <c r="BK119" s="246">
        <f>ROUND(I119*H119,2)</f>
        <v>0</v>
      </c>
      <c r="BL119" s="25" t="s">
        <v>185</v>
      </c>
      <c r="BM119" s="25" t="s">
        <v>303</v>
      </c>
    </row>
    <row r="120" spans="2:47" s="1" customFormat="1" ht="13.5">
      <c r="B120" s="47"/>
      <c r="C120" s="75"/>
      <c r="D120" s="247" t="s">
        <v>187</v>
      </c>
      <c r="E120" s="75"/>
      <c r="F120" s="248" t="s">
        <v>1202</v>
      </c>
      <c r="G120" s="75"/>
      <c r="H120" s="75"/>
      <c r="I120" s="205"/>
      <c r="J120" s="75"/>
      <c r="K120" s="75"/>
      <c r="L120" s="73"/>
      <c r="M120" s="249"/>
      <c r="N120" s="48"/>
      <c r="O120" s="48"/>
      <c r="P120" s="48"/>
      <c r="Q120" s="48"/>
      <c r="R120" s="48"/>
      <c r="S120" s="48"/>
      <c r="T120" s="96"/>
      <c r="AT120" s="25" t="s">
        <v>187</v>
      </c>
      <c r="AU120" s="25" t="s">
        <v>24</v>
      </c>
    </row>
    <row r="121" spans="2:65" s="1" customFormat="1" ht="16.5" customHeight="1">
      <c r="B121" s="47"/>
      <c r="C121" s="235" t="s">
        <v>310</v>
      </c>
      <c r="D121" s="235" t="s">
        <v>181</v>
      </c>
      <c r="E121" s="236" t="s">
        <v>1199</v>
      </c>
      <c r="F121" s="237" t="s">
        <v>1200</v>
      </c>
      <c r="G121" s="238" t="s">
        <v>1111</v>
      </c>
      <c r="H121" s="239">
        <v>4</v>
      </c>
      <c r="I121" s="240"/>
      <c r="J121" s="241">
        <f>ROUND(I121*H121,2)</f>
        <v>0</v>
      </c>
      <c r="K121" s="237" t="s">
        <v>369</v>
      </c>
      <c r="L121" s="73"/>
      <c r="M121" s="242" t="s">
        <v>22</v>
      </c>
      <c r="N121" s="243" t="s">
        <v>48</v>
      </c>
      <c r="O121" s="48"/>
      <c r="P121" s="244">
        <f>O121*H121</f>
        <v>0</v>
      </c>
      <c r="Q121" s="244">
        <v>0</v>
      </c>
      <c r="R121" s="244">
        <f>Q121*H121</f>
        <v>0</v>
      </c>
      <c r="S121" s="244">
        <v>0</v>
      </c>
      <c r="T121" s="245">
        <f>S121*H121</f>
        <v>0</v>
      </c>
      <c r="AR121" s="25" t="s">
        <v>185</v>
      </c>
      <c r="AT121" s="25" t="s">
        <v>181</v>
      </c>
      <c r="AU121" s="25" t="s">
        <v>24</v>
      </c>
      <c r="AY121" s="25" t="s">
        <v>179</v>
      </c>
      <c r="BE121" s="246">
        <f>IF(N121="základní",J121,0)</f>
        <v>0</v>
      </c>
      <c r="BF121" s="246">
        <f>IF(N121="snížená",J121,0)</f>
        <v>0</v>
      </c>
      <c r="BG121" s="246">
        <f>IF(N121="zákl. přenesená",J121,0)</f>
        <v>0</v>
      </c>
      <c r="BH121" s="246">
        <f>IF(N121="sníž. přenesená",J121,0)</f>
        <v>0</v>
      </c>
      <c r="BI121" s="246">
        <f>IF(N121="nulová",J121,0)</f>
        <v>0</v>
      </c>
      <c r="BJ121" s="25" t="s">
        <v>24</v>
      </c>
      <c r="BK121" s="246">
        <f>ROUND(I121*H121,2)</f>
        <v>0</v>
      </c>
      <c r="BL121" s="25" t="s">
        <v>185</v>
      </c>
      <c r="BM121" s="25" t="s">
        <v>310</v>
      </c>
    </row>
    <row r="122" spans="2:47" s="1" customFormat="1" ht="13.5">
      <c r="B122" s="47"/>
      <c r="C122" s="75"/>
      <c r="D122" s="247" t="s">
        <v>187</v>
      </c>
      <c r="E122" s="75"/>
      <c r="F122" s="248" t="s">
        <v>1200</v>
      </c>
      <c r="G122" s="75"/>
      <c r="H122" s="75"/>
      <c r="I122" s="205"/>
      <c r="J122" s="75"/>
      <c r="K122" s="75"/>
      <c r="L122" s="73"/>
      <c r="M122" s="249"/>
      <c r="N122" s="48"/>
      <c r="O122" s="48"/>
      <c r="P122" s="48"/>
      <c r="Q122" s="48"/>
      <c r="R122" s="48"/>
      <c r="S122" s="48"/>
      <c r="T122" s="96"/>
      <c r="AT122" s="25" t="s">
        <v>187</v>
      </c>
      <c r="AU122" s="25" t="s">
        <v>24</v>
      </c>
    </row>
    <row r="123" spans="2:65" s="1" customFormat="1" ht="16.5" customHeight="1">
      <c r="B123" s="47"/>
      <c r="C123" s="235" t="s">
        <v>318</v>
      </c>
      <c r="D123" s="235" t="s">
        <v>181</v>
      </c>
      <c r="E123" s="236" t="s">
        <v>1203</v>
      </c>
      <c r="F123" s="237" t="s">
        <v>1204</v>
      </c>
      <c r="G123" s="238" t="s">
        <v>1111</v>
      </c>
      <c r="H123" s="239">
        <v>4</v>
      </c>
      <c r="I123" s="240"/>
      <c r="J123" s="241">
        <f>ROUND(I123*H123,2)</f>
        <v>0</v>
      </c>
      <c r="K123" s="237" t="s">
        <v>369</v>
      </c>
      <c r="L123" s="73"/>
      <c r="M123" s="242" t="s">
        <v>22</v>
      </c>
      <c r="N123" s="243" t="s">
        <v>48</v>
      </c>
      <c r="O123" s="48"/>
      <c r="P123" s="244">
        <f>O123*H123</f>
        <v>0</v>
      </c>
      <c r="Q123" s="244">
        <v>0</v>
      </c>
      <c r="R123" s="244">
        <f>Q123*H123</f>
        <v>0</v>
      </c>
      <c r="S123" s="244">
        <v>0</v>
      </c>
      <c r="T123" s="245">
        <f>S123*H123</f>
        <v>0</v>
      </c>
      <c r="AR123" s="25" t="s">
        <v>185</v>
      </c>
      <c r="AT123" s="25" t="s">
        <v>181</v>
      </c>
      <c r="AU123" s="25" t="s">
        <v>24</v>
      </c>
      <c r="AY123" s="25" t="s">
        <v>179</v>
      </c>
      <c r="BE123" s="246">
        <f>IF(N123="základní",J123,0)</f>
        <v>0</v>
      </c>
      <c r="BF123" s="246">
        <f>IF(N123="snížená",J123,0)</f>
        <v>0</v>
      </c>
      <c r="BG123" s="246">
        <f>IF(N123="zákl. přenesená",J123,0)</f>
        <v>0</v>
      </c>
      <c r="BH123" s="246">
        <f>IF(N123="sníž. přenesená",J123,0)</f>
        <v>0</v>
      </c>
      <c r="BI123" s="246">
        <f>IF(N123="nulová",J123,0)</f>
        <v>0</v>
      </c>
      <c r="BJ123" s="25" t="s">
        <v>24</v>
      </c>
      <c r="BK123" s="246">
        <f>ROUND(I123*H123,2)</f>
        <v>0</v>
      </c>
      <c r="BL123" s="25" t="s">
        <v>185</v>
      </c>
      <c r="BM123" s="25" t="s">
        <v>318</v>
      </c>
    </row>
    <row r="124" spans="2:47" s="1" customFormat="1" ht="13.5">
      <c r="B124" s="47"/>
      <c r="C124" s="75"/>
      <c r="D124" s="247" t="s">
        <v>187</v>
      </c>
      <c r="E124" s="75"/>
      <c r="F124" s="248" t="s">
        <v>1204</v>
      </c>
      <c r="G124" s="75"/>
      <c r="H124" s="75"/>
      <c r="I124" s="205"/>
      <c r="J124" s="75"/>
      <c r="K124" s="75"/>
      <c r="L124" s="73"/>
      <c r="M124" s="249"/>
      <c r="N124" s="48"/>
      <c r="O124" s="48"/>
      <c r="P124" s="48"/>
      <c r="Q124" s="48"/>
      <c r="R124" s="48"/>
      <c r="S124" s="48"/>
      <c r="T124" s="96"/>
      <c r="AT124" s="25" t="s">
        <v>187</v>
      </c>
      <c r="AU124" s="25" t="s">
        <v>24</v>
      </c>
    </row>
    <row r="125" spans="2:65" s="1" customFormat="1" ht="16.5" customHeight="1">
      <c r="B125" s="47"/>
      <c r="C125" s="235" t="s">
        <v>9</v>
      </c>
      <c r="D125" s="235" t="s">
        <v>181</v>
      </c>
      <c r="E125" s="236" t="s">
        <v>1205</v>
      </c>
      <c r="F125" s="237" t="s">
        <v>1206</v>
      </c>
      <c r="G125" s="238" t="s">
        <v>1111</v>
      </c>
      <c r="H125" s="239">
        <v>1</v>
      </c>
      <c r="I125" s="240"/>
      <c r="J125" s="241">
        <f>ROUND(I125*H125,2)</f>
        <v>0</v>
      </c>
      <c r="K125" s="237" t="s">
        <v>369</v>
      </c>
      <c r="L125" s="73"/>
      <c r="M125" s="242" t="s">
        <v>22</v>
      </c>
      <c r="N125" s="243" t="s">
        <v>48</v>
      </c>
      <c r="O125" s="48"/>
      <c r="P125" s="244">
        <f>O125*H125</f>
        <v>0</v>
      </c>
      <c r="Q125" s="244">
        <v>0</v>
      </c>
      <c r="R125" s="244">
        <f>Q125*H125</f>
        <v>0</v>
      </c>
      <c r="S125" s="244">
        <v>0</v>
      </c>
      <c r="T125" s="245">
        <f>S125*H125</f>
        <v>0</v>
      </c>
      <c r="AR125" s="25" t="s">
        <v>185</v>
      </c>
      <c r="AT125" s="25" t="s">
        <v>181</v>
      </c>
      <c r="AU125" s="25" t="s">
        <v>24</v>
      </c>
      <c r="AY125" s="25" t="s">
        <v>179</v>
      </c>
      <c r="BE125" s="246">
        <f>IF(N125="základní",J125,0)</f>
        <v>0</v>
      </c>
      <c r="BF125" s="246">
        <f>IF(N125="snížená",J125,0)</f>
        <v>0</v>
      </c>
      <c r="BG125" s="246">
        <f>IF(N125="zákl. přenesená",J125,0)</f>
        <v>0</v>
      </c>
      <c r="BH125" s="246">
        <f>IF(N125="sníž. přenesená",J125,0)</f>
        <v>0</v>
      </c>
      <c r="BI125" s="246">
        <f>IF(N125="nulová",J125,0)</f>
        <v>0</v>
      </c>
      <c r="BJ125" s="25" t="s">
        <v>24</v>
      </c>
      <c r="BK125" s="246">
        <f>ROUND(I125*H125,2)</f>
        <v>0</v>
      </c>
      <c r="BL125" s="25" t="s">
        <v>185</v>
      </c>
      <c r="BM125" s="25" t="s">
        <v>9</v>
      </c>
    </row>
    <row r="126" spans="2:47" s="1" customFormat="1" ht="13.5">
      <c r="B126" s="47"/>
      <c r="C126" s="75"/>
      <c r="D126" s="247" t="s">
        <v>187</v>
      </c>
      <c r="E126" s="75"/>
      <c r="F126" s="248" t="s">
        <v>1206</v>
      </c>
      <c r="G126" s="75"/>
      <c r="H126" s="75"/>
      <c r="I126" s="205"/>
      <c r="J126" s="75"/>
      <c r="K126" s="75"/>
      <c r="L126" s="73"/>
      <c r="M126" s="249"/>
      <c r="N126" s="48"/>
      <c r="O126" s="48"/>
      <c r="P126" s="48"/>
      <c r="Q126" s="48"/>
      <c r="R126" s="48"/>
      <c r="S126" s="48"/>
      <c r="T126" s="96"/>
      <c r="AT126" s="25" t="s">
        <v>187</v>
      </c>
      <c r="AU126" s="25" t="s">
        <v>24</v>
      </c>
    </row>
    <row r="127" spans="2:65" s="1" customFormat="1" ht="16.5" customHeight="1">
      <c r="B127" s="47"/>
      <c r="C127" s="235" t="s">
        <v>332</v>
      </c>
      <c r="D127" s="235" t="s">
        <v>181</v>
      </c>
      <c r="E127" s="236" t="s">
        <v>1207</v>
      </c>
      <c r="F127" s="237" t="s">
        <v>1208</v>
      </c>
      <c r="G127" s="238" t="s">
        <v>1111</v>
      </c>
      <c r="H127" s="239">
        <v>5</v>
      </c>
      <c r="I127" s="240"/>
      <c r="J127" s="241">
        <f>ROUND(I127*H127,2)</f>
        <v>0</v>
      </c>
      <c r="K127" s="237" t="s">
        <v>369</v>
      </c>
      <c r="L127" s="73"/>
      <c r="M127" s="242" t="s">
        <v>22</v>
      </c>
      <c r="N127" s="243" t="s">
        <v>48</v>
      </c>
      <c r="O127" s="48"/>
      <c r="P127" s="244">
        <f>O127*H127</f>
        <v>0</v>
      </c>
      <c r="Q127" s="244">
        <v>0</v>
      </c>
      <c r="R127" s="244">
        <f>Q127*H127</f>
        <v>0</v>
      </c>
      <c r="S127" s="244">
        <v>0</v>
      </c>
      <c r="T127" s="245">
        <f>S127*H127</f>
        <v>0</v>
      </c>
      <c r="AR127" s="25" t="s">
        <v>185</v>
      </c>
      <c r="AT127" s="25" t="s">
        <v>181</v>
      </c>
      <c r="AU127" s="25" t="s">
        <v>24</v>
      </c>
      <c r="AY127" s="25" t="s">
        <v>179</v>
      </c>
      <c r="BE127" s="246">
        <f>IF(N127="základní",J127,0)</f>
        <v>0</v>
      </c>
      <c r="BF127" s="246">
        <f>IF(N127="snížená",J127,0)</f>
        <v>0</v>
      </c>
      <c r="BG127" s="246">
        <f>IF(N127="zákl. přenesená",J127,0)</f>
        <v>0</v>
      </c>
      <c r="BH127" s="246">
        <f>IF(N127="sníž. přenesená",J127,0)</f>
        <v>0</v>
      </c>
      <c r="BI127" s="246">
        <f>IF(N127="nulová",J127,0)</f>
        <v>0</v>
      </c>
      <c r="BJ127" s="25" t="s">
        <v>24</v>
      </c>
      <c r="BK127" s="246">
        <f>ROUND(I127*H127,2)</f>
        <v>0</v>
      </c>
      <c r="BL127" s="25" t="s">
        <v>185</v>
      </c>
      <c r="BM127" s="25" t="s">
        <v>332</v>
      </c>
    </row>
    <row r="128" spans="2:47" s="1" customFormat="1" ht="13.5">
      <c r="B128" s="47"/>
      <c r="C128" s="75"/>
      <c r="D128" s="247" t="s">
        <v>187</v>
      </c>
      <c r="E128" s="75"/>
      <c r="F128" s="248" t="s">
        <v>1208</v>
      </c>
      <c r="G128" s="75"/>
      <c r="H128" s="75"/>
      <c r="I128" s="205"/>
      <c r="J128" s="75"/>
      <c r="K128" s="75"/>
      <c r="L128" s="73"/>
      <c r="M128" s="249"/>
      <c r="N128" s="48"/>
      <c r="O128" s="48"/>
      <c r="P128" s="48"/>
      <c r="Q128" s="48"/>
      <c r="R128" s="48"/>
      <c r="S128" s="48"/>
      <c r="T128" s="96"/>
      <c r="AT128" s="25" t="s">
        <v>187</v>
      </c>
      <c r="AU128" s="25" t="s">
        <v>24</v>
      </c>
    </row>
    <row r="129" spans="2:65" s="1" customFormat="1" ht="16.5" customHeight="1">
      <c r="B129" s="47"/>
      <c r="C129" s="235" t="s">
        <v>340</v>
      </c>
      <c r="D129" s="235" t="s">
        <v>181</v>
      </c>
      <c r="E129" s="236" t="s">
        <v>1209</v>
      </c>
      <c r="F129" s="237" t="s">
        <v>1210</v>
      </c>
      <c r="G129" s="238" t="s">
        <v>1111</v>
      </c>
      <c r="H129" s="239">
        <v>1</v>
      </c>
      <c r="I129" s="240"/>
      <c r="J129" s="241">
        <f>ROUND(I129*H129,2)</f>
        <v>0</v>
      </c>
      <c r="K129" s="237" t="s">
        <v>369</v>
      </c>
      <c r="L129" s="73"/>
      <c r="M129" s="242" t="s">
        <v>22</v>
      </c>
      <c r="N129" s="243" t="s">
        <v>48</v>
      </c>
      <c r="O129" s="48"/>
      <c r="P129" s="244">
        <f>O129*H129</f>
        <v>0</v>
      </c>
      <c r="Q129" s="244">
        <v>0</v>
      </c>
      <c r="R129" s="244">
        <f>Q129*H129</f>
        <v>0</v>
      </c>
      <c r="S129" s="244">
        <v>0</v>
      </c>
      <c r="T129" s="245">
        <f>S129*H129</f>
        <v>0</v>
      </c>
      <c r="AR129" s="25" t="s">
        <v>185</v>
      </c>
      <c r="AT129" s="25" t="s">
        <v>181</v>
      </c>
      <c r="AU129" s="25" t="s">
        <v>24</v>
      </c>
      <c r="AY129" s="25" t="s">
        <v>179</v>
      </c>
      <c r="BE129" s="246">
        <f>IF(N129="základní",J129,0)</f>
        <v>0</v>
      </c>
      <c r="BF129" s="246">
        <f>IF(N129="snížená",J129,0)</f>
        <v>0</v>
      </c>
      <c r="BG129" s="246">
        <f>IF(N129="zákl. přenesená",J129,0)</f>
        <v>0</v>
      </c>
      <c r="BH129" s="246">
        <f>IF(N129="sníž. přenesená",J129,0)</f>
        <v>0</v>
      </c>
      <c r="BI129" s="246">
        <f>IF(N129="nulová",J129,0)</f>
        <v>0</v>
      </c>
      <c r="BJ129" s="25" t="s">
        <v>24</v>
      </c>
      <c r="BK129" s="246">
        <f>ROUND(I129*H129,2)</f>
        <v>0</v>
      </c>
      <c r="BL129" s="25" t="s">
        <v>185</v>
      </c>
      <c r="BM129" s="25" t="s">
        <v>340</v>
      </c>
    </row>
    <row r="130" spans="2:47" s="1" customFormat="1" ht="13.5">
      <c r="B130" s="47"/>
      <c r="C130" s="75"/>
      <c r="D130" s="247" t="s">
        <v>187</v>
      </c>
      <c r="E130" s="75"/>
      <c r="F130" s="248" t="s">
        <v>1210</v>
      </c>
      <c r="G130" s="75"/>
      <c r="H130" s="75"/>
      <c r="I130" s="205"/>
      <c r="J130" s="75"/>
      <c r="K130" s="75"/>
      <c r="L130" s="73"/>
      <c r="M130" s="249"/>
      <c r="N130" s="48"/>
      <c r="O130" s="48"/>
      <c r="P130" s="48"/>
      <c r="Q130" s="48"/>
      <c r="R130" s="48"/>
      <c r="S130" s="48"/>
      <c r="T130" s="96"/>
      <c r="AT130" s="25" t="s">
        <v>187</v>
      </c>
      <c r="AU130" s="25" t="s">
        <v>24</v>
      </c>
    </row>
    <row r="131" spans="2:65" s="1" customFormat="1" ht="16.5" customHeight="1">
      <c r="B131" s="47"/>
      <c r="C131" s="235" t="s">
        <v>347</v>
      </c>
      <c r="D131" s="235" t="s">
        <v>181</v>
      </c>
      <c r="E131" s="236" t="s">
        <v>1199</v>
      </c>
      <c r="F131" s="237" t="s">
        <v>1200</v>
      </c>
      <c r="G131" s="238" t="s">
        <v>1111</v>
      </c>
      <c r="H131" s="239">
        <v>1</v>
      </c>
      <c r="I131" s="240"/>
      <c r="J131" s="241">
        <f>ROUND(I131*H131,2)</f>
        <v>0</v>
      </c>
      <c r="K131" s="237" t="s">
        <v>369</v>
      </c>
      <c r="L131" s="73"/>
      <c r="M131" s="242" t="s">
        <v>22</v>
      </c>
      <c r="N131" s="243" t="s">
        <v>48</v>
      </c>
      <c r="O131" s="48"/>
      <c r="P131" s="244">
        <f>O131*H131</f>
        <v>0</v>
      </c>
      <c r="Q131" s="244">
        <v>0</v>
      </c>
      <c r="R131" s="244">
        <f>Q131*H131</f>
        <v>0</v>
      </c>
      <c r="S131" s="244">
        <v>0</v>
      </c>
      <c r="T131" s="245">
        <f>S131*H131</f>
        <v>0</v>
      </c>
      <c r="AR131" s="25" t="s">
        <v>185</v>
      </c>
      <c r="AT131" s="25" t="s">
        <v>181</v>
      </c>
      <c r="AU131" s="25" t="s">
        <v>24</v>
      </c>
      <c r="AY131" s="25" t="s">
        <v>179</v>
      </c>
      <c r="BE131" s="246">
        <f>IF(N131="základní",J131,0)</f>
        <v>0</v>
      </c>
      <c r="BF131" s="246">
        <f>IF(N131="snížená",J131,0)</f>
        <v>0</v>
      </c>
      <c r="BG131" s="246">
        <f>IF(N131="zákl. přenesená",J131,0)</f>
        <v>0</v>
      </c>
      <c r="BH131" s="246">
        <f>IF(N131="sníž. přenesená",J131,0)</f>
        <v>0</v>
      </c>
      <c r="BI131" s="246">
        <f>IF(N131="nulová",J131,0)</f>
        <v>0</v>
      </c>
      <c r="BJ131" s="25" t="s">
        <v>24</v>
      </c>
      <c r="BK131" s="246">
        <f>ROUND(I131*H131,2)</f>
        <v>0</v>
      </c>
      <c r="BL131" s="25" t="s">
        <v>185</v>
      </c>
      <c r="BM131" s="25" t="s">
        <v>347</v>
      </c>
    </row>
    <row r="132" spans="2:47" s="1" customFormat="1" ht="13.5">
      <c r="B132" s="47"/>
      <c r="C132" s="75"/>
      <c r="D132" s="247" t="s">
        <v>187</v>
      </c>
      <c r="E132" s="75"/>
      <c r="F132" s="248" t="s">
        <v>1200</v>
      </c>
      <c r="G132" s="75"/>
      <c r="H132" s="75"/>
      <c r="I132" s="205"/>
      <c r="J132" s="75"/>
      <c r="K132" s="75"/>
      <c r="L132" s="73"/>
      <c r="M132" s="249"/>
      <c r="N132" s="48"/>
      <c r="O132" s="48"/>
      <c r="P132" s="48"/>
      <c r="Q132" s="48"/>
      <c r="R132" s="48"/>
      <c r="S132" s="48"/>
      <c r="T132" s="96"/>
      <c r="AT132" s="25" t="s">
        <v>187</v>
      </c>
      <c r="AU132" s="25" t="s">
        <v>24</v>
      </c>
    </row>
    <row r="133" spans="2:65" s="1" customFormat="1" ht="16.5" customHeight="1">
      <c r="B133" s="47"/>
      <c r="C133" s="235" t="s">
        <v>354</v>
      </c>
      <c r="D133" s="235" t="s">
        <v>181</v>
      </c>
      <c r="E133" s="236" t="s">
        <v>1211</v>
      </c>
      <c r="F133" s="237" t="s">
        <v>1212</v>
      </c>
      <c r="G133" s="238" t="s">
        <v>451</v>
      </c>
      <c r="H133" s="239">
        <v>40</v>
      </c>
      <c r="I133" s="240"/>
      <c r="J133" s="241">
        <f>ROUND(I133*H133,2)</f>
        <v>0</v>
      </c>
      <c r="K133" s="237" t="s">
        <v>369</v>
      </c>
      <c r="L133" s="73"/>
      <c r="M133" s="242" t="s">
        <v>22</v>
      </c>
      <c r="N133" s="243" t="s">
        <v>48</v>
      </c>
      <c r="O133" s="48"/>
      <c r="P133" s="244">
        <f>O133*H133</f>
        <v>0</v>
      </c>
      <c r="Q133" s="244">
        <v>0</v>
      </c>
      <c r="R133" s="244">
        <f>Q133*H133</f>
        <v>0</v>
      </c>
      <c r="S133" s="244">
        <v>0</v>
      </c>
      <c r="T133" s="245">
        <f>S133*H133</f>
        <v>0</v>
      </c>
      <c r="AR133" s="25" t="s">
        <v>185</v>
      </c>
      <c r="AT133" s="25" t="s">
        <v>181</v>
      </c>
      <c r="AU133" s="25" t="s">
        <v>24</v>
      </c>
      <c r="AY133" s="25" t="s">
        <v>179</v>
      </c>
      <c r="BE133" s="246">
        <f>IF(N133="základní",J133,0)</f>
        <v>0</v>
      </c>
      <c r="BF133" s="246">
        <f>IF(N133="snížená",J133,0)</f>
        <v>0</v>
      </c>
      <c r="BG133" s="246">
        <f>IF(N133="zákl. přenesená",J133,0)</f>
        <v>0</v>
      </c>
      <c r="BH133" s="246">
        <f>IF(N133="sníž. přenesená",J133,0)</f>
        <v>0</v>
      </c>
      <c r="BI133" s="246">
        <f>IF(N133="nulová",J133,0)</f>
        <v>0</v>
      </c>
      <c r="BJ133" s="25" t="s">
        <v>24</v>
      </c>
      <c r="BK133" s="246">
        <f>ROUND(I133*H133,2)</f>
        <v>0</v>
      </c>
      <c r="BL133" s="25" t="s">
        <v>185</v>
      </c>
      <c r="BM133" s="25" t="s">
        <v>354</v>
      </c>
    </row>
    <row r="134" spans="2:47" s="1" customFormat="1" ht="13.5">
      <c r="B134" s="47"/>
      <c r="C134" s="75"/>
      <c r="D134" s="247" t="s">
        <v>187</v>
      </c>
      <c r="E134" s="75"/>
      <c r="F134" s="248" t="s">
        <v>1212</v>
      </c>
      <c r="G134" s="75"/>
      <c r="H134" s="75"/>
      <c r="I134" s="205"/>
      <c r="J134" s="75"/>
      <c r="K134" s="75"/>
      <c r="L134" s="73"/>
      <c r="M134" s="249"/>
      <c r="N134" s="48"/>
      <c r="O134" s="48"/>
      <c r="P134" s="48"/>
      <c r="Q134" s="48"/>
      <c r="R134" s="48"/>
      <c r="S134" s="48"/>
      <c r="T134" s="96"/>
      <c r="AT134" s="25" t="s">
        <v>187</v>
      </c>
      <c r="AU134" s="25" t="s">
        <v>24</v>
      </c>
    </row>
    <row r="135" spans="2:65" s="1" customFormat="1" ht="16.5" customHeight="1">
      <c r="B135" s="47"/>
      <c r="C135" s="235" t="s">
        <v>360</v>
      </c>
      <c r="D135" s="235" t="s">
        <v>181</v>
      </c>
      <c r="E135" s="236" t="s">
        <v>1213</v>
      </c>
      <c r="F135" s="237" t="s">
        <v>1214</v>
      </c>
      <c r="G135" s="238" t="s">
        <v>451</v>
      </c>
      <c r="H135" s="239">
        <v>80</v>
      </c>
      <c r="I135" s="240"/>
      <c r="J135" s="241">
        <f>ROUND(I135*H135,2)</f>
        <v>0</v>
      </c>
      <c r="K135" s="237" t="s">
        <v>369</v>
      </c>
      <c r="L135" s="73"/>
      <c r="M135" s="242" t="s">
        <v>22</v>
      </c>
      <c r="N135" s="243" t="s">
        <v>48</v>
      </c>
      <c r="O135" s="48"/>
      <c r="P135" s="244">
        <f>O135*H135</f>
        <v>0</v>
      </c>
      <c r="Q135" s="244">
        <v>0</v>
      </c>
      <c r="R135" s="244">
        <f>Q135*H135</f>
        <v>0</v>
      </c>
      <c r="S135" s="244">
        <v>0</v>
      </c>
      <c r="T135" s="245">
        <f>S135*H135</f>
        <v>0</v>
      </c>
      <c r="AR135" s="25" t="s">
        <v>185</v>
      </c>
      <c r="AT135" s="25" t="s">
        <v>181</v>
      </c>
      <c r="AU135" s="25" t="s">
        <v>24</v>
      </c>
      <c r="AY135" s="25" t="s">
        <v>179</v>
      </c>
      <c r="BE135" s="246">
        <f>IF(N135="základní",J135,0)</f>
        <v>0</v>
      </c>
      <c r="BF135" s="246">
        <f>IF(N135="snížená",J135,0)</f>
        <v>0</v>
      </c>
      <c r="BG135" s="246">
        <f>IF(N135="zákl. přenesená",J135,0)</f>
        <v>0</v>
      </c>
      <c r="BH135" s="246">
        <f>IF(N135="sníž. přenesená",J135,0)</f>
        <v>0</v>
      </c>
      <c r="BI135" s="246">
        <f>IF(N135="nulová",J135,0)</f>
        <v>0</v>
      </c>
      <c r="BJ135" s="25" t="s">
        <v>24</v>
      </c>
      <c r="BK135" s="246">
        <f>ROUND(I135*H135,2)</f>
        <v>0</v>
      </c>
      <c r="BL135" s="25" t="s">
        <v>185</v>
      </c>
      <c r="BM135" s="25" t="s">
        <v>360</v>
      </c>
    </row>
    <row r="136" spans="2:47" s="1" customFormat="1" ht="13.5">
      <c r="B136" s="47"/>
      <c r="C136" s="75"/>
      <c r="D136" s="247" t="s">
        <v>187</v>
      </c>
      <c r="E136" s="75"/>
      <c r="F136" s="248" t="s">
        <v>1214</v>
      </c>
      <c r="G136" s="75"/>
      <c r="H136" s="75"/>
      <c r="I136" s="205"/>
      <c r="J136" s="75"/>
      <c r="K136" s="75"/>
      <c r="L136" s="73"/>
      <c r="M136" s="249"/>
      <c r="N136" s="48"/>
      <c r="O136" s="48"/>
      <c r="P136" s="48"/>
      <c r="Q136" s="48"/>
      <c r="R136" s="48"/>
      <c r="S136" s="48"/>
      <c r="T136" s="96"/>
      <c r="AT136" s="25" t="s">
        <v>187</v>
      </c>
      <c r="AU136" s="25" t="s">
        <v>24</v>
      </c>
    </row>
    <row r="137" spans="2:65" s="1" customFormat="1" ht="16.5" customHeight="1">
      <c r="B137" s="47"/>
      <c r="C137" s="235" t="s">
        <v>366</v>
      </c>
      <c r="D137" s="235" t="s">
        <v>181</v>
      </c>
      <c r="E137" s="236" t="s">
        <v>1215</v>
      </c>
      <c r="F137" s="237" t="s">
        <v>1216</v>
      </c>
      <c r="G137" s="238" t="s">
        <v>1111</v>
      </c>
      <c r="H137" s="239">
        <v>50</v>
      </c>
      <c r="I137" s="240"/>
      <c r="J137" s="241">
        <f>ROUND(I137*H137,2)</f>
        <v>0</v>
      </c>
      <c r="K137" s="237" t="s">
        <v>369</v>
      </c>
      <c r="L137" s="73"/>
      <c r="M137" s="242" t="s">
        <v>22</v>
      </c>
      <c r="N137" s="243" t="s">
        <v>48</v>
      </c>
      <c r="O137" s="48"/>
      <c r="P137" s="244">
        <f>O137*H137</f>
        <v>0</v>
      </c>
      <c r="Q137" s="244">
        <v>0</v>
      </c>
      <c r="R137" s="244">
        <f>Q137*H137</f>
        <v>0</v>
      </c>
      <c r="S137" s="244">
        <v>0</v>
      </c>
      <c r="T137" s="245">
        <f>S137*H137</f>
        <v>0</v>
      </c>
      <c r="AR137" s="25" t="s">
        <v>185</v>
      </c>
      <c r="AT137" s="25" t="s">
        <v>181</v>
      </c>
      <c r="AU137" s="25" t="s">
        <v>24</v>
      </c>
      <c r="AY137" s="25" t="s">
        <v>179</v>
      </c>
      <c r="BE137" s="246">
        <f>IF(N137="základní",J137,0)</f>
        <v>0</v>
      </c>
      <c r="BF137" s="246">
        <f>IF(N137="snížená",J137,0)</f>
        <v>0</v>
      </c>
      <c r="BG137" s="246">
        <f>IF(N137="zákl. přenesená",J137,0)</f>
        <v>0</v>
      </c>
      <c r="BH137" s="246">
        <f>IF(N137="sníž. přenesená",J137,0)</f>
        <v>0</v>
      </c>
      <c r="BI137" s="246">
        <f>IF(N137="nulová",J137,0)</f>
        <v>0</v>
      </c>
      <c r="BJ137" s="25" t="s">
        <v>24</v>
      </c>
      <c r="BK137" s="246">
        <f>ROUND(I137*H137,2)</f>
        <v>0</v>
      </c>
      <c r="BL137" s="25" t="s">
        <v>185</v>
      </c>
      <c r="BM137" s="25" t="s">
        <v>366</v>
      </c>
    </row>
    <row r="138" spans="2:47" s="1" customFormat="1" ht="13.5">
      <c r="B138" s="47"/>
      <c r="C138" s="75"/>
      <c r="D138" s="247" t="s">
        <v>187</v>
      </c>
      <c r="E138" s="75"/>
      <c r="F138" s="248" t="s">
        <v>1216</v>
      </c>
      <c r="G138" s="75"/>
      <c r="H138" s="75"/>
      <c r="I138" s="205"/>
      <c r="J138" s="75"/>
      <c r="K138" s="75"/>
      <c r="L138" s="73"/>
      <c r="M138" s="249"/>
      <c r="N138" s="48"/>
      <c r="O138" s="48"/>
      <c r="P138" s="48"/>
      <c r="Q138" s="48"/>
      <c r="R138" s="48"/>
      <c r="S138" s="48"/>
      <c r="T138" s="96"/>
      <c r="AT138" s="25" t="s">
        <v>187</v>
      </c>
      <c r="AU138" s="25" t="s">
        <v>24</v>
      </c>
    </row>
    <row r="139" spans="2:65" s="1" customFormat="1" ht="16.5" customHeight="1">
      <c r="B139" s="47"/>
      <c r="C139" s="235" t="s">
        <v>374</v>
      </c>
      <c r="D139" s="235" t="s">
        <v>181</v>
      </c>
      <c r="E139" s="236" t="s">
        <v>1217</v>
      </c>
      <c r="F139" s="237" t="s">
        <v>1218</v>
      </c>
      <c r="G139" s="238" t="s">
        <v>1111</v>
      </c>
      <c r="H139" s="239">
        <v>20</v>
      </c>
      <c r="I139" s="240"/>
      <c r="J139" s="241">
        <f>ROUND(I139*H139,2)</f>
        <v>0</v>
      </c>
      <c r="K139" s="237" t="s">
        <v>369</v>
      </c>
      <c r="L139" s="73"/>
      <c r="M139" s="242" t="s">
        <v>22</v>
      </c>
      <c r="N139" s="243" t="s">
        <v>48</v>
      </c>
      <c r="O139" s="48"/>
      <c r="P139" s="244">
        <f>O139*H139</f>
        <v>0</v>
      </c>
      <c r="Q139" s="244">
        <v>0</v>
      </c>
      <c r="R139" s="244">
        <f>Q139*H139</f>
        <v>0</v>
      </c>
      <c r="S139" s="244">
        <v>0</v>
      </c>
      <c r="T139" s="245">
        <f>S139*H139</f>
        <v>0</v>
      </c>
      <c r="AR139" s="25" t="s">
        <v>185</v>
      </c>
      <c r="AT139" s="25" t="s">
        <v>181</v>
      </c>
      <c r="AU139" s="25" t="s">
        <v>24</v>
      </c>
      <c r="AY139" s="25" t="s">
        <v>179</v>
      </c>
      <c r="BE139" s="246">
        <f>IF(N139="základní",J139,0)</f>
        <v>0</v>
      </c>
      <c r="BF139" s="246">
        <f>IF(N139="snížená",J139,0)</f>
        <v>0</v>
      </c>
      <c r="BG139" s="246">
        <f>IF(N139="zákl. přenesená",J139,0)</f>
        <v>0</v>
      </c>
      <c r="BH139" s="246">
        <f>IF(N139="sníž. přenesená",J139,0)</f>
        <v>0</v>
      </c>
      <c r="BI139" s="246">
        <f>IF(N139="nulová",J139,0)</f>
        <v>0</v>
      </c>
      <c r="BJ139" s="25" t="s">
        <v>24</v>
      </c>
      <c r="BK139" s="246">
        <f>ROUND(I139*H139,2)</f>
        <v>0</v>
      </c>
      <c r="BL139" s="25" t="s">
        <v>185</v>
      </c>
      <c r="BM139" s="25" t="s">
        <v>374</v>
      </c>
    </row>
    <row r="140" spans="2:47" s="1" customFormat="1" ht="13.5">
      <c r="B140" s="47"/>
      <c r="C140" s="75"/>
      <c r="D140" s="247" t="s">
        <v>187</v>
      </c>
      <c r="E140" s="75"/>
      <c r="F140" s="248" t="s">
        <v>1218</v>
      </c>
      <c r="G140" s="75"/>
      <c r="H140" s="75"/>
      <c r="I140" s="205"/>
      <c r="J140" s="75"/>
      <c r="K140" s="75"/>
      <c r="L140" s="73"/>
      <c r="M140" s="249"/>
      <c r="N140" s="48"/>
      <c r="O140" s="48"/>
      <c r="P140" s="48"/>
      <c r="Q140" s="48"/>
      <c r="R140" s="48"/>
      <c r="S140" s="48"/>
      <c r="T140" s="96"/>
      <c r="AT140" s="25" t="s">
        <v>187</v>
      </c>
      <c r="AU140" s="25" t="s">
        <v>24</v>
      </c>
    </row>
    <row r="141" spans="2:65" s="1" customFormat="1" ht="16.5" customHeight="1">
      <c r="B141" s="47"/>
      <c r="C141" s="235" t="s">
        <v>381</v>
      </c>
      <c r="D141" s="235" t="s">
        <v>181</v>
      </c>
      <c r="E141" s="236" t="s">
        <v>1219</v>
      </c>
      <c r="F141" s="237" t="s">
        <v>1220</v>
      </c>
      <c r="G141" s="238" t="s">
        <v>1111</v>
      </c>
      <c r="H141" s="239">
        <v>1</v>
      </c>
      <c r="I141" s="240"/>
      <c r="J141" s="241">
        <f>ROUND(I141*H141,2)</f>
        <v>0</v>
      </c>
      <c r="K141" s="237" t="s">
        <v>369</v>
      </c>
      <c r="L141" s="73"/>
      <c r="M141" s="242" t="s">
        <v>22</v>
      </c>
      <c r="N141" s="243" t="s">
        <v>48</v>
      </c>
      <c r="O141" s="48"/>
      <c r="P141" s="244">
        <f>O141*H141</f>
        <v>0</v>
      </c>
      <c r="Q141" s="244">
        <v>0</v>
      </c>
      <c r="R141" s="244">
        <f>Q141*H141</f>
        <v>0</v>
      </c>
      <c r="S141" s="244">
        <v>0</v>
      </c>
      <c r="T141" s="245">
        <f>S141*H141</f>
        <v>0</v>
      </c>
      <c r="AR141" s="25" t="s">
        <v>185</v>
      </c>
      <c r="AT141" s="25" t="s">
        <v>181</v>
      </c>
      <c r="AU141" s="25" t="s">
        <v>24</v>
      </c>
      <c r="AY141" s="25" t="s">
        <v>179</v>
      </c>
      <c r="BE141" s="246">
        <f>IF(N141="základní",J141,0)</f>
        <v>0</v>
      </c>
      <c r="BF141" s="246">
        <f>IF(N141="snížená",J141,0)</f>
        <v>0</v>
      </c>
      <c r="BG141" s="246">
        <f>IF(N141="zákl. přenesená",J141,0)</f>
        <v>0</v>
      </c>
      <c r="BH141" s="246">
        <f>IF(N141="sníž. přenesená",J141,0)</f>
        <v>0</v>
      </c>
      <c r="BI141" s="246">
        <f>IF(N141="nulová",J141,0)</f>
        <v>0</v>
      </c>
      <c r="BJ141" s="25" t="s">
        <v>24</v>
      </c>
      <c r="BK141" s="246">
        <f>ROUND(I141*H141,2)</f>
        <v>0</v>
      </c>
      <c r="BL141" s="25" t="s">
        <v>185</v>
      </c>
      <c r="BM141" s="25" t="s">
        <v>381</v>
      </c>
    </row>
    <row r="142" spans="2:47" s="1" customFormat="1" ht="13.5">
      <c r="B142" s="47"/>
      <c r="C142" s="75"/>
      <c r="D142" s="247" t="s">
        <v>187</v>
      </c>
      <c r="E142" s="75"/>
      <c r="F142" s="248" t="s">
        <v>1220</v>
      </c>
      <c r="G142" s="75"/>
      <c r="H142" s="75"/>
      <c r="I142" s="205"/>
      <c r="J142" s="75"/>
      <c r="K142" s="75"/>
      <c r="L142" s="73"/>
      <c r="M142" s="249"/>
      <c r="N142" s="48"/>
      <c r="O142" s="48"/>
      <c r="P142" s="48"/>
      <c r="Q142" s="48"/>
      <c r="R142" s="48"/>
      <c r="S142" s="48"/>
      <c r="T142" s="96"/>
      <c r="AT142" s="25" t="s">
        <v>187</v>
      </c>
      <c r="AU142" s="25" t="s">
        <v>24</v>
      </c>
    </row>
    <row r="143" spans="2:65" s="1" customFormat="1" ht="16.5" customHeight="1">
      <c r="B143" s="47"/>
      <c r="C143" s="235" t="s">
        <v>386</v>
      </c>
      <c r="D143" s="235" t="s">
        <v>181</v>
      </c>
      <c r="E143" s="236" t="s">
        <v>1221</v>
      </c>
      <c r="F143" s="237" t="s">
        <v>1222</v>
      </c>
      <c r="G143" s="238" t="s">
        <v>1111</v>
      </c>
      <c r="H143" s="239">
        <v>15</v>
      </c>
      <c r="I143" s="240"/>
      <c r="J143" s="241">
        <f>ROUND(I143*H143,2)</f>
        <v>0</v>
      </c>
      <c r="K143" s="237" t="s">
        <v>369</v>
      </c>
      <c r="L143" s="73"/>
      <c r="M143" s="242" t="s">
        <v>22</v>
      </c>
      <c r="N143" s="243" t="s">
        <v>48</v>
      </c>
      <c r="O143" s="48"/>
      <c r="P143" s="244">
        <f>O143*H143</f>
        <v>0</v>
      </c>
      <c r="Q143" s="244">
        <v>0</v>
      </c>
      <c r="R143" s="244">
        <f>Q143*H143</f>
        <v>0</v>
      </c>
      <c r="S143" s="244">
        <v>0</v>
      </c>
      <c r="T143" s="245">
        <f>S143*H143</f>
        <v>0</v>
      </c>
      <c r="AR143" s="25" t="s">
        <v>185</v>
      </c>
      <c r="AT143" s="25" t="s">
        <v>181</v>
      </c>
      <c r="AU143" s="25" t="s">
        <v>24</v>
      </c>
      <c r="AY143" s="25" t="s">
        <v>179</v>
      </c>
      <c r="BE143" s="246">
        <f>IF(N143="základní",J143,0)</f>
        <v>0</v>
      </c>
      <c r="BF143" s="246">
        <f>IF(N143="snížená",J143,0)</f>
        <v>0</v>
      </c>
      <c r="BG143" s="246">
        <f>IF(N143="zákl. přenesená",J143,0)</f>
        <v>0</v>
      </c>
      <c r="BH143" s="246">
        <f>IF(N143="sníž. přenesená",J143,0)</f>
        <v>0</v>
      </c>
      <c r="BI143" s="246">
        <f>IF(N143="nulová",J143,0)</f>
        <v>0</v>
      </c>
      <c r="BJ143" s="25" t="s">
        <v>24</v>
      </c>
      <c r="BK143" s="246">
        <f>ROUND(I143*H143,2)</f>
        <v>0</v>
      </c>
      <c r="BL143" s="25" t="s">
        <v>185</v>
      </c>
      <c r="BM143" s="25" t="s">
        <v>386</v>
      </c>
    </row>
    <row r="144" spans="2:47" s="1" customFormat="1" ht="13.5">
      <c r="B144" s="47"/>
      <c r="C144" s="75"/>
      <c r="D144" s="247" t="s">
        <v>187</v>
      </c>
      <c r="E144" s="75"/>
      <c r="F144" s="248" t="s">
        <v>1222</v>
      </c>
      <c r="G144" s="75"/>
      <c r="H144" s="75"/>
      <c r="I144" s="205"/>
      <c r="J144" s="75"/>
      <c r="K144" s="75"/>
      <c r="L144" s="73"/>
      <c r="M144" s="249"/>
      <c r="N144" s="48"/>
      <c r="O144" s="48"/>
      <c r="P144" s="48"/>
      <c r="Q144" s="48"/>
      <c r="R144" s="48"/>
      <c r="S144" s="48"/>
      <c r="T144" s="96"/>
      <c r="AT144" s="25" t="s">
        <v>187</v>
      </c>
      <c r="AU144" s="25" t="s">
        <v>24</v>
      </c>
    </row>
    <row r="145" spans="2:65" s="1" customFormat="1" ht="16.5" customHeight="1">
      <c r="B145" s="47"/>
      <c r="C145" s="235" t="s">
        <v>392</v>
      </c>
      <c r="D145" s="235" t="s">
        <v>181</v>
      </c>
      <c r="E145" s="236" t="s">
        <v>1223</v>
      </c>
      <c r="F145" s="237" t="s">
        <v>1224</v>
      </c>
      <c r="G145" s="238" t="s">
        <v>451</v>
      </c>
      <c r="H145" s="239">
        <v>18</v>
      </c>
      <c r="I145" s="240"/>
      <c r="J145" s="241">
        <f>ROUND(I145*H145,2)</f>
        <v>0</v>
      </c>
      <c r="K145" s="237" t="s">
        <v>369</v>
      </c>
      <c r="L145" s="73"/>
      <c r="M145" s="242" t="s">
        <v>22</v>
      </c>
      <c r="N145" s="243" t="s">
        <v>48</v>
      </c>
      <c r="O145" s="48"/>
      <c r="P145" s="244">
        <f>O145*H145</f>
        <v>0</v>
      </c>
      <c r="Q145" s="244">
        <v>0</v>
      </c>
      <c r="R145" s="244">
        <f>Q145*H145</f>
        <v>0</v>
      </c>
      <c r="S145" s="244">
        <v>0</v>
      </c>
      <c r="T145" s="245">
        <f>S145*H145</f>
        <v>0</v>
      </c>
      <c r="AR145" s="25" t="s">
        <v>185</v>
      </c>
      <c r="AT145" s="25" t="s">
        <v>181</v>
      </c>
      <c r="AU145" s="25" t="s">
        <v>24</v>
      </c>
      <c r="AY145" s="25" t="s">
        <v>179</v>
      </c>
      <c r="BE145" s="246">
        <f>IF(N145="základní",J145,0)</f>
        <v>0</v>
      </c>
      <c r="BF145" s="246">
        <f>IF(N145="snížená",J145,0)</f>
        <v>0</v>
      </c>
      <c r="BG145" s="246">
        <f>IF(N145="zákl. přenesená",J145,0)</f>
        <v>0</v>
      </c>
      <c r="BH145" s="246">
        <f>IF(N145="sníž. přenesená",J145,0)</f>
        <v>0</v>
      </c>
      <c r="BI145" s="246">
        <f>IF(N145="nulová",J145,0)</f>
        <v>0</v>
      </c>
      <c r="BJ145" s="25" t="s">
        <v>24</v>
      </c>
      <c r="BK145" s="246">
        <f>ROUND(I145*H145,2)</f>
        <v>0</v>
      </c>
      <c r="BL145" s="25" t="s">
        <v>185</v>
      </c>
      <c r="BM145" s="25" t="s">
        <v>392</v>
      </c>
    </row>
    <row r="146" spans="2:47" s="1" customFormat="1" ht="13.5">
      <c r="B146" s="47"/>
      <c r="C146" s="75"/>
      <c r="D146" s="247" t="s">
        <v>187</v>
      </c>
      <c r="E146" s="75"/>
      <c r="F146" s="248" t="s">
        <v>1224</v>
      </c>
      <c r="G146" s="75"/>
      <c r="H146" s="75"/>
      <c r="I146" s="205"/>
      <c r="J146" s="75"/>
      <c r="K146" s="75"/>
      <c r="L146" s="73"/>
      <c r="M146" s="249"/>
      <c r="N146" s="48"/>
      <c r="O146" s="48"/>
      <c r="P146" s="48"/>
      <c r="Q146" s="48"/>
      <c r="R146" s="48"/>
      <c r="S146" s="48"/>
      <c r="T146" s="96"/>
      <c r="AT146" s="25" t="s">
        <v>187</v>
      </c>
      <c r="AU146" s="25" t="s">
        <v>24</v>
      </c>
    </row>
    <row r="147" spans="2:65" s="1" customFormat="1" ht="16.5" customHeight="1">
      <c r="B147" s="47"/>
      <c r="C147" s="235" t="s">
        <v>398</v>
      </c>
      <c r="D147" s="235" t="s">
        <v>181</v>
      </c>
      <c r="E147" s="236" t="s">
        <v>1225</v>
      </c>
      <c r="F147" s="237" t="s">
        <v>1226</v>
      </c>
      <c r="G147" s="238" t="s">
        <v>451</v>
      </c>
      <c r="H147" s="239">
        <v>10</v>
      </c>
      <c r="I147" s="240"/>
      <c r="J147" s="241">
        <f>ROUND(I147*H147,2)</f>
        <v>0</v>
      </c>
      <c r="K147" s="237" t="s">
        <v>369</v>
      </c>
      <c r="L147" s="73"/>
      <c r="M147" s="242" t="s">
        <v>22</v>
      </c>
      <c r="N147" s="243" t="s">
        <v>48</v>
      </c>
      <c r="O147" s="48"/>
      <c r="P147" s="244">
        <f>O147*H147</f>
        <v>0</v>
      </c>
      <c r="Q147" s="244">
        <v>0</v>
      </c>
      <c r="R147" s="244">
        <f>Q147*H147</f>
        <v>0</v>
      </c>
      <c r="S147" s="244">
        <v>0</v>
      </c>
      <c r="T147" s="245">
        <f>S147*H147</f>
        <v>0</v>
      </c>
      <c r="AR147" s="25" t="s">
        <v>185</v>
      </c>
      <c r="AT147" s="25" t="s">
        <v>181</v>
      </c>
      <c r="AU147" s="25" t="s">
        <v>24</v>
      </c>
      <c r="AY147" s="25" t="s">
        <v>179</v>
      </c>
      <c r="BE147" s="246">
        <f>IF(N147="základní",J147,0)</f>
        <v>0</v>
      </c>
      <c r="BF147" s="246">
        <f>IF(N147="snížená",J147,0)</f>
        <v>0</v>
      </c>
      <c r="BG147" s="246">
        <f>IF(N147="zákl. přenesená",J147,0)</f>
        <v>0</v>
      </c>
      <c r="BH147" s="246">
        <f>IF(N147="sníž. přenesená",J147,0)</f>
        <v>0</v>
      </c>
      <c r="BI147" s="246">
        <f>IF(N147="nulová",J147,0)</f>
        <v>0</v>
      </c>
      <c r="BJ147" s="25" t="s">
        <v>24</v>
      </c>
      <c r="BK147" s="246">
        <f>ROUND(I147*H147,2)</f>
        <v>0</v>
      </c>
      <c r="BL147" s="25" t="s">
        <v>185</v>
      </c>
      <c r="BM147" s="25" t="s">
        <v>398</v>
      </c>
    </row>
    <row r="148" spans="2:47" s="1" customFormat="1" ht="13.5">
      <c r="B148" s="47"/>
      <c r="C148" s="75"/>
      <c r="D148" s="247" t="s">
        <v>187</v>
      </c>
      <c r="E148" s="75"/>
      <c r="F148" s="248" t="s">
        <v>1226</v>
      </c>
      <c r="G148" s="75"/>
      <c r="H148" s="75"/>
      <c r="I148" s="205"/>
      <c r="J148" s="75"/>
      <c r="K148" s="75"/>
      <c r="L148" s="73"/>
      <c r="M148" s="249"/>
      <c r="N148" s="48"/>
      <c r="O148" s="48"/>
      <c r="P148" s="48"/>
      <c r="Q148" s="48"/>
      <c r="R148" s="48"/>
      <c r="S148" s="48"/>
      <c r="T148" s="96"/>
      <c r="AT148" s="25" t="s">
        <v>187</v>
      </c>
      <c r="AU148" s="25" t="s">
        <v>24</v>
      </c>
    </row>
    <row r="149" spans="2:65" s="1" customFormat="1" ht="16.5" customHeight="1">
      <c r="B149" s="47"/>
      <c r="C149" s="235" t="s">
        <v>407</v>
      </c>
      <c r="D149" s="235" t="s">
        <v>181</v>
      </c>
      <c r="E149" s="236" t="s">
        <v>1227</v>
      </c>
      <c r="F149" s="237" t="s">
        <v>1228</v>
      </c>
      <c r="G149" s="238" t="s">
        <v>451</v>
      </c>
      <c r="H149" s="239">
        <v>15</v>
      </c>
      <c r="I149" s="240"/>
      <c r="J149" s="241">
        <f>ROUND(I149*H149,2)</f>
        <v>0</v>
      </c>
      <c r="K149" s="237" t="s">
        <v>369</v>
      </c>
      <c r="L149" s="73"/>
      <c r="M149" s="242" t="s">
        <v>22</v>
      </c>
      <c r="N149" s="243" t="s">
        <v>48</v>
      </c>
      <c r="O149" s="48"/>
      <c r="P149" s="244">
        <f>O149*H149</f>
        <v>0</v>
      </c>
      <c r="Q149" s="244">
        <v>0</v>
      </c>
      <c r="R149" s="244">
        <f>Q149*H149</f>
        <v>0</v>
      </c>
      <c r="S149" s="244">
        <v>0</v>
      </c>
      <c r="T149" s="245">
        <f>S149*H149</f>
        <v>0</v>
      </c>
      <c r="AR149" s="25" t="s">
        <v>185</v>
      </c>
      <c r="AT149" s="25" t="s">
        <v>181</v>
      </c>
      <c r="AU149" s="25" t="s">
        <v>24</v>
      </c>
      <c r="AY149" s="25" t="s">
        <v>179</v>
      </c>
      <c r="BE149" s="246">
        <f>IF(N149="základní",J149,0)</f>
        <v>0</v>
      </c>
      <c r="BF149" s="246">
        <f>IF(N149="snížená",J149,0)</f>
        <v>0</v>
      </c>
      <c r="BG149" s="246">
        <f>IF(N149="zákl. přenesená",J149,0)</f>
        <v>0</v>
      </c>
      <c r="BH149" s="246">
        <f>IF(N149="sníž. přenesená",J149,0)</f>
        <v>0</v>
      </c>
      <c r="BI149" s="246">
        <f>IF(N149="nulová",J149,0)</f>
        <v>0</v>
      </c>
      <c r="BJ149" s="25" t="s">
        <v>24</v>
      </c>
      <c r="BK149" s="246">
        <f>ROUND(I149*H149,2)</f>
        <v>0</v>
      </c>
      <c r="BL149" s="25" t="s">
        <v>185</v>
      </c>
      <c r="BM149" s="25" t="s">
        <v>407</v>
      </c>
    </row>
    <row r="150" spans="2:47" s="1" customFormat="1" ht="13.5">
      <c r="B150" s="47"/>
      <c r="C150" s="75"/>
      <c r="D150" s="247" t="s">
        <v>187</v>
      </c>
      <c r="E150" s="75"/>
      <c r="F150" s="248" t="s">
        <v>1228</v>
      </c>
      <c r="G150" s="75"/>
      <c r="H150" s="75"/>
      <c r="I150" s="205"/>
      <c r="J150" s="75"/>
      <c r="K150" s="75"/>
      <c r="L150" s="73"/>
      <c r="M150" s="249"/>
      <c r="N150" s="48"/>
      <c r="O150" s="48"/>
      <c r="P150" s="48"/>
      <c r="Q150" s="48"/>
      <c r="R150" s="48"/>
      <c r="S150" s="48"/>
      <c r="T150" s="96"/>
      <c r="AT150" s="25" t="s">
        <v>187</v>
      </c>
      <c r="AU150" s="25" t="s">
        <v>24</v>
      </c>
    </row>
    <row r="151" spans="2:65" s="1" customFormat="1" ht="16.5" customHeight="1">
      <c r="B151" s="47"/>
      <c r="C151" s="235" t="s">
        <v>429</v>
      </c>
      <c r="D151" s="235" t="s">
        <v>181</v>
      </c>
      <c r="E151" s="236" t="s">
        <v>1229</v>
      </c>
      <c r="F151" s="237" t="s">
        <v>1230</v>
      </c>
      <c r="G151" s="238" t="s">
        <v>451</v>
      </c>
      <c r="H151" s="239">
        <v>30</v>
      </c>
      <c r="I151" s="240"/>
      <c r="J151" s="241">
        <f>ROUND(I151*H151,2)</f>
        <v>0</v>
      </c>
      <c r="K151" s="237" t="s">
        <v>369</v>
      </c>
      <c r="L151" s="73"/>
      <c r="M151" s="242" t="s">
        <v>22</v>
      </c>
      <c r="N151" s="243" t="s">
        <v>48</v>
      </c>
      <c r="O151" s="48"/>
      <c r="P151" s="244">
        <f>O151*H151</f>
        <v>0</v>
      </c>
      <c r="Q151" s="244">
        <v>0</v>
      </c>
      <c r="R151" s="244">
        <f>Q151*H151</f>
        <v>0</v>
      </c>
      <c r="S151" s="244">
        <v>0</v>
      </c>
      <c r="T151" s="245">
        <f>S151*H151</f>
        <v>0</v>
      </c>
      <c r="AR151" s="25" t="s">
        <v>185</v>
      </c>
      <c r="AT151" s="25" t="s">
        <v>181</v>
      </c>
      <c r="AU151" s="25" t="s">
        <v>24</v>
      </c>
      <c r="AY151" s="25" t="s">
        <v>179</v>
      </c>
      <c r="BE151" s="246">
        <f>IF(N151="základní",J151,0)</f>
        <v>0</v>
      </c>
      <c r="BF151" s="246">
        <f>IF(N151="snížená",J151,0)</f>
        <v>0</v>
      </c>
      <c r="BG151" s="246">
        <f>IF(N151="zákl. přenesená",J151,0)</f>
        <v>0</v>
      </c>
      <c r="BH151" s="246">
        <f>IF(N151="sníž. přenesená",J151,0)</f>
        <v>0</v>
      </c>
      <c r="BI151" s="246">
        <f>IF(N151="nulová",J151,0)</f>
        <v>0</v>
      </c>
      <c r="BJ151" s="25" t="s">
        <v>24</v>
      </c>
      <c r="BK151" s="246">
        <f>ROUND(I151*H151,2)</f>
        <v>0</v>
      </c>
      <c r="BL151" s="25" t="s">
        <v>185</v>
      </c>
      <c r="BM151" s="25" t="s">
        <v>429</v>
      </c>
    </row>
    <row r="152" spans="2:47" s="1" customFormat="1" ht="13.5">
      <c r="B152" s="47"/>
      <c r="C152" s="75"/>
      <c r="D152" s="247" t="s">
        <v>187</v>
      </c>
      <c r="E152" s="75"/>
      <c r="F152" s="248" t="s">
        <v>1230</v>
      </c>
      <c r="G152" s="75"/>
      <c r="H152" s="75"/>
      <c r="I152" s="205"/>
      <c r="J152" s="75"/>
      <c r="K152" s="75"/>
      <c r="L152" s="73"/>
      <c r="M152" s="249"/>
      <c r="N152" s="48"/>
      <c r="O152" s="48"/>
      <c r="P152" s="48"/>
      <c r="Q152" s="48"/>
      <c r="R152" s="48"/>
      <c r="S152" s="48"/>
      <c r="T152" s="96"/>
      <c r="AT152" s="25" t="s">
        <v>187</v>
      </c>
      <c r="AU152" s="25" t="s">
        <v>24</v>
      </c>
    </row>
    <row r="153" spans="2:65" s="1" customFormat="1" ht="16.5" customHeight="1">
      <c r="B153" s="47"/>
      <c r="C153" s="235" t="s">
        <v>440</v>
      </c>
      <c r="D153" s="235" t="s">
        <v>181</v>
      </c>
      <c r="E153" s="236" t="s">
        <v>1231</v>
      </c>
      <c r="F153" s="237" t="s">
        <v>1232</v>
      </c>
      <c r="G153" s="238" t="s">
        <v>451</v>
      </c>
      <c r="H153" s="239">
        <v>100</v>
      </c>
      <c r="I153" s="240"/>
      <c r="J153" s="241">
        <f>ROUND(I153*H153,2)</f>
        <v>0</v>
      </c>
      <c r="K153" s="237" t="s">
        <v>369</v>
      </c>
      <c r="L153" s="73"/>
      <c r="M153" s="242" t="s">
        <v>22</v>
      </c>
      <c r="N153" s="243" t="s">
        <v>48</v>
      </c>
      <c r="O153" s="48"/>
      <c r="P153" s="244">
        <f>O153*H153</f>
        <v>0</v>
      </c>
      <c r="Q153" s="244">
        <v>0</v>
      </c>
      <c r="R153" s="244">
        <f>Q153*H153</f>
        <v>0</v>
      </c>
      <c r="S153" s="244">
        <v>0</v>
      </c>
      <c r="T153" s="245">
        <f>S153*H153</f>
        <v>0</v>
      </c>
      <c r="AR153" s="25" t="s">
        <v>185</v>
      </c>
      <c r="AT153" s="25" t="s">
        <v>181</v>
      </c>
      <c r="AU153" s="25" t="s">
        <v>24</v>
      </c>
      <c r="AY153" s="25" t="s">
        <v>179</v>
      </c>
      <c r="BE153" s="246">
        <f>IF(N153="základní",J153,0)</f>
        <v>0</v>
      </c>
      <c r="BF153" s="246">
        <f>IF(N153="snížená",J153,0)</f>
        <v>0</v>
      </c>
      <c r="BG153" s="246">
        <f>IF(N153="zákl. přenesená",J153,0)</f>
        <v>0</v>
      </c>
      <c r="BH153" s="246">
        <f>IF(N153="sníž. přenesená",J153,0)</f>
        <v>0</v>
      </c>
      <c r="BI153" s="246">
        <f>IF(N153="nulová",J153,0)</f>
        <v>0</v>
      </c>
      <c r="BJ153" s="25" t="s">
        <v>24</v>
      </c>
      <c r="BK153" s="246">
        <f>ROUND(I153*H153,2)</f>
        <v>0</v>
      </c>
      <c r="BL153" s="25" t="s">
        <v>185</v>
      </c>
      <c r="BM153" s="25" t="s">
        <v>440</v>
      </c>
    </row>
    <row r="154" spans="2:47" s="1" customFormat="1" ht="13.5">
      <c r="B154" s="47"/>
      <c r="C154" s="75"/>
      <c r="D154" s="247" t="s">
        <v>187</v>
      </c>
      <c r="E154" s="75"/>
      <c r="F154" s="248" t="s">
        <v>1232</v>
      </c>
      <c r="G154" s="75"/>
      <c r="H154" s="75"/>
      <c r="I154" s="205"/>
      <c r="J154" s="75"/>
      <c r="K154" s="75"/>
      <c r="L154" s="73"/>
      <c r="M154" s="249"/>
      <c r="N154" s="48"/>
      <c r="O154" s="48"/>
      <c r="P154" s="48"/>
      <c r="Q154" s="48"/>
      <c r="R154" s="48"/>
      <c r="S154" s="48"/>
      <c r="T154" s="96"/>
      <c r="AT154" s="25" t="s">
        <v>187</v>
      </c>
      <c r="AU154" s="25" t="s">
        <v>24</v>
      </c>
    </row>
    <row r="155" spans="2:65" s="1" customFormat="1" ht="16.5" customHeight="1">
      <c r="B155" s="47"/>
      <c r="C155" s="235" t="s">
        <v>448</v>
      </c>
      <c r="D155" s="235" t="s">
        <v>181</v>
      </c>
      <c r="E155" s="236" t="s">
        <v>1233</v>
      </c>
      <c r="F155" s="237" t="s">
        <v>1234</v>
      </c>
      <c r="G155" s="238" t="s">
        <v>451</v>
      </c>
      <c r="H155" s="239">
        <v>12</v>
      </c>
      <c r="I155" s="240"/>
      <c r="J155" s="241">
        <f>ROUND(I155*H155,2)</f>
        <v>0</v>
      </c>
      <c r="K155" s="237" t="s">
        <v>369</v>
      </c>
      <c r="L155" s="73"/>
      <c r="M155" s="242" t="s">
        <v>22</v>
      </c>
      <c r="N155" s="243" t="s">
        <v>48</v>
      </c>
      <c r="O155" s="48"/>
      <c r="P155" s="244">
        <f>O155*H155</f>
        <v>0</v>
      </c>
      <c r="Q155" s="244">
        <v>0</v>
      </c>
      <c r="R155" s="244">
        <f>Q155*H155</f>
        <v>0</v>
      </c>
      <c r="S155" s="244">
        <v>0</v>
      </c>
      <c r="T155" s="245">
        <f>S155*H155</f>
        <v>0</v>
      </c>
      <c r="AR155" s="25" t="s">
        <v>185</v>
      </c>
      <c r="AT155" s="25" t="s">
        <v>181</v>
      </c>
      <c r="AU155" s="25" t="s">
        <v>24</v>
      </c>
      <c r="AY155" s="25" t="s">
        <v>179</v>
      </c>
      <c r="BE155" s="246">
        <f>IF(N155="základní",J155,0)</f>
        <v>0</v>
      </c>
      <c r="BF155" s="246">
        <f>IF(N155="snížená",J155,0)</f>
        <v>0</v>
      </c>
      <c r="BG155" s="246">
        <f>IF(N155="zákl. přenesená",J155,0)</f>
        <v>0</v>
      </c>
      <c r="BH155" s="246">
        <f>IF(N155="sníž. přenesená",J155,0)</f>
        <v>0</v>
      </c>
      <c r="BI155" s="246">
        <f>IF(N155="nulová",J155,0)</f>
        <v>0</v>
      </c>
      <c r="BJ155" s="25" t="s">
        <v>24</v>
      </c>
      <c r="BK155" s="246">
        <f>ROUND(I155*H155,2)</f>
        <v>0</v>
      </c>
      <c r="BL155" s="25" t="s">
        <v>185</v>
      </c>
      <c r="BM155" s="25" t="s">
        <v>448</v>
      </c>
    </row>
    <row r="156" spans="2:47" s="1" customFormat="1" ht="13.5">
      <c r="B156" s="47"/>
      <c r="C156" s="75"/>
      <c r="D156" s="247" t="s">
        <v>187</v>
      </c>
      <c r="E156" s="75"/>
      <c r="F156" s="248" t="s">
        <v>1234</v>
      </c>
      <c r="G156" s="75"/>
      <c r="H156" s="75"/>
      <c r="I156" s="205"/>
      <c r="J156" s="75"/>
      <c r="K156" s="75"/>
      <c r="L156" s="73"/>
      <c r="M156" s="249"/>
      <c r="N156" s="48"/>
      <c r="O156" s="48"/>
      <c r="P156" s="48"/>
      <c r="Q156" s="48"/>
      <c r="R156" s="48"/>
      <c r="S156" s="48"/>
      <c r="T156" s="96"/>
      <c r="AT156" s="25" t="s">
        <v>187</v>
      </c>
      <c r="AU156" s="25" t="s">
        <v>24</v>
      </c>
    </row>
    <row r="157" spans="2:65" s="1" customFormat="1" ht="16.5" customHeight="1">
      <c r="B157" s="47"/>
      <c r="C157" s="235" t="s">
        <v>459</v>
      </c>
      <c r="D157" s="235" t="s">
        <v>181</v>
      </c>
      <c r="E157" s="236" t="s">
        <v>1235</v>
      </c>
      <c r="F157" s="237" t="s">
        <v>1236</v>
      </c>
      <c r="G157" s="238" t="s">
        <v>451</v>
      </c>
      <c r="H157" s="239">
        <v>15</v>
      </c>
      <c r="I157" s="240"/>
      <c r="J157" s="241">
        <f>ROUND(I157*H157,2)</f>
        <v>0</v>
      </c>
      <c r="K157" s="237" t="s">
        <v>369</v>
      </c>
      <c r="L157" s="73"/>
      <c r="M157" s="242" t="s">
        <v>22</v>
      </c>
      <c r="N157" s="243" t="s">
        <v>48</v>
      </c>
      <c r="O157" s="48"/>
      <c r="P157" s="244">
        <f>O157*H157</f>
        <v>0</v>
      </c>
      <c r="Q157" s="244">
        <v>0</v>
      </c>
      <c r="R157" s="244">
        <f>Q157*H157</f>
        <v>0</v>
      </c>
      <c r="S157" s="244">
        <v>0</v>
      </c>
      <c r="T157" s="245">
        <f>S157*H157</f>
        <v>0</v>
      </c>
      <c r="AR157" s="25" t="s">
        <v>185</v>
      </c>
      <c r="AT157" s="25" t="s">
        <v>181</v>
      </c>
      <c r="AU157" s="25" t="s">
        <v>24</v>
      </c>
      <c r="AY157" s="25" t="s">
        <v>179</v>
      </c>
      <c r="BE157" s="246">
        <f>IF(N157="základní",J157,0)</f>
        <v>0</v>
      </c>
      <c r="BF157" s="246">
        <f>IF(N157="snížená",J157,0)</f>
        <v>0</v>
      </c>
      <c r="BG157" s="246">
        <f>IF(N157="zákl. přenesená",J157,0)</f>
        <v>0</v>
      </c>
      <c r="BH157" s="246">
        <f>IF(N157="sníž. přenesená",J157,0)</f>
        <v>0</v>
      </c>
      <c r="BI157" s="246">
        <f>IF(N157="nulová",J157,0)</f>
        <v>0</v>
      </c>
      <c r="BJ157" s="25" t="s">
        <v>24</v>
      </c>
      <c r="BK157" s="246">
        <f>ROUND(I157*H157,2)</f>
        <v>0</v>
      </c>
      <c r="BL157" s="25" t="s">
        <v>185</v>
      </c>
      <c r="BM157" s="25" t="s">
        <v>459</v>
      </c>
    </row>
    <row r="158" spans="2:47" s="1" customFormat="1" ht="13.5">
      <c r="B158" s="47"/>
      <c r="C158" s="75"/>
      <c r="D158" s="247" t="s">
        <v>187</v>
      </c>
      <c r="E158" s="75"/>
      <c r="F158" s="248" t="s">
        <v>1236</v>
      </c>
      <c r="G158" s="75"/>
      <c r="H158" s="75"/>
      <c r="I158" s="205"/>
      <c r="J158" s="75"/>
      <c r="K158" s="75"/>
      <c r="L158" s="73"/>
      <c r="M158" s="249"/>
      <c r="N158" s="48"/>
      <c r="O158" s="48"/>
      <c r="P158" s="48"/>
      <c r="Q158" s="48"/>
      <c r="R158" s="48"/>
      <c r="S158" s="48"/>
      <c r="T158" s="96"/>
      <c r="AT158" s="25" t="s">
        <v>187</v>
      </c>
      <c r="AU158" s="25" t="s">
        <v>24</v>
      </c>
    </row>
    <row r="159" spans="2:65" s="1" customFormat="1" ht="16.5" customHeight="1">
      <c r="B159" s="47"/>
      <c r="C159" s="235" t="s">
        <v>467</v>
      </c>
      <c r="D159" s="235" t="s">
        <v>181</v>
      </c>
      <c r="E159" s="236" t="s">
        <v>1237</v>
      </c>
      <c r="F159" s="237" t="s">
        <v>1238</v>
      </c>
      <c r="G159" s="238" t="s">
        <v>451</v>
      </c>
      <c r="H159" s="239">
        <v>20</v>
      </c>
      <c r="I159" s="240"/>
      <c r="J159" s="241">
        <f>ROUND(I159*H159,2)</f>
        <v>0</v>
      </c>
      <c r="K159" s="237" t="s">
        <v>369</v>
      </c>
      <c r="L159" s="73"/>
      <c r="M159" s="242" t="s">
        <v>22</v>
      </c>
      <c r="N159" s="243" t="s">
        <v>48</v>
      </c>
      <c r="O159" s="48"/>
      <c r="P159" s="244">
        <f>O159*H159</f>
        <v>0</v>
      </c>
      <c r="Q159" s="244">
        <v>0</v>
      </c>
      <c r="R159" s="244">
        <f>Q159*H159</f>
        <v>0</v>
      </c>
      <c r="S159" s="244">
        <v>0</v>
      </c>
      <c r="T159" s="245">
        <f>S159*H159</f>
        <v>0</v>
      </c>
      <c r="AR159" s="25" t="s">
        <v>185</v>
      </c>
      <c r="AT159" s="25" t="s">
        <v>181</v>
      </c>
      <c r="AU159" s="25" t="s">
        <v>24</v>
      </c>
      <c r="AY159" s="25" t="s">
        <v>179</v>
      </c>
      <c r="BE159" s="246">
        <f>IF(N159="základní",J159,0)</f>
        <v>0</v>
      </c>
      <c r="BF159" s="246">
        <f>IF(N159="snížená",J159,0)</f>
        <v>0</v>
      </c>
      <c r="BG159" s="246">
        <f>IF(N159="zákl. přenesená",J159,0)</f>
        <v>0</v>
      </c>
      <c r="BH159" s="246">
        <f>IF(N159="sníž. přenesená",J159,0)</f>
        <v>0</v>
      </c>
      <c r="BI159" s="246">
        <f>IF(N159="nulová",J159,0)</f>
        <v>0</v>
      </c>
      <c r="BJ159" s="25" t="s">
        <v>24</v>
      </c>
      <c r="BK159" s="246">
        <f>ROUND(I159*H159,2)</f>
        <v>0</v>
      </c>
      <c r="BL159" s="25" t="s">
        <v>185</v>
      </c>
      <c r="BM159" s="25" t="s">
        <v>467</v>
      </c>
    </row>
    <row r="160" spans="2:47" s="1" customFormat="1" ht="13.5">
      <c r="B160" s="47"/>
      <c r="C160" s="75"/>
      <c r="D160" s="247" t="s">
        <v>187</v>
      </c>
      <c r="E160" s="75"/>
      <c r="F160" s="248" t="s">
        <v>1238</v>
      </c>
      <c r="G160" s="75"/>
      <c r="H160" s="75"/>
      <c r="I160" s="205"/>
      <c r="J160" s="75"/>
      <c r="K160" s="75"/>
      <c r="L160" s="73"/>
      <c r="M160" s="249"/>
      <c r="N160" s="48"/>
      <c r="O160" s="48"/>
      <c r="P160" s="48"/>
      <c r="Q160" s="48"/>
      <c r="R160" s="48"/>
      <c r="S160" s="48"/>
      <c r="T160" s="96"/>
      <c r="AT160" s="25" t="s">
        <v>187</v>
      </c>
      <c r="AU160" s="25" t="s">
        <v>24</v>
      </c>
    </row>
    <row r="161" spans="2:65" s="1" customFormat="1" ht="16.5" customHeight="1">
      <c r="B161" s="47"/>
      <c r="C161" s="235" t="s">
        <v>473</v>
      </c>
      <c r="D161" s="235" t="s">
        <v>181</v>
      </c>
      <c r="E161" s="236" t="s">
        <v>1239</v>
      </c>
      <c r="F161" s="237" t="s">
        <v>1240</v>
      </c>
      <c r="G161" s="238" t="s">
        <v>451</v>
      </c>
      <c r="H161" s="239">
        <v>20</v>
      </c>
      <c r="I161" s="240"/>
      <c r="J161" s="241">
        <f>ROUND(I161*H161,2)</f>
        <v>0</v>
      </c>
      <c r="K161" s="237" t="s">
        <v>369</v>
      </c>
      <c r="L161" s="73"/>
      <c r="M161" s="242" t="s">
        <v>22</v>
      </c>
      <c r="N161" s="243" t="s">
        <v>48</v>
      </c>
      <c r="O161" s="48"/>
      <c r="P161" s="244">
        <f>O161*H161</f>
        <v>0</v>
      </c>
      <c r="Q161" s="244">
        <v>0</v>
      </c>
      <c r="R161" s="244">
        <f>Q161*H161</f>
        <v>0</v>
      </c>
      <c r="S161" s="244">
        <v>0</v>
      </c>
      <c r="T161" s="245">
        <f>S161*H161</f>
        <v>0</v>
      </c>
      <c r="AR161" s="25" t="s">
        <v>185</v>
      </c>
      <c r="AT161" s="25" t="s">
        <v>181</v>
      </c>
      <c r="AU161" s="25" t="s">
        <v>24</v>
      </c>
      <c r="AY161" s="25" t="s">
        <v>179</v>
      </c>
      <c r="BE161" s="246">
        <f>IF(N161="základní",J161,0)</f>
        <v>0</v>
      </c>
      <c r="BF161" s="246">
        <f>IF(N161="snížená",J161,0)</f>
        <v>0</v>
      </c>
      <c r="BG161" s="246">
        <f>IF(N161="zákl. přenesená",J161,0)</f>
        <v>0</v>
      </c>
      <c r="BH161" s="246">
        <f>IF(N161="sníž. přenesená",J161,0)</f>
        <v>0</v>
      </c>
      <c r="BI161" s="246">
        <f>IF(N161="nulová",J161,0)</f>
        <v>0</v>
      </c>
      <c r="BJ161" s="25" t="s">
        <v>24</v>
      </c>
      <c r="BK161" s="246">
        <f>ROUND(I161*H161,2)</f>
        <v>0</v>
      </c>
      <c r="BL161" s="25" t="s">
        <v>185</v>
      </c>
      <c r="BM161" s="25" t="s">
        <v>473</v>
      </c>
    </row>
    <row r="162" spans="2:47" s="1" customFormat="1" ht="13.5">
      <c r="B162" s="47"/>
      <c r="C162" s="75"/>
      <c r="D162" s="247" t="s">
        <v>187</v>
      </c>
      <c r="E162" s="75"/>
      <c r="F162" s="248" t="s">
        <v>1240</v>
      </c>
      <c r="G162" s="75"/>
      <c r="H162" s="75"/>
      <c r="I162" s="205"/>
      <c r="J162" s="75"/>
      <c r="K162" s="75"/>
      <c r="L162" s="73"/>
      <c r="M162" s="249"/>
      <c r="N162" s="48"/>
      <c r="O162" s="48"/>
      <c r="P162" s="48"/>
      <c r="Q162" s="48"/>
      <c r="R162" s="48"/>
      <c r="S162" s="48"/>
      <c r="T162" s="96"/>
      <c r="AT162" s="25" t="s">
        <v>187</v>
      </c>
      <c r="AU162" s="25" t="s">
        <v>24</v>
      </c>
    </row>
    <row r="163" spans="2:65" s="1" customFormat="1" ht="16.5" customHeight="1">
      <c r="B163" s="47"/>
      <c r="C163" s="235" t="s">
        <v>479</v>
      </c>
      <c r="D163" s="235" t="s">
        <v>181</v>
      </c>
      <c r="E163" s="236" t="s">
        <v>1241</v>
      </c>
      <c r="F163" s="237" t="s">
        <v>1242</v>
      </c>
      <c r="G163" s="238" t="s">
        <v>451</v>
      </c>
      <c r="H163" s="239">
        <v>10</v>
      </c>
      <c r="I163" s="240"/>
      <c r="J163" s="241">
        <f>ROUND(I163*H163,2)</f>
        <v>0</v>
      </c>
      <c r="K163" s="237" t="s">
        <v>369</v>
      </c>
      <c r="L163" s="73"/>
      <c r="M163" s="242" t="s">
        <v>22</v>
      </c>
      <c r="N163" s="243" t="s">
        <v>48</v>
      </c>
      <c r="O163" s="48"/>
      <c r="P163" s="244">
        <f>O163*H163</f>
        <v>0</v>
      </c>
      <c r="Q163" s="244">
        <v>0</v>
      </c>
      <c r="R163" s="244">
        <f>Q163*H163</f>
        <v>0</v>
      </c>
      <c r="S163" s="244">
        <v>0</v>
      </c>
      <c r="T163" s="245">
        <f>S163*H163</f>
        <v>0</v>
      </c>
      <c r="AR163" s="25" t="s">
        <v>185</v>
      </c>
      <c r="AT163" s="25" t="s">
        <v>181</v>
      </c>
      <c r="AU163" s="25" t="s">
        <v>24</v>
      </c>
      <c r="AY163" s="25" t="s">
        <v>179</v>
      </c>
      <c r="BE163" s="246">
        <f>IF(N163="základní",J163,0)</f>
        <v>0</v>
      </c>
      <c r="BF163" s="246">
        <f>IF(N163="snížená",J163,0)</f>
        <v>0</v>
      </c>
      <c r="BG163" s="246">
        <f>IF(N163="zákl. přenesená",J163,0)</f>
        <v>0</v>
      </c>
      <c r="BH163" s="246">
        <f>IF(N163="sníž. přenesená",J163,0)</f>
        <v>0</v>
      </c>
      <c r="BI163" s="246">
        <f>IF(N163="nulová",J163,0)</f>
        <v>0</v>
      </c>
      <c r="BJ163" s="25" t="s">
        <v>24</v>
      </c>
      <c r="BK163" s="246">
        <f>ROUND(I163*H163,2)</f>
        <v>0</v>
      </c>
      <c r="BL163" s="25" t="s">
        <v>185</v>
      </c>
      <c r="BM163" s="25" t="s">
        <v>479</v>
      </c>
    </row>
    <row r="164" spans="2:47" s="1" customFormat="1" ht="13.5">
      <c r="B164" s="47"/>
      <c r="C164" s="75"/>
      <c r="D164" s="247" t="s">
        <v>187</v>
      </c>
      <c r="E164" s="75"/>
      <c r="F164" s="248" t="s">
        <v>1242</v>
      </c>
      <c r="G164" s="75"/>
      <c r="H164" s="75"/>
      <c r="I164" s="205"/>
      <c r="J164" s="75"/>
      <c r="K164" s="75"/>
      <c r="L164" s="73"/>
      <c r="M164" s="249"/>
      <c r="N164" s="48"/>
      <c r="O164" s="48"/>
      <c r="P164" s="48"/>
      <c r="Q164" s="48"/>
      <c r="R164" s="48"/>
      <c r="S164" s="48"/>
      <c r="T164" s="96"/>
      <c r="AT164" s="25" t="s">
        <v>187</v>
      </c>
      <c r="AU164" s="25" t="s">
        <v>24</v>
      </c>
    </row>
    <row r="165" spans="2:65" s="1" customFormat="1" ht="16.5" customHeight="1">
      <c r="B165" s="47"/>
      <c r="C165" s="235" t="s">
        <v>487</v>
      </c>
      <c r="D165" s="235" t="s">
        <v>181</v>
      </c>
      <c r="E165" s="236" t="s">
        <v>1243</v>
      </c>
      <c r="F165" s="237" t="s">
        <v>1244</v>
      </c>
      <c r="G165" s="238" t="s">
        <v>1111</v>
      </c>
      <c r="H165" s="239">
        <v>1</v>
      </c>
      <c r="I165" s="240"/>
      <c r="J165" s="241">
        <f>ROUND(I165*H165,2)</f>
        <v>0</v>
      </c>
      <c r="K165" s="237" t="s">
        <v>369</v>
      </c>
      <c r="L165" s="73"/>
      <c r="M165" s="242" t="s">
        <v>22</v>
      </c>
      <c r="N165" s="243" t="s">
        <v>48</v>
      </c>
      <c r="O165" s="48"/>
      <c r="P165" s="244">
        <f>O165*H165</f>
        <v>0</v>
      </c>
      <c r="Q165" s="244">
        <v>0</v>
      </c>
      <c r="R165" s="244">
        <f>Q165*H165</f>
        <v>0</v>
      </c>
      <c r="S165" s="244">
        <v>0</v>
      </c>
      <c r="T165" s="245">
        <f>S165*H165</f>
        <v>0</v>
      </c>
      <c r="AR165" s="25" t="s">
        <v>185</v>
      </c>
      <c r="AT165" s="25" t="s">
        <v>181</v>
      </c>
      <c r="AU165" s="25" t="s">
        <v>24</v>
      </c>
      <c r="AY165" s="25" t="s">
        <v>179</v>
      </c>
      <c r="BE165" s="246">
        <f>IF(N165="základní",J165,0)</f>
        <v>0</v>
      </c>
      <c r="BF165" s="246">
        <f>IF(N165="snížená",J165,0)</f>
        <v>0</v>
      </c>
      <c r="BG165" s="246">
        <f>IF(N165="zákl. přenesená",J165,0)</f>
        <v>0</v>
      </c>
      <c r="BH165" s="246">
        <f>IF(N165="sníž. přenesená",J165,0)</f>
        <v>0</v>
      </c>
      <c r="BI165" s="246">
        <f>IF(N165="nulová",J165,0)</f>
        <v>0</v>
      </c>
      <c r="BJ165" s="25" t="s">
        <v>24</v>
      </c>
      <c r="BK165" s="246">
        <f>ROUND(I165*H165,2)</f>
        <v>0</v>
      </c>
      <c r="BL165" s="25" t="s">
        <v>185</v>
      </c>
      <c r="BM165" s="25" t="s">
        <v>487</v>
      </c>
    </row>
    <row r="166" spans="2:47" s="1" customFormat="1" ht="13.5">
      <c r="B166" s="47"/>
      <c r="C166" s="75"/>
      <c r="D166" s="247" t="s">
        <v>187</v>
      </c>
      <c r="E166" s="75"/>
      <c r="F166" s="248" t="s">
        <v>1245</v>
      </c>
      <c r="G166" s="75"/>
      <c r="H166" s="75"/>
      <c r="I166" s="205"/>
      <c r="J166" s="75"/>
      <c r="K166" s="75"/>
      <c r="L166" s="73"/>
      <c r="M166" s="249"/>
      <c r="N166" s="48"/>
      <c r="O166" s="48"/>
      <c r="P166" s="48"/>
      <c r="Q166" s="48"/>
      <c r="R166" s="48"/>
      <c r="S166" s="48"/>
      <c r="T166" s="96"/>
      <c r="AT166" s="25" t="s">
        <v>187</v>
      </c>
      <c r="AU166" s="25" t="s">
        <v>24</v>
      </c>
    </row>
    <row r="167" spans="2:63" s="11" customFormat="1" ht="37.4" customHeight="1">
      <c r="B167" s="219"/>
      <c r="C167" s="220"/>
      <c r="D167" s="221" t="s">
        <v>76</v>
      </c>
      <c r="E167" s="222" t="s">
        <v>1122</v>
      </c>
      <c r="F167" s="222" t="s">
        <v>1246</v>
      </c>
      <c r="G167" s="220"/>
      <c r="H167" s="220"/>
      <c r="I167" s="223"/>
      <c r="J167" s="224">
        <f>BK167</f>
        <v>0</v>
      </c>
      <c r="K167" s="220"/>
      <c r="L167" s="225"/>
      <c r="M167" s="226"/>
      <c r="N167" s="227"/>
      <c r="O167" s="227"/>
      <c r="P167" s="228">
        <f>SUM(P168:P231)</f>
        <v>0</v>
      </c>
      <c r="Q167" s="227"/>
      <c r="R167" s="228">
        <f>SUM(R168:R231)</f>
        <v>0</v>
      </c>
      <c r="S167" s="227"/>
      <c r="T167" s="229">
        <f>SUM(T168:T231)</f>
        <v>0</v>
      </c>
      <c r="AR167" s="230" t="s">
        <v>24</v>
      </c>
      <c r="AT167" s="231" t="s">
        <v>76</v>
      </c>
      <c r="AU167" s="231" t="s">
        <v>77</v>
      </c>
      <c r="AY167" s="230" t="s">
        <v>179</v>
      </c>
      <c r="BK167" s="232">
        <f>SUM(BK168:BK231)</f>
        <v>0</v>
      </c>
    </row>
    <row r="168" spans="2:65" s="1" customFormat="1" ht="16.5" customHeight="1">
      <c r="B168" s="47"/>
      <c r="C168" s="235" t="s">
        <v>493</v>
      </c>
      <c r="D168" s="235" t="s">
        <v>181</v>
      </c>
      <c r="E168" s="236" t="s">
        <v>1247</v>
      </c>
      <c r="F168" s="237" t="s">
        <v>1248</v>
      </c>
      <c r="G168" s="238" t="s">
        <v>1111</v>
      </c>
      <c r="H168" s="239">
        <v>1</v>
      </c>
      <c r="I168" s="240"/>
      <c r="J168" s="241">
        <f>ROUND(I168*H168,2)</f>
        <v>0</v>
      </c>
      <c r="K168" s="237" t="s">
        <v>369</v>
      </c>
      <c r="L168" s="73"/>
      <c r="M168" s="242" t="s">
        <v>22</v>
      </c>
      <c r="N168" s="243" t="s">
        <v>48</v>
      </c>
      <c r="O168" s="48"/>
      <c r="P168" s="244">
        <f>O168*H168</f>
        <v>0</v>
      </c>
      <c r="Q168" s="244">
        <v>0</v>
      </c>
      <c r="R168" s="244">
        <f>Q168*H168</f>
        <v>0</v>
      </c>
      <c r="S168" s="244">
        <v>0</v>
      </c>
      <c r="T168" s="245">
        <f>S168*H168</f>
        <v>0</v>
      </c>
      <c r="AR168" s="25" t="s">
        <v>185</v>
      </c>
      <c r="AT168" s="25" t="s">
        <v>181</v>
      </c>
      <c r="AU168" s="25" t="s">
        <v>24</v>
      </c>
      <c r="AY168" s="25" t="s">
        <v>179</v>
      </c>
      <c r="BE168" s="246">
        <f>IF(N168="základní",J168,0)</f>
        <v>0</v>
      </c>
      <c r="BF168" s="246">
        <f>IF(N168="snížená",J168,0)</f>
        <v>0</v>
      </c>
      <c r="BG168" s="246">
        <f>IF(N168="zákl. přenesená",J168,0)</f>
        <v>0</v>
      </c>
      <c r="BH168" s="246">
        <f>IF(N168="sníž. přenesená",J168,0)</f>
        <v>0</v>
      </c>
      <c r="BI168" s="246">
        <f>IF(N168="nulová",J168,0)</f>
        <v>0</v>
      </c>
      <c r="BJ168" s="25" t="s">
        <v>24</v>
      </c>
      <c r="BK168" s="246">
        <f>ROUND(I168*H168,2)</f>
        <v>0</v>
      </c>
      <c r="BL168" s="25" t="s">
        <v>185</v>
      </c>
      <c r="BM168" s="25" t="s">
        <v>493</v>
      </c>
    </row>
    <row r="169" spans="2:47" s="1" customFormat="1" ht="13.5">
      <c r="B169" s="47"/>
      <c r="C169" s="75"/>
      <c r="D169" s="247" t="s">
        <v>187</v>
      </c>
      <c r="E169" s="75"/>
      <c r="F169" s="248" t="s">
        <v>1248</v>
      </c>
      <c r="G169" s="75"/>
      <c r="H169" s="75"/>
      <c r="I169" s="205"/>
      <c r="J169" s="75"/>
      <c r="K169" s="75"/>
      <c r="L169" s="73"/>
      <c r="M169" s="249"/>
      <c r="N169" s="48"/>
      <c r="O169" s="48"/>
      <c r="P169" s="48"/>
      <c r="Q169" s="48"/>
      <c r="R169" s="48"/>
      <c r="S169" s="48"/>
      <c r="T169" s="96"/>
      <c r="AT169" s="25" t="s">
        <v>187</v>
      </c>
      <c r="AU169" s="25" t="s">
        <v>24</v>
      </c>
    </row>
    <row r="170" spans="2:65" s="1" customFormat="1" ht="16.5" customHeight="1">
      <c r="B170" s="47"/>
      <c r="C170" s="235" t="s">
        <v>501</v>
      </c>
      <c r="D170" s="235" t="s">
        <v>181</v>
      </c>
      <c r="E170" s="236" t="s">
        <v>1249</v>
      </c>
      <c r="F170" s="237" t="s">
        <v>1250</v>
      </c>
      <c r="G170" s="238" t="s">
        <v>1111</v>
      </c>
      <c r="H170" s="239">
        <v>1</v>
      </c>
      <c r="I170" s="240"/>
      <c r="J170" s="241">
        <f>ROUND(I170*H170,2)</f>
        <v>0</v>
      </c>
      <c r="K170" s="237" t="s">
        <v>369</v>
      </c>
      <c r="L170" s="73"/>
      <c r="M170" s="242" t="s">
        <v>22</v>
      </c>
      <c r="N170" s="243" t="s">
        <v>48</v>
      </c>
      <c r="O170" s="48"/>
      <c r="P170" s="244">
        <f>O170*H170</f>
        <v>0</v>
      </c>
      <c r="Q170" s="244">
        <v>0</v>
      </c>
      <c r="R170" s="244">
        <f>Q170*H170</f>
        <v>0</v>
      </c>
      <c r="S170" s="244">
        <v>0</v>
      </c>
      <c r="T170" s="245">
        <f>S170*H170</f>
        <v>0</v>
      </c>
      <c r="AR170" s="25" t="s">
        <v>185</v>
      </c>
      <c r="AT170" s="25" t="s">
        <v>181</v>
      </c>
      <c r="AU170" s="25" t="s">
        <v>24</v>
      </c>
      <c r="AY170" s="25" t="s">
        <v>179</v>
      </c>
      <c r="BE170" s="246">
        <f>IF(N170="základní",J170,0)</f>
        <v>0</v>
      </c>
      <c r="BF170" s="246">
        <f>IF(N170="snížená",J170,0)</f>
        <v>0</v>
      </c>
      <c r="BG170" s="246">
        <f>IF(N170="zákl. přenesená",J170,0)</f>
        <v>0</v>
      </c>
      <c r="BH170" s="246">
        <f>IF(N170="sníž. přenesená",J170,0)</f>
        <v>0</v>
      </c>
      <c r="BI170" s="246">
        <f>IF(N170="nulová",J170,0)</f>
        <v>0</v>
      </c>
      <c r="BJ170" s="25" t="s">
        <v>24</v>
      </c>
      <c r="BK170" s="246">
        <f>ROUND(I170*H170,2)</f>
        <v>0</v>
      </c>
      <c r="BL170" s="25" t="s">
        <v>185</v>
      </c>
      <c r="BM170" s="25" t="s">
        <v>501</v>
      </c>
    </row>
    <row r="171" spans="2:47" s="1" customFormat="1" ht="13.5">
      <c r="B171" s="47"/>
      <c r="C171" s="75"/>
      <c r="D171" s="247" t="s">
        <v>187</v>
      </c>
      <c r="E171" s="75"/>
      <c r="F171" s="248" t="s">
        <v>1250</v>
      </c>
      <c r="G171" s="75"/>
      <c r="H171" s="75"/>
      <c r="I171" s="205"/>
      <c r="J171" s="75"/>
      <c r="K171" s="75"/>
      <c r="L171" s="73"/>
      <c r="M171" s="249"/>
      <c r="N171" s="48"/>
      <c r="O171" s="48"/>
      <c r="P171" s="48"/>
      <c r="Q171" s="48"/>
      <c r="R171" s="48"/>
      <c r="S171" s="48"/>
      <c r="T171" s="96"/>
      <c r="AT171" s="25" t="s">
        <v>187</v>
      </c>
      <c r="AU171" s="25" t="s">
        <v>24</v>
      </c>
    </row>
    <row r="172" spans="2:65" s="1" customFormat="1" ht="16.5" customHeight="1">
      <c r="B172" s="47"/>
      <c r="C172" s="235" t="s">
        <v>509</v>
      </c>
      <c r="D172" s="235" t="s">
        <v>181</v>
      </c>
      <c r="E172" s="236" t="s">
        <v>1251</v>
      </c>
      <c r="F172" s="237" t="s">
        <v>1252</v>
      </c>
      <c r="G172" s="238" t="s">
        <v>1111</v>
      </c>
      <c r="H172" s="239">
        <v>1</v>
      </c>
      <c r="I172" s="240"/>
      <c r="J172" s="241">
        <f>ROUND(I172*H172,2)</f>
        <v>0</v>
      </c>
      <c r="K172" s="237" t="s">
        <v>369</v>
      </c>
      <c r="L172" s="73"/>
      <c r="M172" s="242" t="s">
        <v>22</v>
      </c>
      <c r="N172" s="243" t="s">
        <v>48</v>
      </c>
      <c r="O172" s="48"/>
      <c r="P172" s="244">
        <f>O172*H172</f>
        <v>0</v>
      </c>
      <c r="Q172" s="244">
        <v>0</v>
      </c>
      <c r="R172" s="244">
        <f>Q172*H172</f>
        <v>0</v>
      </c>
      <c r="S172" s="244">
        <v>0</v>
      </c>
      <c r="T172" s="245">
        <f>S172*H172</f>
        <v>0</v>
      </c>
      <c r="AR172" s="25" t="s">
        <v>185</v>
      </c>
      <c r="AT172" s="25" t="s">
        <v>181</v>
      </c>
      <c r="AU172" s="25" t="s">
        <v>24</v>
      </c>
      <c r="AY172" s="25" t="s">
        <v>179</v>
      </c>
      <c r="BE172" s="246">
        <f>IF(N172="základní",J172,0)</f>
        <v>0</v>
      </c>
      <c r="BF172" s="246">
        <f>IF(N172="snížená",J172,0)</f>
        <v>0</v>
      </c>
      <c r="BG172" s="246">
        <f>IF(N172="zákl. přenesená",J172,0)</f>
        <v>0</v>
      </c>
      <c r="BH172" s="246">
        <f>IF(N172="sníž. přenesená",J172,0)</f>
        <v>0</v>
      </c>
      <c r="BI172" s="246">
        <f>IF(N172="nulová",J172,0)</f>
        <v>0</v>
      </c>
      <c r="BJ172" s="25" t="s">
        <v>24</v>
      </c>
      <c r="BK172" s="246">
        <f>ROUND(I172*H172,2)</f>
        <v>0</v>
      </c>
      <c r="BL172" s="25" t="s">
        <v>185</v>
      </c>
      <c r="BM172" s="25" t="s">
        <v>509</v>
      </c>
    </row>
    <row r="173" spans="2:47" s="1" customFormat="1" ht="13.5">
      <c r="B173" s="47"/>
      <c r="C173" s="75"/>
      <c r="D173" s="247" t="s">
        <v>187</v>
      </c>
      <c r="E173" s="75"/>
      <c r="F173" s="248" t="s">
        <v>1252</v>
      </c>
      <c r="G173" s="75"/>
      <c r="H173" s="75"/>
      <c r="I173" s="205"/>
      <c r="J173" s="75"/>
      <c r="K173" s="75"/>
      <c r="L173" s="73"/>
      <c r="M173" s="249"/>
      <c r="N173" s="48"/>
      <c r="O173" s="48"/>
      <c r="P173" s="48"/>
      <c r="Q173" s="48"/>
      <c r="R173" s="48"/>
      <c r="S173" s="48"/>
      <c r="T173" s="96"/>
      <c r="AT173" s="25" t="s">
        <v>187</v>
      </c>
      <c r="AU173" s="25" t="s">
        <v>24</v>
      </c>
    </row>
    <row r="174" spans="2:65" s="1" customFormat="1" ht="16.5" customHeight="1">
      <c r="B174" s="47"/>
      <c r="C174" s="235" t="s">
        <v>515</v>
      </c>
      <c r="D174" s="235" t="s">
        <v>181</v>
      </c>
      <c r="E174" s="236" t="s">
        <v>1251</v>
      </c>
      <c r="F174" s="237" t="s">
        <v>1252</v>
      </c>
      <c r="G174" s="238" t="s">
        <v>1111</v>
      </c>
      <c r="H174" s="239">
        <v>3</v>
      </c>
      <c r="I174" s="240"/>
      <c r="J174" s="241">
        <f>ROUND(I174*H174,2)</f>
        <v>0</v>
      </c>
      <c r="K174" s="237" t="s">
        <v>369</v>
      </c>
      <c r="L174" s="73"/>
      <c r="M174" s="242" t="s">
        <v>22</v>
      </c>
      <c r="N174" s="243" t="s">
        <v>48</v>
      </c>
      <c r="O174" s="48"/>
      <c r="P174" s="244">
        <f>O174*H174</f>
        <v>0</v>
      </c>
      <c r="Q174" s="244">
        <v>0</v>
      </c>
      <c r="R174" s="244">
        <f>Q174*H174</f>
        <v>0</v>
      </c>
      <c r="S174" s="244">
        <v>0</v>
      </c>
      <c r="T174" s="245">
        <f>S174*H174</f>
        <v>0</v>
      </c>
      <c r="AR174" s="25" t="s">
        <v>185</v>
      </c>
      <c r="AT174" s="25" t="s">
        <v>181</v>
      </c>
      <c r="AU174" s="25" t="s">
        <v>24</v>
      </c>
      <c r="AY174" s="25" t="s">
        <v>179</v>
      </c>
      <c r="BE174" s="246">
        <f>IF(N174="základní",J174,0)</f>
        <v>0</v>
      </c>
      <c r="BF174" s="246">
        <f>IF(N174="snížená",J174,0)</f>
        <v>0</v>
      </c>
      <c r="BG174" s="246">
        <f>IF(N174="zákl. přenesená",J174,0)</f>
        <v>0</v>
      </c>
      <c r="BH174" s="246">
        <f>IF(N174="sníž. přenesená",J174,0)</f>
        <v>0</v>
      </c>
      <c r="BI174" s="246">
        <f>IF(N174="nulová",J174,0)</f>
        <v>0</v>
      </c>
      <c r="BJ174" s="25" t="s">
        <v>24</v>
      </c>
      <c r="BK174" s="246">
        <f>ROUND(I174*H174,2)</f>
        <v>0</v>
      </c>
      <c r="BL174" s="25" t="s">
        <v>185</v>
      </c>
      <c r="BM174" s="25" t="s">
        <v>515</v>
      </c>
    </row>
    <row r="175" spans="2:47" s="1" customFormat="1" ht="13.5">
      <c r="B175" s="47"/>
      <c r="C175" s="75"/>
      <c r="D175" s="247" t="s">
        <v>187</v>
      </c>
      <c r="E175" s="75"/>
      <c r="F175" s="248" t="s">
        <v>1252</v>
      </c>
      <c r="G175" s="75"/>
      <c r="H175" s="75"/>
      <c r="I175" s="205"/>
      <c r="J175" s="75"/>
      <c r="K175" s="75"/>
      <c r="L175" s="73"/>
      <c r="M175" s="249"/>
      <c r="N175" s="48"/>
      <c r="O175" s="48"/>
      <c r="P175" s="48"/>
      <c r="Q175" s="48"/>
      <c r="R175" s="48"/>
      <c r="S175" s="48"/>
      <c r="T175" s="96"/>
      <c r="AT175" s="25" t="s">
        <v>187</v>
      </c>
      <c r="AU175" s="25" t="s">
        <v>24</v>
      </c>
    </row>
    <row r="176" spans="2:65" s="1" customFormat="1" ht="16.5" customHeight="1">
      <c r="B176" s="47"/>
      <c r="C176" s="235" t="s">
        <v>521</v>
      </c>
      <c r="D176" s="235" t="s">
        <v>181</v>
      </c>
      <c r="E176" s="236" t="s">
        <v>1251</v>
      </c>
      <c r="F176" s="237" t="s">
        <v>1252</v>
      </c>
      <c r="G176" s="238" t="s">
        <v>1111</v>
      </c>
      <c r="H176" s="239">
        <v>2</v>
      </c>
      <c r="I176" s="240"/>
      <c r="J176" s="241">
        <f>ROUND(I176*H176,2)</f>
        <v>0</v>
      </c>
      <c r="K176" s="237" t="s">
        <v>369</v>
      </c>
      <c r="L176" s="73"/>
      <c r="M176" s="242" t="s">
        <v>22</v>
      </c>
      <c r="N176" s="243" t="s">
        <v>48</v>
      </c>
      <c r="O176" s="48"/>
      <c r="P176" s="244">
        <f>O176*H176</f>
        <v>0</v>
      </c>
      <c r="Q176" s="244">
        <v>0</v>
      </c>
      <c r="R176" s="244">
        <f>Q176*H176</f>
        <v>0</v>
      </c>
      <c r="S176" s="244">
        <v>0</v>
      </c>
      <c r="T176" s="245">
        <f>S176*H176</f>
        <v>0</v>
      </c>
      <c r="AR176" s="25" t="s">
        <v>185</v>
      </c>
      <c r="AT176" s="25" t="s">
        <v>181</v>
      </c>
      <c r="AU176" s="25" t="s">
        <v>24</v>
      </c>
      <c r="AY176" s="25" t="s">
        <v>179</v>
      </c>
      <c r="BE176" s="246">
        <f>IF(N176="základní",J176,0)</f>
        <v>0</v>
      </c>
      <c r="BF176" s="246">
        <f>IF(N176="snížená",J176,0)</f>
        <v>0</v>
      </c>
      <c r="BG176" s="246">
        <f>IF(N176="zákl. přenesená",J176,0)</f>
        <v>0</v>
      </c>
      <c r="BH176" s="246">
        <f>IF(N176="sníž. přenesená",J176,0)</f>
        <v>0</v>
      </c>
      <c r="BI176" s="246">
        <f>IF(N176="nulová",J176,0)</f>
        <v>0</v>
      </c>
      <c r="BJ176" s="25" t="s">
        <v>24</v>
      </c>
      <c r="BK176" s="246">
        <f>ROUND(I176*H176,2)</f>
        <v>0</v>
      </c>
      <c r="BL176" s="25" t="s">
        <v>185</v>
      </c>
      <c r="BM176" s="25" t="s">
        <v>521</v>
      </c>
    </row>
    <row r="177" spans="2:47" s="1" customFormat="1" ht="13.5">
      <c r="B177" s="47"/>
      <c r="C177" s="75"/>
      <c r="D177" s="247" t="s">
        <v>187</v>
      </c>
      <c r="E177" s="75"/>
      <c r="F177" s="248" t="s">
        <v>1252</v>
      </c>
      <c r="G177" s="75"/>
      <c r="H177" s="75"/>
      <c r="I177" s="205"/>
      <c r="J177" s="75"/>
      <c r="K177" s="75"/>
      <c r="L177" s="73"/>
      <c r="M177" s="249"/>
      <c r="N177" s="48"/>
      <c r="O177" s="48"/>
      <c r="P177" s="48"/>
      <c r="Q177" s="48"/>
      <c r="R177" s="48"/>
      <c r="S177" s="48"/>
      <c r="T177" s="96"/>
      <c r="AT177" s="25" t="s">
        <v>187</v>
      </c>
      <c r="AU177" s="25" t="s">
        <v>24</v>
      </c>
    </row>
    <row r="178" spans="2:65" s="1" customFormat="1" ht="16.5" customHeight="1">
      <c r="B178" s="47"/>
      <c r="C178" s="235" t="s">
        <v>527</v>
      </c>
      <c r="D178" s="235" t="s">
        <v>181</v>
      </c>
      <c r="E178" s="236" t="s">
        <v>1253</v>
      </c>
      <c r="F178" s="237" t="s">
        <v>1254</v>
      </c>
      <c r="G178" s="238" t="s">
        <v>1111</v>
      </c>
      <c r="H178" s="239">
        <v>1</v>
      </c>
      <c r="I178" s="240"/>
      <c r="J178" s="241">
        <f>ROUND(I178*H178,2)</f>
        <v>0</v>
      </c>
      <c r="K178" s="237" t="s">
        <v>369</v>
      </c>
      <c r="L178" s="73"/>
      <c r="M178" s="242" t="s">
        <v>22</v>
      </c>
      <c r="N178" s="243" t="s">
        <v>48</v>
      </c>
      <c r="O178" s="48"/>
      <c r="P178" s="244">
        <f>O178*H178</f>
        <v>0</v>
      </c>
      <c r="Q178" s="244">
        <v>0</v>
      </c>
      <c r="R178" s="244">
        <f>Q178*H178</f>
        <v>0</v>
      </c>
      <c r="S178" s="244">
        <v>0</v>
      </c>
      <c r="T178" s="245">
        <f>S178*H178</f>
        <v>0</v>
      </c>
      <c r="AR178" s="25" t="s">
        <v>185</v>
      </c>
      <c r="AT178" s="25" t="s">
        <v>181</v>
      </c>
      <c r="AU178" s="25" t="s">
        <v>24</v>
      </c>
      <c r="AY178" s="25" t="s">
        <v>179</v>
      </c>
      <c r="BE178" s="246">
        <f>IF(N178="základní",J178,0)</f>
        <v>0</v>
      </c>
      <c r="BF178" s="246">
        <f>IF(N178="snížená",J178,0)</f>
        <v>0</v>
      </c>
      <c r="BG178" s="246">
        <f>IF(N178="zákl. přenesená",J178,0)</f>
        <v>0</v>
      </c>
      <c r="BH178" s="246">
        <f>IF(N178="sníž. přenesená",J178,0)</f>
        <v>0</v>
      </c>
      <c r="BI178" s="246">
        <f>IF(N178="nulová",J178,0)</f>
        <v>0</v>
      </c>
      <c r="BJ178" s="25" t="s">
        <v>24</v>
      </c>
      <c r="BK178" s="246">
        <f>ROUND(I178*H178,2)</f>
        <v>0</v>
      </c>
      <c r="BL178" s="25" t="s">
        <v>185</v>
      </c>
      <c r="BM178" s="25" t="s">
        <v>527</v>
      </c>
    </row>
    <row r="179" spans="2:47" s="1" customFormat="1" ht="13.5">
      <c r="B179" s="47"/>
      <c r="C179" s="75"/>
      <c r="D179" s="247" t="s">
        <v>187</v>
      </c>
      <c r="E179" s="75"/>
      <c r="F179" s="248" t="s">
        <v>1254</v>
      </c>
      <c r="G179" s="75"/>
      <c r="H179" s="75"/>
      <c r="I179" s="205"/>
      <c r="J179" s="75"/>
      <c r="K179" s="75"/>
      <c r="L179" s="73"/>
      <c r="M179" s="249"/>
      <c r="N179" s="48"/>
      <c r="O179" s="48"/>
      <c r="P179" s="48"/>
      <c r="Q179" s="48"/>
      <c r="R179" s="48"/>
      <c r="S179" s="48"/>
      <c r="T179" s="96"/>
      <c r="AT179" s="25" t="s">
        <v>187</v>
      </c>
      <c r="AU179" s="25" t="s">
        <v>24</v>
      </c>
    </row>
    <row r="180" spans="2:65" s="1" customFormat="1" ht="16.5" customHeight="1">
      <c r="B180" s="47"/>
      <c r="C180" s="235" t="s">
        <v>537</v>
      </c>
      <c r="D180" s="235" t="s">
        <v>181</v>
      </c>
      <c r="E180" s="236" t="s">
        <v>1253</v>
      </c>
      <c r="F180" s="237" t="s">
        <v>1254</v>
      </c>
      <c r="G180" s="238" t="s">
        <v>1111</v>
      </c>
      <c r="H180" s="239">
        <v>1</v>
      </c>
      <c r="I180" s="240"/>
      <c r="J180" s="241">
        <f>ROUND(I180*H180,2)</f>
        <v>0</v>
      </c>
      <c r="K180" s="237" t="s">
        <v>369</v>
      </c>
      <c r="L180" s="73"/>
      <c r="M180" s="242" t="s">
        <v>22</v>
      </c>
      <c r="N180" s="243" t="s">
        <v>48</v>
      </c>
      <c r="O180" s="48"/>
      <c r="P180" s="244">
        <f>O180*H180</f>
        <v>0</v>
      </c>
      <c r="Q180" s="244">
        <v>0</v>
      </c>
      <c r="R180" s="244">
        <f>Q180*H180</f>
        <v>0</v>
      </c>
      <c r="S180" s="244">
        <v>0</v>
      </c>
      <c r="T180" s="245">
        <f>S180*H180</f>
        <v>0</v>
      </c>
      <c r="AR180" s="25" t="s">
        <v>185</v>
      </c>
      <c r="AT180" s="25" t="s">
        <v>181</v>
      </c>
      <c r="AU180" s="25" t="s">
        <v>24</v>
      </c>
      <c r="AY180" s="25" t="s">
        <v>179</v>
      </c>
      <c r="BE180" s="246">
        <f>IF(N180="základní",J180,0)</f>
        <v>0</v>
      </c>
      <c r="BF180" s="246">
        <f>IF(N180="snížená",J180,0)</f>
        <v>0</v>
      </c>
      <c r="BG180" s="246">
        <f>IF(N180="zákl. přenesená",J180,0)</f>
        <v>0</v>
      </c>
      <c r="BH180" s="246">
        <f>IF(N180="sníž. přenesená",J180,0)</f>
        <v>0</v>
      </c>
      <c r="BI180" s="246">
        <f>IF(N180="nulová",J180,0)</f>
        <v>0</v>
      </c>
      <c r="BJ180" s="25" t="s">
        <v>24</v>
      </c>
      <c r="BK180" s="246">
        <f>ROUND(I180*H180,2)</f>
        <v>0</v>
      </c>
      <c r="BL180" s="25" t="s">
        <v>185</v>
      </c>
      <c r="BM180" s="25" t="s">
        <v>537</v>
      </c>
    </row>
    <row r="181" spans="2:47" s="1" customFormat="1" ht="13.5">
      <c r="B181" s="47"/>
      <c r="C181" s="75"/>
      <c r="D181" s="247" t="s">
        <v>187</v>
      </c>
      <c r="E181" s="75"/>
      <c r="F181" s="248" t="s">
        <v>1254</v>
      </c>
      <c r="G181" s="75"/>
      <c r="H181" s="75"/>
      <c r="I181" s="205"/>
      <c r="J181" s="75"/>
      <c r="K181" s="75"/>
      <c r="L181" s="73"/>
      <c r="M181" s="249"/>
      <c r="N181" s="48"/>
      <c r="O181" s="48"/>
      <c r="P181" s="48"/>
      <c r="Q181" s="48"/>
      <c r="R181" s="48"/>
      <c r="S181" s="48"/>
      <c r="T181" s="96"/>
      <c r="AT181" s="25" t="s">
        <v>187</v>
      </c>
      <c r="AU181" s="25" t="s">
        <v>24</v>
      </c>
    </row>
    <row r="182" spans="2:65" s="1" customFormat="1" ht="16.5" customHeight="1">
      <c r="B182" s="47"/>
      <c r="C182" s="235" t="s">
        <v>545</v>
      </c>
      <c r="D182" s="235" t="s">
        <v>181</v>
      </c>
      <c r="E182" s="236" t="s">
        <v>1255</v>
      </c>
      <c r="F182" s="237" t="s">
        <v>1256</v>
      </c>
      <c r="G182" s="238" t="s">
        <v>1111</v>
      </c>
      <c r="H182" s="239">
        <v>1</v>
      </c>
      <c r="I182" s="240"/>
      <c r="J182" s="241">
        <f>ROUND(I182*H182,2)</f>
        <v>0</v>
      </c>
      <c r="K182" s="237" t="s">
        <v>369</v>
      </c>
      <c r="L182" s="73"/>
      <c r="M182" s="242" t="s">
        <v>22</v>
      </c>
      <c r="N182" s="243" t="s">
        <v>48</v>
      </c>
      <c r="O182" s="48"/>
      <c r="P182" s="244">
        <f>O182*H182</f>
        <v>0</v>
      </c>
      <c r="Q182" s="244">
        <v>0</v>
      </c>
      <c r="R182" s="244">
        <f>Q182*H182</f>
        <v>0</v>
      </c>
      <c r="S182" s="244">
        <v>0</v>
      </c>
      <c r="T182" s="245">
        <f>S182*H182</f>
        <v>0</v>
      </c>
      <c r="AR182" s="25" t="s">
        <v>185</v>
      </c>
      <c r="AT182" s="25" t="s">
        <v>181</v>
      </c>
      <c r="AU182" s="25" t="s">
        <v>24</v>
      </c>
      <c r="AY182" s="25" t="s">
        <v>179</v>
      </c>
      <c r="BE182" s="246">
        <f>IF(N182="základní",J182,0)</f>
        <v>0</v>
      </c>
      <c r="BF182" s="246">
        <f>IF(N182="snížená",J182,0)</f>
        <v>0</v>
      </c>
      <c r="BG182" s="246">
        <f>IF(N182="zákl. přenesená",J182,0)</f>
        <v>0</v>
      </c>
      <c r="BH182" s="246">
        <f>IF(N182="sníž. přenesená",J182,0)</f>
        <v>0</v>
      </c>
      <c r="BI182" s="246">
        <f>IF(N182="nulová",J182,0)</f>
        <v>0</v>
      </c>
      <c r="BJ182" s="25" t="s">
        <v>24</v>
      </c>
      <c r="BK182" s="246">
        <f>ROUND(I182*H182,2)</f>
        <v>0</v>
      </c>
      <c r="BL182" s="25" t="s">
        <v>185</v>
      </c>
      <c r="BM182" s="25" t="s">
        <v>545</v>
      </c>
    </row>
    <row r="183" spans="2:47" s="1" customFormat="1" ht="13.5">
      <c r="B183" s="47"/>
      <c r="C183" s="75"/>
      <c r="D183" s="247" t="s">
        <v>187</v>
      </c>
      <c r="E183" s="75"/>
      <c r="F183" s="248" t="s">
        <v>1256</v>
      </c>
      <c r="G183" s="75"/>
      <c r="H183" s="75"/>
      <c r="I183" s="205"/>
      <c r="J183" s="75"/>
      <c r="K183" s="75"/>
      <c r="L183" s="73"/>
      <c r="M183" s="249"/>
      <c r="N183" s="48"/>
      <c r="O183" s="48"/>
      <c r="P183" s="48"/>
      <c r="Q183" s="48"/>
      <c r="R183" s="48"/>
      <c r="S183" s="48"/>
      <c r="T183" s="96"/>
      <c r="AT183" s="25" t="s">
        <v>187</v>
      </c>
      <c r="AU183" s="25" t="s">
        <v>24</v>
      </c>
    </row>
    <row r="184" spans="2:65" s="1" customFormat="1" ht="16.5" customHeight="1">
      <c r="B184" s="47"/>
      <c r="C184" s="235" t="s">
        <v>554</v>
      </c>
      <c r="D184" s="235" t="s">
        <v>181</v>
      </c>
      <c r="E184" s="236" t="s">
        <v>1257</v>
      </c>
      <c r="F184" s="237" t="s">
        <v>1258</v>
      </c>
      <c r="G184" s="238" t="s">
        <v>1111</v>
      </c>
      <c r="H184" s="239">
        <v>2</v>
      </c>
      <c r="I184" s="240"/>
      <c r="J184" s="241">
        <f>ROUND(I184*H184,2)</f>
        <v>0</v>
      </c>
      <c r="K184" s="237" t="s">
        <v>369</v>
      </c>
      <c r="L184" s="73"/>
      <c r="M184" s="242" t="s">
        <v>22</v>
      </c>
      <c r="N184" s="243" t="s">
        <v>48</v>
      </c>
      <c r="O184" s="48"/>
      <c r="P184" s="244">
        <f>O184*H184</f>
        <v>0</v>
      </c>
      <c r="Q184" s="244">
        <v>0</v>
      </c>
      <c r="R184" s="244">
        <f>Q184*H184</f>
        <v>0</v>
      </c>
      <c r="S184" s="244">
        <v>0</v>
      </c>
      <c r="T184" s="245">
        <f>S184*H184</f>
        <v>0</v>
      </c>
      <c r="AR184" s="25" t="s">
        <v>185</v>
      </c>
      <c r="AT184" s="25" t="s">
        <v>181</v>
      </c>
      <c r="AU184" s="25" t="s">
        <v>24</v>
      </c>
      <c r="AY184" s="25" t="s">
        <v>179</v>
      </c>
      <c r="BE184" s="246">
        <f>IF(N184="základní",J184,0)</f>
        <v>0</v>
      </c>
      <c r="BF184" s="246">
        <f>IF(N184="snížená",J184,0)</f>
        <v>0</v>
      </c>
      <c r="BG184" s="246">
        <f>IF(N184="zákl. přenesená",J184,0)</f>
        <v>0</v>
      </c>
      <c r="BH184" s="246">
        <f>IF(N184="sníž. přenesená",J184,0)</f>
        <v>0</v>
      </c>
      <c r="BI184" s="246">
        <f>IF(N184="nulová",J184,0)</f>
        <v>0</v>
      </c>
      <c r="BJ184" s="25" t="s">
        <v>24</v>
      </c>
      <c r="BK184" s="246">
        <f>ROUND(I184*H184,2)</f>
        <v>0</v>
      </c>
      <c r="BL184" s="25" t="s">
        <v>185</v>
      </c>
      <c r="BM184" s="25" t="s">
        <v>554</v>
      </c>
    </row>
    <row r="185" spans="2:47" s="1" customFormat="1" ht="13.5">
      <c r="B185" s="47"/>
      <c r="C185" s="75"/>
      <c r="D185" s="247" t="s">
        <v>187</v>
      </c>
      <c r="E185" s="75"/>
      <c r="F185" s="248" t="s">
        <v>1258</v>
      </c>
      <c r="G185" s="75"/>
      <c r="H185" s="75"/>
      <c r="I185" s="205"/>
      <c r="J185" s="75"/>
      <c r="K185" s="75"/>
      <c r="L185" s="73"/>
      <c r="M185" s="249"/>
      <c r="N185" s="48"/>
      <c r="O185" s="48"/>
      <c r="P185" s="48"/>
      <c r="Q185" s="48"/>
      <c r="R185" s="48"/>
      <c r="S185" s="48"/>
      <c r="T185" s="96"/>
      <c r="AT185" s="25" t="s">
        <v>187</v>
      </c>
      <c r="AU185" s="25" t="s">
        <v>24</v>
      </c>
    </row>
    <row r="186" spans="2:65" s="1" customFormat="1" ht="16.5" customHeight="1">
      <c r="B186" s="47"/>
      <c r="C186" s="235" t="s">
        <v>566</v>
      </c>
      <c r="D186" s="235" t="s">
        <v>181</v>
      </c>
      <c r="E186" s="236" t="s">
        <v>1259</v>
      </c>
      <c r="F186" s="237" t="s">
        <v>1260</v>
      </c>
      <c r="G186" s="238" t="s">
        <v>1111</v>
      </c>
      <c r="H186" s="239">
        <v>4</v>
      </c>
      <c r="I186" s="240"/>
      <c r="J186" s="241">
        <f>ROUND(I186*H186,2)</f>
        <v>0</v>
      </c>
      <c r="K186" s="237" t="s">
        <v>369</v>
      </c>
      <c r="L186" s="73"/>
      <c r="M186" s="242" t="s">
        <v>22</v>
      </c>
      <c r="N186" s="243" t="s">
        <v>48</v>
      </c>
      <c r="O186" s="48"/>
      <c r="P186" s="244">
        <f>O186*H186</f>
        <v>0</v>
      </c>
      <c r="Q186" s="244">
        <v>0</v>
      </c>
      <c r="R186" s="244">
        <f>Q186*H186</f>
        <v>0</v>
      </c>
      <c r="S186" s="244">
        <v>0</v>
      </c>
      <c r="T186" s="245">
        <f>S186*H186</f>
        <v>0</v>
      </c>
      <c r="AR186" s="25" t="s">
        <v>185</v>
      </c>
      <c r="AT186" s="25" t="s">
        <v>181</v>
      </c>
      <c r="AU186" s="25" t="s">
        <v>24</v>
      </c>
      <c r="AY186" s="25" t="s">
        <v>179</v>
      </c>
      <c r="BE186" s="246">
        <f>IF(N186="základní",J186,0)</f>
        <v>0</v>
      </c>
      <c r="BF186" s="246">
        <f>IF(N186="snížená",J186,0)</f>
        <v>0</v>
      </c>
      <c r="BG186" s="246">
        <f>IF(N186="zákl. přenesená",J186,0)</f>
        <v>0</v>
      </c>
      <c r="BH186" s="246">
        <f>IF(N186="sníž. přenesená",J186,0)</f>
        <v>0</v>
      </c>
      <c r="BI186" s="246">
        <f>IF(N186="nulová",J186,0)</f>
        <v>0</v>
      </c>
      <c r="BJ186" s="25" t="s">
        <v>24</v>
      </c>
      <c r="BK186" s="246">
        <f>ROUND(I186*H186,2)</f>
        <v>0</v>
      </c>
      <c r="BL186" s="25" t="s">
        <v>185</v>
      </c>
      <c r="BM186" s="25" t="s">
        <v>566</v>
      </c>
    </row>
    <row r="187" spans="2:47" s="1" customFormat="1" ht="13.5">
      <c r="B187" s="47"/>
      <c r="C187" s="75"/>
      <c r="D187" s="247" t="s">
        <v>187</v>
      </c>
      <c r="E187" s="75"/>
      <c r="F187" s="248" t="s">
        <v>1260</v>
      </c>
      <c r="G187" s="75"/>
      <c r="H187" s="75"/>
      <c r="I187" s="205"/>
      <c r="J187" s="75"/>
      <c r="K187" s="75"/>
      <c r="L187" s="73"/>
      <c r="M187" s="249"/>
      <c r="N187" s="48"/>
      <c r="O187" s="48"/>
      <c r="P187" s="48"/>
      <c r="Q187" s="48"/>
      <c r="R187" s="48"/>
      <c r="S187" s="48"/>
      <c r="T187" s="96"/>
      <c r="AT187" s="25" t="s">
        <v>187</v>
      </c>
      <c r="AU187" s="25" t="s">
        <v>24</v>
      </c>
    </row>
    <row r="188" spans="2:65" s="1" customFormat="1" ht="16.5" customHeight="1">
      <c r="B188" s="47"/>
      <c r="C188" s="235" t="s">
        <v>574</v>
      </c>
      <c r="D188" s="235" t="s">
        <v>181</v>
      </c>
      <c r="E188" s="236" t="s">
        <v>1261</v>
      </c>
      <c r="F188" s="237" t="s">
        <v>1262</v>
      </c>
      <c r="G188" s="238" t="s">
        <v>1111</v>
      </c>
      <c r="H188" s="239">
        <v>2</v>
      </c>
      <c r="I188" s="240"/>
      <c r="J188" s="241">
        <f>ROUND(I188*H188,2)</f>
        <v>0</v>
      </c>
      <c r="K188" s="237" t="s">
        <v>369</v>
      </c>
      <c r="L188" s="73"/>
      <c r="M188" s="242" t="s">
        <v>22</v>
      </c>
      <c r="N188" s="243" t="s">
        <v>48</v>
      </c>
      <c r="O188" s="48"/>
      <c r="P188" s="244">
        <f>O188*H188</f>
        <v>0</v>
      </c>
      <c r="Q188" s="244">
        <v>0</v>
      </c>
      <c r="R188" s="244">
        <f>Q188*H188</f>
        <v>0</v>
      </c>
      <c r="S188" s="244">
        <v>0</v>
      </c>
      <c r="T188" s="245">
        <f>S188*H188</f>
        <v>0</v>
      </c>
      <c r="AR188" s="25" t="s">
        <v>185</v>
      </c>
      <c r="AT188" s="25" t="s">
        <v>181</v>
      </c>
      <c r="AU188" s="25" t="s">
        <v>24</v>
      </c>
      <c r="AY188" s="25" t="s">
        <v>179</v>
      </c>
      <c r="BE188" s="246">
        <f>IF(N188="základní",J188,0)</f>
        <v>0</v>
      </c>
      <c r="BF188" s="246">
        <f>IF(N188="snížená",J188,0)</f>
        <v>0</v>
      </c>
      <c r="BG188" s="246">
        <f>IF(N188="zákl. přenesená",J188,0)</f>
        <v>0</v>
      </c>
      <c r="BH188" s="246">
        <f>IF(N188="sníž. přenesená",J188,0)</f>
        <v>0</v>
      </c>
      <c r="BI188" s="246">
        <f>IF(N188="nulová",J188,0)</f>
        <v>0</v>
      </c>
      <c r="BJ188" s="25" t="s">
        <v>24</v>
      </c>
      <c r="BK188" s="246">
        <f>ROUND(I188*H188,2)</f>
        <v>0</v>
      </c>
      <c r="BL188" s="25" t="s">
        <v>185</v>
      </c>
      <c r="BM188" s="25" t="s">
        <v>574</v>
      </c>
    </row>
    <row r="189" spans="2:47" s="1" customFormat="1" ht="13.5">
      <c r="B189" s="47"/>
      <c r="C189" s="75"/>
      <c r="D189" s="247" t="s">
        <v>187</v>
      </c>
      <c r="E189" s="75"/>
      <c r="F189" s="248" t="s">
        <v>1262</v>
      </c>
      <c r="G189" s="75"/>
      <c r="H189" s="75"/>
      <c r="I189" s="205"/>
      <c r="J189" s="75"/>
      <c r="K189" s="75"/>
      <c r="L189" s="73"/>
      <c r="M189" s="249"/>
      <c r="N189" s="48"/>
      <c r="O189" s="48"/>
      <c r="P189" s="48"/>
      <c r="Q189" s="48"/>
      <c r="R189" s="48"/>
      <c r="S189" s="48"/>
      <c r="T189" s="96"/>
      <c r="AT189" s="25" t="s">
        <v>187</v>
      </c>
      <c r="AU189" s="25" t="s">
        <v>24</v>
      </c>
    </row>
    <row r="190" spans="2:65" s="1" customFormat="1" ht="16.5" customHeight="1">
      <c r="B190" s="47"/>
      <c r="C190" s="235" t="s">
        <v>580</v>
      </c>
      <c r="D190" s="235" t="s">
        <v>181</v>
      </c>
      <c r="E190" s="236" t="s">
        <v>1263</v>
      </c>
      <c r="F190" s="237" t="s">
        <v>1264</v>
      </c>
      <c r="G190" s="238" t="s">
        <v>1111</v>
      </c>
      <c r="H190" s="239">
        <v>2</v>
      </c>
      <c r="I190" s="240"/>
      <c r="J190" s="241">
        <f>ROUND(I190*H190,2)</f>
        <v>0</v>
      </c>
      <c r="K190" s="237" t="s">
        <v>369</v>
      </c>
      <c r="L190" s="73"/>
      <c r="M190" s="242" t="s">
        <v>22</v>
      </c>
      <c r="N190" s="243" t="s">
        <v>48</v>
      </c>
      <c r="O190" s="48"/>
      <c r="P190" s="244">
        <f>O190*H190</f>
        <v>0</v>
      </c>
      <c r="Q190" s="244">
        <v>0</v>
      </c>
      <c r="R190" s="244">
        <f>Q190*H190</f>
        <v>0</v>
      </c>
      <c r="S190" s="244">
        <v>0</v>
      </c>
      <c r="T190" s="245">
        <f>S190*H190</f>
        <v>0</v>
      </c>
      <c r="AR190" s="25" t="s">
        <v>185</v>
      </c>
      <c r="AT190" s="25" t="s">
        <v>181</v>
      </c>
      <c r="AU190" s="25" t="s">
        <v>24</v>
      </c>
      <c r="AY190" s="25" t="s">
        <v>179</v>
      </c>
      <c r="BE190" s="246">
        <f>IF(N190="základní",J190,0)</f>
        <v>0</v>
      </c>
      <c r="BF190" s="246">
        <f>IF(N190="snížená",J190,0)</f>
        <v>0</v>
      </c>
      <c r="BG190" s="246">
        <f>IF(N190="zákl. přenesená",J190,0)</f>
        <v>0</v>
      </c>
      <c r="BH190" s="246">
        <f>IF(N190="sníž. přenesená",J190,0)</f>
        <v>0</v>
      </c>
      <c r="BI190" s="246">
        <f>IF(N190="nulová",J190,0)</f>
        <v>0</v>
      </c>
      <c r="BJ190" s="25" t="s">
        <v>24</v>
      </c>
      <c r="BK190" s="246">
        <f>ROUND(I190*H190,2)</f>
        <v>0</v>
      </c>
      <c r="BL190" s="25" t="s">
        <v>185</v>
      </c>
      <c r="BM190" s="25" t="s">
        <v>580</v>
      </c>
    </row>
    <row r="191" spans="2:47" s="1" customFormat="1" ht="13.5">
      <c r="B191" s="47"/>
      <c r="C191" s="75"/>
      <c r="D191" s="247" t="s">
        <v>187</v>
      </c>
      <c r="E191" s="75"/>
      <c r="F191" s="248" t="s">
        <v>1264</v>
      </c>
      <c r="G191" s="75"/>
      <c r="H191" s="75"/>
      <c r="I191" s="205"/>
      <c r="J191" s="75"/>
      <c r="K191" s="75"/>
      <c r="L191" s="73"/>
      <c r="M191" s="249"/>
      <c r="N191" s="48"/>
      <c r="O191" s="48"/>
      <c r="P191" s="48"/>
      <c r="Q191" s="48"/>
      <c r="R191" s="48"/>
      <c r="S191" s="48"/>
      <c r="T191" s="96"/>
      <c r="AT191" s="25" t="s">
        <v>187</v>
      </c>
      <c r="AU191" s="25" t="s">
        <v>24</v>
      </c>
    </row>
    <row r="192" spans="2:65" s="1" customFormat="1" ht="16.5" customHeight="1">
      <c r="B192" s="47"/>
      <c r="C192" s="235" t="s">
        <v>588</v>
      </c>
      <c r="D192" s="235" t="s">
        <v>181</v>
      </c>
      <c r="E192" s="236" t="s">
        <v>1265</v>
      </c>
      <c r="F192" s="237" t="s">
        <v>1266</v>
      </c>
      <c r="G192" s="238" t="s">
        <v>1111</v>
      </c>
      <c r="H192" s="239">
        <v>4</v>
      </c>
      <c r="I192" s="240"/>
      <c r="J192" s="241">
        <f>ROUND(I192*H192,2)</f>
        <v>0</v>
      </c>
      <c r="K192" s="237" t="s">
        <v>369</v>
      </c>
      <c r="L192" s="73"/>
      <c r="M192" s="242" t="s">
        <v>22</v>
      </c>
      <c r="N192" s="243" t="s">
        <v>48</v>
      </c>
      <c r="O192" s="48"/>
      <c r="P192" s="244">
        <f>O192*H192</f>
        <v>0</v>
      </c>
      <c r="Q192" s="244">
        <v>0</v>
      </c>
      <c r="R192" s="244">
        <f>Q192*H192</f>
        <v>0</v>
      </c>
      <c r="S192" s="244">
        <v>0</v>
      </c>
      <c r="T192" s="245">
        <f>S192*H192</f>
        <v>0</v>
      </c>
      <c r="AR192" s="25" t="s">
        <v>185</v>
      </c>
      <c r="AT192" s="25" t="s">
        <v>181</v>
      </c>
      <c r="AU192" s="25" t="s">
        <v>24</v>
      </c>
      <c r="AY192" s="25" t="s">
        <v>179</v>
      </c>
      <c r="BE192" s="246">
        <f>IF(N192="základní",J192,0)</f>
        <v>0</v>
      </c>
      <c r="BF192" s="246">
        <f>IF(N192="snížená",J192,0)</f>
        <v>0</v>
      </c>
      <c r="BG192" s="246">
        <f>IF(N192="zákl. přenesená",J192,0)</f>
        <v>0</v>
      </c>
      <c r="BH192" s="246">
        <f>IF(N192="sníž. přenesená",J192,0)</f>
        <v>0</v>
      </c>
      <c r="BI192" s="246">
        <f>IF(N192="nulová",J192,0)</f>
        <v>0</v>
      </c>
      <c r="BJ192" s="25" t="s">
        <v>24</v>
      </c>
      <c r="BK192" s="246">
        <f>ROUND(I192*H192,2)</f>
        <v>0</v>
      </c>
      <c r="BL192" s="25" t="s">
        <v>185</v>
      </c>
      <c r="BM192" s="25" t="s">
        <v>588</v>
      </c>
    </row>
    <row r="193" spans="2:47" s="1" customFormat="1" ht="13.5">
      <c r="B193" s="47"/>
      <c r="C193" s="75"/>
      <c r="D193" s="247" t="s">
        <v>187</v>
      </c>
      <c r="E193" s="75"/>
      <c r="F193" s="248" t="s">
        <v>1266</v>
      </c>
      <c r="G193" s="75"/>
      <c r="H193" s="75"/>
      <c r="I193" s="205"/>
      <c r="J193" s="75"/>
      <c r="K193" s="75"/>
      <c r="L193" s="73"/>
      <c r="M193" s="249"/>
      <c r="N193" s="48"/>
      <c r="O193" s="48"/>
      <c r="P193" s="48"/>
      <c r="Q193" s="48"/>
      <c r="R193" s="48"/>
      <c r="S193" s="48"/>
      <c r="T193" s="96"/>
      <c r="AT193" s="25" t="s">
        <v>187</v>
      </c>
      <c r="AU193" s="25" t="s">
        <v>24</v>
      </c>
    </row>
    <row r="194" spans="2:65" s="1" customFormat="1" ht="16.5" customHeight="1">
      <c r="B194" s="47"/>
      <c r="C194" s="235" t="s">
        <v>594</v>
      </c>
      <c r="D194" s="235" t="s">
        <v>181</v>
      </c>
      <c r="E194" s="236" t="s">
        <v>1267</v>
      </c>
      <c r="F194" s="237" t="s">
        <v>1268</v>
      </c>
      <c r="G194" s="238" t="s">
        <v>1111</v>
      </c>
      <c r="H194" s="239">
        <v>4</v>
      </c>
      <c r="I194" s="240"/>
      <c r="J194" s="241">
        <f>ROUND(I194*H194,2)</f>
        <v>0</v>
      </c>
      <c r="K194" s="237" t="s">
        <v>369</v>
      </c>
      <c r="L194" s="73"/>
      <c r="M194" s="242" t="s">
        <v>22</v>
      </c>
      <c r="N194" s="243" t="s">
        <v>48</v>
      </c>
      <c r="O194" s="48"/>
      <c r="P194" s="244">
        <f>O194*H194</f>
        <v>0</v>
      </c>
      <c r="Q194" s="244">
        <v>0</v>
      </c>
      <c r="R194" s="244">
        <f>Q194*H194</f>
        <v>0</v>
      </c>
      <c r="S194" s="244">
        <v>0</v>
      </c>
      <c r="T194" s="245">
        <f>S194*H194</f>
        <v>0</v>
      </c>
      <c r="AR194" s="25" t="s">
        <v>185</v>
      </c>
      <c r="AT194" s="25" t="s">
        <v>181</v>
      </c>
      <c r="AU194" s="25" t="s">
        <v>24</v>
      </c>
      <c r="AY194" s="25" t="s">
        <v>179</v>
      </c>
      <c r="BE194" s="246">
        <f>IF(N194="základní",J194,0)</f>
        <v>0</v>
      </c>
      <c r="BF194" s="246">
        <f>IF(N194="snížená",J194,0)</f>
        <v>0</v>
      </c>
      <c r="BG194" s="246">
        <f>IF(N194="zákl. přenesená",J194,0)</f>
        <v>0</v>
      </c>
      <c r="BH194" s="246">
        <f>IF(N194="sníž. přenesená",J194,0)</f>
        <v>0</v>
      </c>
      <c r="BI194" s="246">
        <f>IF(N194="nulová",J194,0)</f>
        <v>0</v>
      </c>
      <c r="BJ194" s="25" t="s">
        <v>24</v>
      </c>
      <c r="BK194" s="246">
        <f>ROUND(I194*H194,2)</f>
        <v>0</v>
      </c>
      <c r="BL194" s="25" t="s">
        <v>185</v>
      </c>
      <c r="BM194" s="25" t="s">
        <v>594</v>
      </c>
    </row>
    <row r="195" spans="2:47" s="1" customFormat="1" ht="13.5">
      <c r="B195" s="47"/>
      <c r="C195" s="75"/>
      <c r="D195" s="247" t="s">
        <v>187</v>
      </c>
      <c r="E195" s="75"/>
      <c r="F195" s="248" t="s">
        <v>1268</v>
      </c>
      <c r="G195" s="75"/>
      <c r="H195" s="75"/>
      <c r="I195" s="205"/>
      <c r="J195" s="75"/>
      <c r="K195" s="75"/>
      <c r="L195" s="73"/>
      <c r="M195" s="249"/>
      <c r="N195" s="48"/>
      <c r="O195" s="48"/>
      <c r="P195" s="48"/>
      <c r="Q195" s="48"/>
      <c r="R195" s="48"/>
      <c r="S195" s="48"/>
      <c r="T195" s="96"/>
      <c r="AT195" s="25" t="s">
        <v>187</v>
      </c>
      <c r="AU195" s="25" t="s">
        <v>24</v>
      </c>
    </row>
    <row r="196" spans="2:65" s="1" customFormat="1" ht="16.5" customHeight="1">
      <c r="B196" s="47"/>
      <c r="C196" s="235" t="s">
        <v>600</v>
      </c>
      <c r="D196" s="235" t="s">
        <v>181</v>
      </c>
      <c r="E196" s="236" t="s">
        <v>1269</v>
      </c>
      <c r="F196" s="237" t="s">
        <v>1270</v>
      </c>
      <c r="G196" s="238" t="s">
        <v>1111</v>
      </c>
      <c r="H196" s="239">
        <v>1</v>
      </c>
      <c r="I196" s="240"/>
      <c r="J196" s="241">
        <f>ROUND(I196*H196,2)</f>
        <v>0</v>
      </c>
      <c r="K196" s="237" t="s">
        <v>369</v>
      </c>
      <c r="L196" s="73"/>
      <c r="M196" s="242" t="s">
        <v>22</v>
      </c>
      <c r="N196" s="243" t="s">
        <v>48</v>
      </c>
      <c r="O196" s="48"/>
      <c r="P196" s="244">
        <f>O196*H196</f>
        <v>0</v>
      </c>
      <c r="Q196" s="244">
        <v>0</v>
      </c>
      <c r="R196" s="244">
        <f>Q196*H196</f>
        <v>0</v>
      </c>
      <c r="S196" s="244">
        <v>0</v>
      </c>
      <c r="T196" s="245">
        <f>S196*H196</f>
        <v>0</v>
      </c>
      <c r="AR196" s="25" t="s">
        <v>185</v>
      </c>
      <c r="AT196" s="25" t="s">
        <v>181</v>
      </c>
      <c r="AU196" s="25" t="s">
        <v>24</v>
      </c>
      <c r="AY196" s="25" t="s">
        <v>179</v>
      </c>
      <c r="BE196" s="246">
        <f>IF(N196="základní",J196,0)</f>
        <v>0</v>
      </c>
      <c r="BF196" s="246">
        <f>IF(N196="snížená",J196,0)</f>
        <v>0</v>
      </c>
      <c r="BG196" s="246">
        <f>IF(N196="zákl. přenesená",J196,0)</f>
        <v>0</v>
      </c>
      <c r="BH196" s="246">
        <f>IF(N196="sníž. přenesená",J196,0)</f>
        <v>0</v>
      </c>
      <c r="BI196" s="246">
        <f>IF(N196="nulová",J196,0)</f>
        <v>0</v>
      </c>
      <c r="BJ196" s="25" t="s">
        <v>24</v>
      </c>
      <c r="BK196" s="246">
        <f>ROUND(I196*H196,2)</f>
        <v>0</v>
      </c>
      <c r="BL196" s="25" t="s">
        <v>185</v>
      </c>
      <c r="BM196" s="25" t="s">
        <v>600</v>
      </c>
    </row>
    <row r="197" spans="2:47" s="1" customFormat="1" ht="13.5">
      <c r="B197" s="47"/>
      <c r="C197" s="75"/>
      <c r="D197" s="247" t="s">
        <v>187</v>
      </c>
      <c r="E197" s="75"/>
      <c r="F197" s="248" t="s">
        <v>1270</v>
      </c>
      <c r="G197" s="75"/>
      <c r="H197" s="75"/>
      <c r="I197" s="205"/>
      <c r="J197" s="75"/>
      <c r="K197" s="75"/>
      <c r="L197" s="73"/>
      <c r="M197" s="249"/>
      <c r="N197" s="48"/>
      <c r="O197" s="48"/>
      <c r="P197" s="48"/>
      <c r="Q197" s="48"/>
      <c r="R197" s="48"/>
      <c r="S197" s="48"/>
      <c r="T197" s="96"/>
      <c r="AT197" s="25" t="s">
        <v>187</v>
      </c>
      <c r="AU197" s="25" t="s">
        <v>24</v>
      </c>
    </row>
    <row r="198" spans="2:65" s="1" customFormat="1" ht="16.5" customHeight="1">
      <c r="B198" s="47"/>
      <c r="C198" s="235" t="s">
        <v>608</v>
      </c>
      <c r="D198" s="235" t="s">
        <v>181</v>
      </c>
      <c r="E198" s="236" t="s">
        <v>1271</v>
      </c>
      <c r="F198" s="237" t="s">
        <v>1272</v>
      </c>
      <c r="G198" s="238" t="s">
        <v>1111</v>
      </c>
      <c r="H198" s="239">
        <v>1</v>
      </c>
      <c r="I198" s="240"/>
      <c r="J198" s="241">
        <f>ROUND(I198*H198,2)</f>
        <v>0</v>
      </c>
      <c r="K198" s="237" t="s">
        <v>369</v>
      </c>
      <c r="L198" s="73"/>
      <c r="M198" s="242" t="s">
        <v>22</v>
      </c>
      <c r="N198" s="243" t="s">
        <v>48</v>
      </c>
      <c r="O198" s="48"/>
      <c r="P198" s="244">
        <f>O198*H198</f>
        <v>0</v>
      </c>
      <c r="Q198" s="244">
        <v>0</v>
      </c>
      <c r="R198" s="244">
        <f>Q198*H198</f>
        <v>0</v>
      </c>
      <c r="S198" s="244">
        <v>0</v>
      </c>
      <c r="T198" s="245">
        <f>S198*H198</f>
        <v>0</v>
      </c>
      <c r="AR198" s="25" t="s">
        <v>185</v>
      </c>
      <c r="AT198" s="25" t="s">
        <v>181</v>
      </c>
      <c r="AU198" s="25" t="s">
        <v>24</v>
      </c>
      <c r="AY198" s="25" t="s">
        <v>179</v>
      </c>
      <c r="BE198" s="246">
        <f>IF(N198="základní",J198,0)</f>
        <v>0</v>
      </c>
      <c r="BF198" s="246">
        <f>IF(N198="snížená",J198,0)</f>
        <v>0</v>
      </c>
      <c r="BG198" s="246">
        <f>IF(N198="zákl. přenesená",J198,0)</f>
        <v>0</v>
      </c>
      <c r="BH198" s="246">
        <f>IF(N198="sníž. přenesená",J198,0)</f>
        <v>0</v>
      </c>
      <c r="BI198" s="246">
        <f>IF(N198="nulová",J198,0)</f>
        <v>0</v>
      </c>
      <c r="BJ198" s="25" t="s">
        <v>24</v>
      </c>
      <c r="BK198" s="246">
        <f>ROUND(I198*H198,2)</f>
        <v>0</v>
      </c>
      <c r="BL198" s="25" t="s">
        <v>185</v>
      </c>
      <c r="BM198" s="25" t="s">
        <v>608</v>
      </c>
    </row>
    <row r="199" spans="2:47" s="1" customFormat="1" ht="13.5">
      <c r="B199" s="47"/>
      <c r="C199" s="75"/>
      <c r="D199" s="247" t="s">
        <v>187</v>
      </c>
      <c r="E199" s="75"/>
      <c r="F199" s="248" t="s">
        <v>1272</v>
      </c>
      <c r="G199" s="75"/>
      <c r="H199" s="75"/>
      <c r="I199" s="205"/>
      <c r="J199" s="75"/>
      <c r="K199" s="75"/>
      <c r="L199" s="73"/>
      <c r="M199" s="249"/>
      <c r="N199" s="48"/>
      <c r="O199" s="48"/>
      <c r="P199" s="48"/>
      <c r="Q199" s="48"/>
      <c r="R199" s="48"/>
      <c r="S199" s="48"/>
      <c r="T199" s="96"/>
      <c r="AT199" s="25" t="s">
        <v>187</v>
      </c>
      <c r="AU199" s="25" t="s">
        <v>24</v>
      </c>
    </row>
    <row r="200" spans="2:65" s="1" customFormat="1" ht="16.5" customHeight="1">
      <c r="B200" s="47"/>
      <c r="C200" s="235" t="s">
        <v>613</v>
      </c>
      <c r="D200" s="235" t="s">
        <v>181</v>
      </c>
      <c r="E200" s="236" t="s">
        <v>1273</v>
      </c>
      <c r="F200" s="237" t="s">
        <v>1274</v>
      </c>
      <c r="G200" s="238" t="s">
        <v>451</v>
      </c>
      <c r="H200" s="239">
        <v>40</v>
      </c>
      <c r="I200" s="240"/>
      <c r="J200" s="241">
        <f>ROUND(I200*H200,2)</f>
        <v>0</v>
      </c>
      <c r="K200" s="237" t="s">
        <v>369</v>
      </c>
      <c r="L200" s="73"/>
      <c r="M200" s="242" t="s">
        <v>22</v>
      </c>
      <c r="N200" s="243" t="s">
        <v>48</v>
      </c>
      <c r="O200" s="48"/>
      <c r="P200" s="244">
        <f>O200*H200</f>
        <v>0</v>
      </c>
      <c r="Q200" s="244">
        <v>0</v>
      </c>
      <c r="R200" s="244">
        <f>Q200*H200</f>
        <v>0</v>
      </c>
      <c r="S200" s="244">
        <v>0</v>
      </c>
      <c r="T200" s="245">
        <f>S200*H200</f>
        <v>0</v>
      </c>
      <c r="AR200" s="25" t="s">
        <v>185</v>
      </c>
      <c r="AT200" s="25" t="s">
        <v>181</v>
      </c>
      <c r="AU200" s="25" t="s">
        <v>24</v>
      </c>
      <c r="AY200" s="25" t="s">
        <v>179</v>
      </c>
      <c r="BE200" s="246">
        <f>IF(N200="základní",J200,0)</f>
        <v>0</v>
      </c>
      <c r="BF200" s="246">
        <f>IF(N200="snížená",J200,0)</f>
        <v>0</v>
      </c>
      <c r="BG200" s="246">
        <f>IF(N200="zákl. přenesená",J200,0)</f>
        <v>0</v>
      </c>
      <c r="BH200" s="246">
        <f>IF(N200="sníž. přenesená",J200,0)</f>
        <v>0</v>
      </c>
      <c r="BI200" s="246">
        <f>IF(N200="nulová",J200,0)</f>
        <v>0</v>
      </c>
      <c r="BJ200" s="25" t="s">
        <v>24</v>
      </c>
      <c r="BK200" s="246">
        <f>ROUND(I200*H200,2)</f>
        <v>0</v>
      </c>
      <c r="BL200" s="25" t="s">
        <v>185</v>
      </c>
      <c r="BM200" s="25" t="s">
        <v>613</v>
      </c>
    </row>
    <row r="201" spans="2:47" s="1" customFormat="1" ht="13.5">
      <c r="B201" s="47"/>
      <c r="C201" s="75"/>
      <c r="D201" s="247" t="s">
        <v>187</v>
      </c>
      <c r="E201" s="75"/>
      <c r="F201" s="248" t="s">
        <v>1274</v>
      </c>
      <c r="G201" s="75"/>
      <c r="H201" s="75"/>
      <c r="I201" s="205"/>
      <c r="J201" s="75"/>
      <c r="K201" s="75"/>
      <c r="L201" s="73"/>
      <c r="M201" s="249"/>
      <c r="N201" s="48"/>
      <c r="O201" s="48"/>
      <c r="P201" s="48"/>
      <c r="Q201" s="48"/>
      <c r="R201" s="48"/>
      <c r="S201" s="48"/>
      <c r="T201" s="96"/>
      <c r="AT201" s="25" t="s">
        <v>187</v>
      </c>
      <c r="AU201" s="25" t="s">
        <v>24</v>
      </c>
    </row>
    <row r="202" spans="2:65" s="1" customFormat="1" ht="16.5" customHeight="1">
      <c r="B202" s="47"/>
      <c r="C202" s="235" t="s">
        <v>620</v>
      </c>
      <c r="D202" s="235" t="s">
        <v>181</v>
      </c>
      <c r="E202" s="236" t="s">
        <v>1275</v>
      </c>
      <c r="F202" s="237" t="s">
        <v>1276</v>
      </c>
      <c r="G202" s="238" t="s">
        <v>451</v>
      </c>
      <c r="H202" s="239">
        <v>80</v>
      </c>
      <c r="I202" s="240"/>
      <c r="J202" s="241">
        <f>ROUND(I202*H202,2)</f>
        <v>0</v>
      </c>
      <c r="K202" s="237" t="s">
        <v>369</v>
      </c>
      <c r="L202" s="73"/>
      <c r="M202" s="242" t="s">
        <v>22</v>
      </c>
      <c r="N202" s="243" t="s">
        <v>48</v>
      </c>
      <c r="O202" s="48"/>
      <c r="P202" s="244">
        <f>O202*H202</f>
        <v>0</v>
      </c>
      <c r="Q202" s="244">
        <v>0</v>
      </c>
      <c r="R202" s="244">
        <f>Q202*H202</f>
        <v>0</v>
      </c>
      <c r="S202" s="244">
        <v>0</v>
      </c>
      <c r="T202" s="245">
        <f>S202*H202</f>
        <v>0</v>
      </c>
      <c r="AR202" s="25" t="s">
        <v>185</v>
      </c>
      <c r="AT202" s="25" t="s">
        <v>181</v>
      </c>
      <c r="AU202" s="25" t="s">
        <v>24</v>
      </c>
      <c r="AY202" s="25" t="s">
        <v>179</v>
      </c>
      <c r="BE202" s="246">
        <f>IF(N202="základní",J202,0)</f>
        <v>0</v>
      </c>
      <c r="BF202" s="246">
        <f>IF(N202="snížená",J202,0)</f>
        <v>0</v>
      </c>
      <c r="BG202" s="246">
        <f>IF(N202="zákl. přenesená",J202,0)</f>
        <v>0</v>
      </c>
      <c r="BH202" s="246">
        <f>IF(N202="sníž. přenesená",J202,0)</f>
        <v>0</v>
      </c>
      <c r="BI202" s="246">
        <f>IF(N202="nulová",J202,0)</f>
        <v>0</v>
      </c>
      <c r="BJ202" s="25" t="s">
        <v>24</v>
      </c>
      <c r="BK202" s="246">
        <f>ROUND(I202*H202,2)</f>
        <v>0</v>
      </c>
      <c r="BL202" s="25" t="s">
        <v>185</v>
      </c>
      <c r="BM202" s="25" t="s">
        <v>620</v>
      </c>
    </row>
    <row r="203" spans="2:47" s="1" customFormat="1" ht="13.5">
      <c r="B203" s="47"/>
      <c r="C203" s="75"/>
      <c r="D203" s="247" t="s">
        <v>187</v>
      </c>
      <c r="E203" s="75"/>
      <c r="F203" s="248" t="s">
        <v>1276</v>
      </c>
      <c r="G203" s="75"/>
      <c r="H203" s="75"/>
      <c r="I203" s="205"/>
      <c r="J203" s="75"/>
      <c r="K203" s="75"/>
      <c r="L203" s="73"/>
      <c r="M203" s="249"/>
      <c r="N203" s="48"/>
      <c r="O203" s="48"/>
      <c r="P203" s="48"/>
      <c r="Q203" s="48"/>
      <c r="R203" s="48"/>
      <c r="S203" s="48"/>
      <c r="T203" s="96"/>
      <c r="AT203" s="25" t="s">
        <v>187</v>
      </c>
      <c r="AU203" s="25" t="s">
        <v>24</v>
      </c>
    </row>
    <row r="204" spans="2:65" s="1" customFormat="1" ht="16.5" customHeight="1">
      <c r="B204" s="47"/>
      <c r="C204" s="235" t="s">
        <v>629</v>
      </c>
      <c r="D204" s="235" t="s">
        <v>181</v>
      </c>
      <c r="E204" s="236" t="s">
        <v>1277</v>
      </c>
      <c r="F204" s="237" t="s">
        <v>1278</v>
      </c>
      <c r="G204" s="238" t="s">
        <v>1111</v>
      </c>
      <c r="H204" s="239">
        <v>20</v>
      </c>
      <c r="I204" s="240"/>
      <c r="J204" s="241">
        <f>ROUND(I204*H204,2)</f>
        <v>0</v>
      </c>
      <c r="K204" s="237" t="s">
        <v>369</v>
      </c>
      <c r="L204" s="73"/>
      <c r="M204" s="242" t="s">
        <v>22</v>
      </c>
      <c r="N204" s="243" t="s">
        <v>48</v>
      </c>
      <c r="O204" s="48"/>
      <c r="P204" s="244">
        <f>O204*H204</f>
        <v>0</v>
      </c>
      <c r="Q204" s="244">
        <v>0</v>
      </c>
      <c r="R204" s="244">
        <f>Q204*H204</f>
        <v>0</v>
      </c>
      <c r="S204" s="244">
        <v>0</v>
      </c>
      <c r="T204" s="245">
        <f>S204*H204</f>
        <v>0</v>
      </c>
      <c r="AR204" s="25" t="s">
        <v>185</v>
      </c>
      <c r="AT204" s="25" t="s">
        <v>181</v>
      </c>
      <c r="AU204" s="25" t="s">
        <v>24</v>
      </c>
      <c r="AY204" s="25" t="s">
        <v>179</v>
      </c>
      <c r="BE204" s="246">
        <f>IF(N204="základní",J204,0)</f>
        <v>0</v>
      </c>
      <c r="BF204" s="246">
        <f>IF(N204="snížená",J204,0)</f>
        <v>0</v>
      </c>
      <c r="BG204" s="246">
        <f>IF(N204="zákl. přenesená",J204,0)</f>
        <v>0</v>
      </c>
      <c r="BH204" s="246">
        <f>IF(N204="sníž. přenesená",J204,0)</f>
        <v>0</v>
      </c>
      <c r="BI204" s="246">
        <f>IF(N204="nulová",J204,0)</f>
        <v>0</v>
      </c>
      <c r="BJ204" s="25" t="s">
        <v>24</v>
      </c>
      <c r="BK204" s="246">
        <f>ROUND(I204*H204,2)</f>
        <v>0</v>
      </c>
      <c r="BL204" s="25" t="s">
        <v>185</v>
      </c>
      <c r="BM204" s="25" t="s">
        <v>629</v>
      </c>
    </row>
    <row r="205" spans="2:47" s="1" customFormat="1" ht="13.5">
      <c r="B205" s="47"/>
      <c r="C205" s="75"/>
      <c r="D205" s="247" t="s">
        <v>187</v>
      </c>
      <c r="E205" s="75"/>
      <c r="F205" s="248" t="s">
        <v>1278</v>
      </c>
      <c r="G205" s="75"/>
      <c r="H205" s="75"/>
      <c r="I205" s="205"/>
      <c r="J205" s="75"/>
      <c r="K205" s="75"/>
      <c r="L205" s="73"/>
      <c r="M205" s="249"/>
      <c r="N205" s="48"/>
      <c r="O205" s="48"/>
      <c r="P205" s="48"/>
      <c r="Q205" s="48"/>
      <c r="R205" s="48"/>
      <c r="S205" s="48"/>
      <c r="T205" s="96"/>
      <c r="AT205" s="25" t="s">
        <v>187</v>
      </c>
      <c r="AU205" s="25" t="s">
        <v>24</v>
      </c>
    </row>
    <row r="206" spans="2:65" s="1" customFormat="1" ht="16.5" customHeight="1">
      <c r="B206" s="47"/>
      <c r="C206" s="235" t="s">
        <v>405</v>
      </c>
      <c r="D206" s="235" t="s">
        <v>181</v>
      </c>
      <c r="E206" s="236" t="s">
        <v>1279</v>
      </c>
      <c r="F206" s="237" t="s">
        <v>1280</v>
      </c>
      <c r="G206" s="238" t="s">
        <v>1111</v>
      </c>
      <c r="H206" s="239">
        <v>1</v>
      </c>
      <c r="I206" s="240"/>
      <c r="J206" s="241">
        <f>ROUND(I206*H206,2)</f>
        <v>0</v>
      </c>
      <c r="K206" s="237" t="s">
        <v>369</v>
      </c>
      <c r="L206" s="73"/>
      <c r="M206" s="242" t="s">
        <v>22</v>
      </c>
      <c r="N206" s="243" t="s">
        <v>48</v>
      </c>
      <c r="O206" s="48"/>
      <c r="P206" s="244">
        <f>O206*H206</f>
        <v>0</v>
      </c>
      <c r="Q206" s="244">
        <v>0</v>
      </c>
      <c r="R206" s="244">
        <f>Q206*H206</f>
        <v>0</v>
      </c>
      <c r="S206" s="244">
        <v>0</v>
      </c>
      <c r="T206" s="245">
        <f>S206*H206</f>
        <v>0</v>
      </c>
      <c r="AR206" s="25" t="s">
        <v>185</v>
      </c>
      <c r="AT206" s="25" t="s">
        <v>181</v>
      </c>
      <c r="AU206" s="25" t="s">
        <v>24</v>
      </c>
      <c r="AY206" s="25" t="s">
        <v>179</v>
      </c>
      <c r="BE206" s="246">
        <f>IF(N206="základní",J206,0)</f>
        <v>0</v>
      </c>
      <c r="BF206" s="246">
        <f>IF(N206="snížená",J206,0)</f>
        <v>0</v>
      </c>
      <c r="BG206" s="246">
        <f>IF(N206="zákl. přenesená",J206,0)</f>
        <v>0</v>
      </c>
      <c r="BH206" s="246">
        <f>IF(N206="sníž. přenesená",J206,0)</f>
        <v>0</v>
      </c>
      <c r="BI206" s="246">
        <f>IF(N206="nulová",J206,0)</f>
        <v>0</v>
      </c>
      <c r="BJ206" s="25" t="s">
        <v>24</v>
      </c>
      <c r="BK206" s="246">
        <f>ROUND(I206*H206,2)</f>
        <v>0</v>
      </c>
      <c r="BL206" s="25" t="s">
        <v>185</v>
      </c>
      <c r="BM206" s="25" t="s">
        <v>405</v>
      </c>
    </row>
    <row r="207" spans="2:47" s="1" customFormat="1" ht="13.5">
      <c r="B207" s="47"/>
      <c r="C207" s="75"/>
      <c r="D207" s="247" t="s">
        <v>187</v>
      </c>
      <c r="E207" s="75"/>
      <c r="F207" s="248" t="s">
        <v>1280</v>
      </c>
      <c r="G207" s="75"/>
      <c r="H207" s="75"/>
      <c r="I207" s="205"/>
      <c r="J207" s="75"/>
      <c r="K207" s="75"/>
      <c r="L207" s="73"/>
      <c r="M207" s="249"/>
      <c r="N207" s="48"/>
      <c r="O207" s="48"/>
      <c r="P207" s="48"/>
      <c r="Q207" s="48"/>
      <c r="R207" s="48"/>
      <c r="S207" s="48"/>
      <c r="T207" s="96"/>
      <c r="AT207" s="25" t="s">
        <v>187</v>
      </c>
      <c r="AU207" s="25" t="s">
        <v>24</v>
      </c>
    </row>
    <row r="208" spans="2:65" s="1" customFormat="1" ht="16.5" customHeight="1">
      <c r="B208" s="47"/>
      <c r="C208" s="235" t="s">
        <v>457</v>
      </c>
      <c r="D208" s="235" t="s">
        <v>181</v>
      </c>
      <c r="E208" s="236" t="s">
        <v>1281</v>
      </c>
      <c r="F208" s="237" t="s">
        <v>1282</v>
      </c>
      <c r="G208" s="238" t="s">
        <v>1111</v>
      </c>
      <c r="H208" s="239">
        <v>15</v>
      </c>
      <c r="I208" s="240"/>
      <c r="J208" s="241">
        <f>ROUND(I208*H208,2)</f>
        <v>0</v>
      </c>
      <c r="K208" s="237" t="s">
        <v>369</v>
      </c>
      <c r="L208" s="73"/>
      <c r="M208" s="242" t="s">
        <v>22</v>
      </c>
      <c r="N208" s="243" t="s">
        <v>48</v>
      </c>
      <c r="O208" s="48"/>
      <c r="P208" s="244">
        <f>O208*H208</f>
        <v>0</v>
      </c>
      <c r="Q208" s="244">
        <v>0</v>
      </c>
      <c r="R208" s="244">
        <f>Q208*H208</f>
        <v>0</v>
      </c>
      <c r="S208" s="244">
        <v>0</v>
      </c>
      <c r="T208" s="245">
        <f>S208*H208</f>
        <v>0</v>
      </c>
      <c r="AR208" s="25" t="s">
        <v>185</v>
      </c>
      <c r="AT208" s="25" t="s">
        <v>181</v>
      </c>
      <c r="AU208" s="25" t="s">
        <v>24</v>
      </c>
      <c r="AY208" s="25" t="s">
        <v>179</v>
      </c>
      <c r="BE208" s="246">
        <f>IF(N208="základní",J208,0)</f>
        <v>0</v>
      </c>
      <c r="BF208" s="246">
        <f>IF(N208="snížená",J208,0)</f>
        <v>0</v>
      </c>
      <c r="BG208" s="246">
        <f>IF(N208="zákl. přenesená",J208,0)</f>
        <v>0</v>
      </c>
      <c r="BH208" s="246">
        <f>IF(N208="sníž. přenesená",J208,0)</f>
        <v>0</v>
      </c>
      <c r="BI208" s="246">
        <f>IF(N208="nulová",J208,0)</f>
        <v>0</v>
      </c>
      <c r="BJ208" s="25" t="s">
        <v>24</v>
      </c>
      <c r="BK208" s="246">
        <f>ROUND(I208*H208,2)</f>
        <v>0</v>
      </c>
      <c r="BL208" s="25" t="s">
        <v>185</v>
      </c>
      <c r="BM208" s="25" t="s">
        <v>457</v>
      </c>
    </row>
    <row r="209" spans="2:47" s="1" customFormat="1" ht="13.5">
      <c r="B209" s="47"/>
      <c r="C209" s="75"/>
      <c r="D209" s="247" t="s">
        <v>187</v>
      </c>
      <c r="E209" s="75"/>
      <c r="F209" s="248" t="s">
        <v>1282</v>
      </c>
      <c r="G209" s="75"/>
      <c r="H209" s="75"/>
      <c r="I209" s="205"/>
      <c r="J209" s="75"/>
      <c r="K209" s="75"/>
      <c r="L209" s="73"/>
      <c r="M209" s="249"/>
      <c r="N209" s="48"/>
      <c r="O209" s="48"/>
      <c r="P209" s="48"/>
      <c r="Q209" s="48"/>
      <c r="R209" s="48"/>
      <c r="S209" s="48"/>
      <c r="T209" s="96"/>
      <c r="AT209" s="25" t="s">
        <v>187</v>
      </c>
      <c r="AU209" s="25" t="s">
        <v>24</v>
      </c>
    </row>
    <row r="210" spans="2:65" s="1" customFormat="1" ht="16.5" customHeight="1">
      <c r="B210" s="47"/>
      <c r="C210" s="235" t="s">
        <v>499</v>
      </c>
      <c r="D210" s="235" t="s">
        <v>181</v>
      </c>
      <c r="E210" s="236" t="s">
        <v>1283</v>
      </c>
      <c r="F210" s="237" t="s">
        <v>1284</v>
      </c>
      <c r="G210" s="238" t="s">
        <v>451</v>
      </c>
      <c r="H210" s="239">
        <v>18</v>
      </c>
      <c r="I210" s="240"/>
      <c r="J210" s="241">
        <f>ROUND(I210*H210,2)</f>
        <v>0</v>
      </c>
      <c r="K210" s="237" t="s">
        <v>369</v>
      </c>
      <c r="L210" s="73"/>
      <c r="M210" s="242" t="s">
        <v>22</v>
      </c>
      <c r="N210" s="243" t="s">
        <v>48</v>
      </c>
      <c r="O210" s="48"/>
      <c r="P210" s="244">
        <f>O210*H210</f>
        <v>0</v>
      </c>
      <c r="Q210" s="244">
        <v>0</v>
      </c>
      <c r="R210" s="244">
        <f>Q210*H210</f>
        <v>0</v>
      </c>
      <c r="S210" s="244">
        <v>0</v>
      </c>
      <c r="T210" s="245">
        <f>S210*H210</f>
        <v>0</v>
      </c>
      <c r="AR210" s="25" t="s">
        <v>185</v>
      </c>
      <c r="AT210" s="25" t="s">
        <v>181</v>
      </c>
      <c r="AU210" s="25" t="s">
        <v>24</v>
      </c>
      <c r="AY210" s="25" t="s">
        <v>179</v>
      </c>
      <c r="BE210" s="246">
        <f>IF(N210="základní",J210,0)</f>
        <v>0</v>
      </c>
      <c r="BF210" s="246">
        <f>IF(N210="snížená",J210,0)</f>
        <v>0</v>
      </c>
      <c r="BG210" s="246">
        <f>IF(N210="zákl. přenesená",J210,0)</f>
        <v>0</v>
      </c>
      <c r="BH210" s="246">
        <f>IF(N210="sníž. přenesená",J210,0)</f>
        <v>0</v>
      </c>
      <c r="BI210" s="246">
        <f>IF(N210="nulová",J210,0)</f>
        <v>0</v>
      </c>
      <c r="BJ210" s="25" t="s">
        <v>24</v>
      </c>
      <c r="BK210" s="246">
        <f>ROUND(I210*H210,2)</f>
        <v>0</v>
      </c>
      <c r="BL210" s="25" t="s">
        <v>185</v>
      </c>
      <c r="BM210" s="25" t="s">
        <v>499</v>
      </c>
    </row>
    <row r="211" spans="2:47" s="1" customFormat="1" ht="13.5">
      <c r="B211" s="47"/>
      <c r="C211" s="75"/>
      <c r="D211" s="247" t="s">
        <v>187</v>
      </c>
      <c r="E211" s="75"/>
      <c r="F211" s="248" t="s">
        <v>1284</v>
      </c>
      <c r="G211" s="75"/>
      <c r="H211" s="75"/>
      <c r="I211" s="205"/>
      <c r="J211" s="75"/>
      <c r="K211" s="75"/>
      <c r="L211" s="73"/>
      <c r="M211" s="249"/>
      <c r="N211" s="48"/>
      <c r="O211" s="48"/>
      <c r="P211" s="48"/>
      <c r="Q211" s="48"/>
      <c r="R211" s="48"/>
      <c r="S211" s="48"/>
      <c r="T211" s="96"/>
      <c r="AT211" s="25" t="s">
        <v>187</v>
      </c>
      <c r="AU211" s="25" t="s">
        <v>24</v>
      </c>
    </row>
    <row r="212" spans="2:65" s="1" customFormat="1" ht="16.5" customHeight="1">
      <c r="B212" s="47"/>
      <c r="C212" s="235" t="s">
        <v>658</v>
      </c>
      <c r="D212" s="235" t="s">
        <v>181</v>
      </c>
      <c r="E212" s="236" t="s">
        <v>1283</v>
      </c>
      <c r="F212" s="237" t="s">
        <v>1284</v>
      </c>
      <c r="G212" s="238" t="s">
        <v>451</v>
      </c>
      <c r="H212" s="239">
        <v>10</v>
      </c>
      <c r="I212" s="240"/>
      <c r="J212" s="241">
        <f>ROUND(I212*H212,2)</f>
        <v>0</v>
      </c>
      <c r="K212" s="237" t="s">
        <v>369</v>
      </c>
      <c r="L212" s="73"/>
      <c r="M212" s="242" t="s">
        <v>22</v>
      </c>
      <c r="N212" s="243" t="s">
        <v>48</v>
      </c>
      <c r="O212" s="48"/>
      <c r="P212" s="244">
        <f>O212*H212</f>
        <v>0</v>
      </c>
      <c r="Q212" s="244">
        <v>0</v>
      </c>
      <c r="R212" s="244">
        <f>Q212*H212</f>
        <v>0</v>
      </c>
      <c r="S212" s="244">
        <v>0</v>
      </c>
      <c r="T212" s="245">
        <f>S212*H212</f>
        <v>0</v>
      </c>
      <c r="AR212" s="25" t="s">
        <v>185</v>
      </c>
      <c r="AT212" s="25" t="s">
        <v>181</v>
      </c>
      <c r="AU212" s="25" t="s">
        <v>24</v>
      </c>
      <c r="AY212" s="25" t="s">
        <v>179</v>
      </c>
      <c r="BE212" s="246">
        <f>IF(N212="základní",J212,0)</f>
        <v>0</v>
      </c>
      <c r="BF212" s="246">
        <f>IF(N212="snížená",J212,0)</f>
        <v>0</v>
      </c>
      <c r="BG212" s="246">
        <f>IF(N212="zákl. přenesená",J212,0)</f>
        <v>0</v>
      </c>
      <c r="BH212" s="246">
        <f>IF(N212="sníž. přenesená",J212,0)</f>
        <v>0</v>
      </c>
      <c r="BI212" s="246">
        <f>IF(N212="nulová",J212,0)</f>
        <v>0</v>
      </c>
      <c r="BJ212" s="25" t="s">
        <v>24</v>
      </c>
      <c r="BK212" s="246">
        <f>ROUND(I212*H212,2)</f>
        <v>0</v>
      </c>
      <c r="BL212" s="25" t="s">
        <v>185</v>
      </c>
      <c r="BM212" s="25" t="s">
        <v>658</v>
      </c>
    </row>
    <row r="213" spans="2:47" s="1" customFormat="1" ht="13.5">
      <c r="B213" s="47"/>
      <c r="C213" s="75"/>
      <c r="D213" s="247" t="s">
        <v>187</v>
      </c>
      <c r="E213" s="75"/>
      <c r="F213" s="248" t="s">
        <v>1284</v>
      </c>
      <c r="G213" s="75"/>
      <c r="H213" s="75"/>
      <c r="I213" s="205"/>
      <c r="J213" s="75"/>
      <c r="K213" s="75"/>
      <c r="L213" s="73"/>
      <c r="M213" s="249"/>
      <c r="N213" s="48"/>
      <c r="O213" s="48"/>
      <c r="P213" s="48"/>
      <c r="Q213" s="48"/>
      <c r="R213" s="48"/>
      <c r="S213" s="48"/>
      <c r="T213" s="96"/>
      <c r="AT213" s="25" t="s">
        <v>187</v>
      </c>
      <c r="AU213" s="25" t="s">
        <v>24</v>
      </c>
    </row>
    <row r="214" spans="2:65" s="1" customFormat="1" ht="16.5" customHeight="1">
      <c r="B214" s="47"/>
      <c r="C214" s="235" t="s">
        <v>666</v>
      </c>
      <c r="D214" s="235" t="s">
        <v>181</v>
      </c>
      <c r="E214" s="236" t="s">
        <v>1285</v>
      </c>
      <c r="F214" s="237" t="s">
        <v>1286</v>
      </c>
      <c r="G214" s="238" t="s">
        <v>451</v>
      </c>
      <c r="H214" s="239">
        <v>15</v>
      </c>
      <c r="I214" s="240"/>
      <c r="J214" s="241">
        <f>ROUND(I214*H214,2)</f>
        <v>0</v>
      </c>
      <c r="K214" s="237" t="s">
        <v>369</v>
      </c>
      <c r="L214" s="73"/>
      <c r="M214" s="242" t="s">
        <v>22</v>
      </c>
      <c r="N214" s="243" t="s">
        <v>48</v>
      </c>
      <c r="O214" s="48"/>
      <c r="P214" s="244">
        <f>O214*H214</f>
        <v>0</v>
      </c>
      <c r="Q214" s="244">
        <v>0</v>
      </c>
      <c r="R214" s="244">
        <f>Q214*H214</f>
        <v>0</v>
      </c>
      <c r="S214" s="244">
        <v>0</v>
      </c>
      <c r="T214" s="245">
        <f>S214*H214</f>
        <v>0</v>
      </c>
      <c r="AR214" s="25" t="s">
        <v>185</v>
      </c>
      <c r="AT214" s="25" t="s">
        <v>181</v>
      </c>
      <c r="AU214" s="25" t="s">
        <v>24</v>
      </c>
      <c r="AY214" s="25" t="s">
        <v>179</v>
      </c>
      <c r="BE214" s="246">
        <f>IF(N214="základní",J214,0)</f>
        <v>0</v>
      </c>
      <c r="BF214" s="246">
        <f>IF(N214="snížená",J214,0)</f>
        <v>0</v>
      </c>
      <c r="BG214" s="246">
        <f>IF(N214="zákl. přenesená",J214,0)</f>
        <v>0</v>
      </c>
      <c r="BH214" s="246">
        <f>IF(N214="sníž. přenesená",J214,0)</f>
        <v>0</v>
      </c>
      <c r="BI214" s="246">
        <f>IF(N214="nulová",J214,0)</f>
        <v>0</v>
      </c>
      <c r="BJ214" s="25" t="s">
        <v>24</v>
      </c>
      <c r="BK214" s="246">
        <f>ROUND(I214*H214,2)</f>
        <v>0</v>
      </c>
      <c r="BL214" s="25" t="s">
        <v>185</v>
      </c>
      <c r="BM214" s="25" t="s">
        <v>666</v>
      </c>
    </row>
    <row r="215" spans="2:47" s="1" customFormat="1" ht="13.5">
      <c r="B215" s="47"/>
      <c r="C215" s="75"/>
      <c r="D215" s="247" t="s">
        <v>187</v>
      </c>
      <c r="E215" s="75"/>
      <c r="F215" s="248" t="s">
        <v>1286</v>
      </c>
      <c r="G215" s="75"/>
      <c r="H215" s="75"/>
      <c r="I215" s="205"/>
      <c r="J215" s="75"/>
      <c r="K215" s="75"/>
      <c r="L215" s="73"/>
      <c r="M215" s="249"/>
      <c r="N215" s="48"/>
      <c r="O215" s="48"/>
      <c r="P215" s="48"/>
      <c r="Q215" s="48"/>
      <c r="R215" s="48"/>
      <c r="S215" s="48"/>
      <c r="T215" s="96"/>
      <c r="AT215" s="25" t="s">
        <v>187</v>
      </c>
      <c r="AU215" s="25" t="s">
        <v>24</v>
      </c>
    </row>
    <row r="216" spans="2:65" s="1" customFormat="1" ht="16.5" customHeight="1">
      <c r="B216" s="47"/>
      <c r="C216" s="235" t="s">
        <v>674</v>
      </c>
      <c r="D216" s="235" t="s">
        <v>181</v>
      </c>
      <c r="E216" s="236" t="s">
        <v>1285</v>
      </c>
      <c r="F216" s="237" t="s">
        <v>1286</v>
      </c>
      <c r="G216" s="238" t="s">
        <v>451</v>
      </c>
      <c r="H216" s="239">
        <v>30</v>
      </c>
      <c r="I216" s="240"/>
      <c r="J216" s="241">
        <f>ROUND(I216*H216,2)</f>
        <v>0</v>
      </c>
      <c r="K216" s="237" t="s">
        <v>369</v>
      </c>
      <c r="L216" s="73"/>
      <c r="M216" s="242" t="s">
        <v>22</v>
      </c>
      <c r="N216" s="243" t="s">
        <v>48</v>
      </c>
      <c r="O216" s="48"/>
      <c r="P216" s="244">
        <f>O216*H216</f>
        <v>0</v>
      </c>
      <c r="Q216" s="244">
        <v>0</v>
      </c>
      <c r="R216" s="244">
        <f>Q216*H216</f>
        <v>0</v>
      </c>
      <c r="S216" s="244">
        <v>0</v>
      </c>
      <c r="T216" s="245">
        <f>S216*H216</f>
        <v>0</v>
      </c>
      <c r="AR216" s="25" t="s">
        <v>185</v>
      </c>
      <c r="AT216" s="25" t="s">
        <v>181</v>
      </c>
      <c r="AU216" s="25" t="s">
        <v>24</v>
      </c>
      <c r="AY216" s="25" t="s">
        <v>179</v>
      </c>
      <c r="BE216" s="246">
        <f>IF(N216="základní",J216,0)</f>
        <v>0</v>
      </c>
      <c r="BF216" s="246">
        <f>IF(N216="snížená",J216,0)</f>
        <v>0</v>
      </c>
      <c r="BG216" s="246">
        <f>IF(N216="zákl. přenesená",J216,0)</f>
        <v>0</v>
      </c>
      <c r="BH216" s="246">
        <f>IF(N216="sníž. přenesená",J216,0)</f>
        <v>0</v>
      </c>
      <c r="BI216" s="246">
        <f>IF(N216="nulová",J216,0)</f>
        <v>0</v>
      </c>
      <c r="BJ216" s="25" t="s">
        <v>24</v>
      </c>
      <c r="BK216" s="246">
        <f>ROUND(I216*H216,2)</f>
        <v>0</v>
      </c>
      <c r="BL216" s="25" t="s">
        <v>185</v>
      </c>
      <c r="BM216" s="25" t="s">
        <v>674</v>
      </c>
    </row>
    <row r="217" spans="2:47" s="1" customFormat="1" ht="13.5">
      <c r="B217" s="47"/>
      <c r="C217" s="75"/>
      <c r="D217" s="247" t="s">
        <v>187</v>
      </c>
      <c r="E217" s="75"/>
      <c r="F217" s="248" t="s">
        <v>1286</v>
      </c>
      <c r="G217" s="75"/>
      <c r="H217" s="75"/>
      <c r="I217" s="205"/>
      <c r="J217" s="75"/>
      <c r="K217" s="75"/>
      <c r="L217" s="73"/>
      <c r="M217" s="249"/>
      <c r="N217" s="48"/>
      <c r="O217" s="48"/>
      <c r="P217" s="48"/>
      <c r="Q217" s="48"/>
      <c r="R217" s="48"/>
      <c r="S217" s="48"/>
      <c r="T217" s="96"/>
      <c r="AT217" s="25" t="s">
        <v>187</v>
      </c>
      <c r="AU217" s="25" t="s">
        <v>24</v>
      </c>
    </row>
    <row r="218" spans="2:65" s="1" customFormat="1" ht="16.5" customHeight="1">
      <c r="B218" s="47"/>
      <c r="C218" s="235" t="s">
        <v>681</v>
      </c>
      <c r="D218" s="235" t="s">
        <v>181</v>
      </c>
      <c r="E218" s="236" t="s">
        <v>1285</v>
      </c>
      <c r="F218" s="237" t="s">
        <v>1286</v>
      </c>
      <c r="G218" s="238" t="s">
        <v>451</v>
      </c>
      <c r="H218" s="239">
        <v>100</v>
      </c>
      <c r="I218" s="240"/>
      <c r="J218" s="241">
        <f>ROUND(I218*H218,2)</f>
        <v>0</v>
      </c>
      <c r="K218" s="237" t="s">
        <v>369</v>
      </c>
      <c r="L218" s="73"/>
      <c r="M218" s="242" t="s">
        <v>22</v>
      </c>
      <c r="N218" s="243" t="s">
        <v>48</v>
      </c>
      <c r="O218" s="48"/>
      <c r="P218" s="244">
        <f>O218*H218</f>
        <v>0</v>
      </c>
      <c r="Q218" s="244">
        <v>0</v>
      </c>
      <c r="R218" s="244">
        <f>Q218*H218</f>
        <v>0</v>
      </c>
      <c r="S218" s="244">
        <v>0</v>
      </c>
      <c r="T218" s="245">
        <f>S218*H218</f>
        <v>0</v>
      </c>
      <c r="AR218" s="25" t="s">
        <v>185</v>
      </c>
      <c r="AT218" s="25" t="s">
        <v>181</v>
      </c>
      <c r="AU218" s="25" t="s">
        <v>24</v>
      </c>
      <c r="AY218" s="25" t="s">
        <v>179</v>
      </c>
      <c r="BE218" s="246">
        <f>IF(N218="základní",J218,0)</f>
        <v>0</v>
      </c>
      <c r="BF218" s="246">
        <f>IF(N218="snížená",J218,0)</f>
        <v>0</v>
      </c>
      <c r="BG218" s="246">
        <f>IF(N218="zákl. přenesená",J218,0)</f>
        <v>0</v>
      </c>
      <c r="BH218" s="246">
        <f>IF(N218="sníž. přenesená",J218,0)</f>
        <v>0</v>
      </c>
      <c r="BI218" s="246">
        <f>IF(N218="nulová",J218,0)</f>
        <v>0</v>
      </c>
      <c r="BJ218" s="25" t="s">
        <v>24</v>
      </c>
      <c r="BK218" s="246">
        <f>ROUND(I218*H218,2)</f>
        <v>0</v>
      </c>
      <c r="BL218" s="25" t="s">
        <v>185</v>
      </c>
      <c r="BM218" s="25" t="s">
        <v>681</v>
      </c>
    </row>
    <row r="219" spans="2:47" s="1" customFormat="1" ht="13.5">
      <c r="B219" s="47"/>
      <c r="C219" s="75"/>
      <c r="D219" s="247" t="s">
        <v>187</v>
      </c>
      <c r="E219" s="75"/>
      <c r="F219" s="248" t="s">
        <v>1286</v>
      </c>
      <c r="G219" s="75"/>
      <c r="H219" s="75"/>
      <c r="I219" s="205"/>
      <c r="J219" s="75"/>
      <c r="K219" s="75"/>
      <c r="L219" s="73"/>
      <c r="M219" s="249"/>
      <c r="N219" s="48"/>
      <c r="O219" s="48"/>
      <c r="P219" s="48"/>
      <c r="Q219" s="48"/>
      <c r="R219" s="48"/>
      <c r="S219" s="48"/>
      <c r="T219" s="96"/>
      <c r="AT219" s="25" t="s">
        <v>187</v>
      </c>
      <c r="AU219" s="25" t="s">
        <v>24</v>
      </c>
    </row>
    <row r="220" spans="2:65" s="1" customFormat="1" ht="16.5" customHeight="1">
      <c r="B220" s="47"/>
      <c r="C220" s="235" t="s">
        <v>688</v>
      </c>
      <c r="D220" s="235" t="s">
        <v>181</v>
      </c>
      <c r="E220" s="236" t="s">
        <v>1285</v>
      </c>
      <c r="F220" s="237" t="s">
        <v>1286</v>
      </c>
      <c r="G220" s="238" t="s">
        <v>451</v>
      </c>
      <c r="H220" s="239">
        <v>12</v>
      </c>
      <c r="I220" s="240"/>
      <c r="J220" s="241">
        <f>ROUND(I220*H220,2)</f>
        <v>0</v>
      </c>
      <c r="K220" s="237" t="s">
        <v>369</v>
      </c>
      <c r="L220" s="73"/>
      <c r="M220" s="242" t="s">
        <v>22</v>
      </c>
      <c r="N220" s="243" t="s">
        <v>48</v>
      </c>
      <c r="O220" s="48"/>
      <c r="P220" s="244">
        <f>O220*H220</f>
        <v>0</v>
      </c>
      <c r="Q220" s="244">
        <v>0</v>
      </c>
      <c r="R220" s="244">
        <f>Q220*H220</f>
        <v>0</v>
      </c>
      <c r="S220" s="244">
        <v>0</v>
      </c>
      <c r="T220" s="245">
        <f>S220*H220</f>
        <v>0</v>
      </c>
      <c r="AR220" s="25" t="s">
        <v>185</v>
      </c>
      <c r="AT220" s="25" t="s">
        <v>181</v>
      </c>
      <c r="AU220" s="25" t="s">
        <v>24</v>
      </c>
      <c r="AY220" s="25" t="s">
        <v>179</v>
      </c>
      <c r="BE220" s="246">
        <f>IF(N220="základní",J220,0)</f>
        <v>0</v>
      </c>
      <c r="BF220" s="246">
        <f>IF(N220="snížená",J220,0)</f>
        <v>0</v>
      </c>
      <c r="BG220" s="246">
        <f>IF(N220="zákl. přenesená",J220,0)</f>
        <v>0</v>
      </c>
      <c r="BH220" s="246">
        <f>IF(N220="sníž. přenesená",J220,0)</f>
        <v>0</v>
      </c>
      <c r="BI220" s="246">
        <f>IF(N220="nulová",J220,0)</f>
        <v>0</v>
      </c>
      <c r="BJ220" s="25" t="s">
        <v>24</v>
      </c>
      <c r="BK220" s="246">
        <f>ROUND(I220*H220,2)</f>
        <v>0</v>
      </c>
      <c r="BL220" s="25" t="s">
        <v>185</v>
      </c>
      <c r="BM220" s="25" t="s">
        <v>688</v>
      </c>
    </row>
    <row r="221" spans="2:47" s="1" customFormat="1" ht="13.5">
      <c r="B221" s="47"/>
      <c r="C221" s="75"/>
      <c r="D221" s="247" t="s">
        <v>187</v>
      </c>
      <c r="E221" s="75"/>
      <c r="F221" s="248" t="s">
        <v>1286</v>
      </c>
      <c r="G221" s="75"/>
      <c r="H221" s="75"/>
      <c r="I221" s="205"/>
      <c r="J221" s="75"/>
      <c r="K221" s="75"/>
      <c r="L221" s="73"/>
      <c r="M221" s="249"/>
      <c r="N221" s="48"/>
      <c r="O221" s="48"/>
      <c r="P221" s="48"/>
      <c r="Q221" s="48"/>
      <c r="R221" s="48"/>
      <c r="S221" s="48"/>
      <c r="T221" s="96"/>
      <c r="AT221" s="25" t="s">
        <v>187</v>
      </c>
      <c r="AU221" s="25" t="s">
        <v>24</v>
      </c>
    </row>
    <row r="222" spans="2:65" s="1" customFormat="1" ht="16.5" customHeight="1">
      <c r="B222" s="47"/>
      <c r="C222" s="235" t="s">
        <v>696</v>
      </c>
      <c r="D222" s="235" t="s">
        <v>181</v>
      </c>
      <c r="E222" s="236" t="s">
        <v>1287</v>
      </c>
      <c r="F222" s="237" t="s">
        <v>1288</v>
      </c>
      <c r="G222" s="238" t="s">
        <v>451</v>
      </c>
      <c r="H222" s="239">
        <v>15</v>
      </c>
      <c r="I222" s="240"/>
      <c r="J222" s="241">
        <f>ROUND(I222*H222,2)</f>
        <v>0</v>
      </c>
      <c r="K222" s="237" t="s">
        <v>369</v>
      </c>
      <c r="L222" s="73"/>
      <c r="M222" s="242" t="s">
        <v>22</v>
      </c>
      <c r="N222" s="243" t="s">
        <v>48</v>
      </c>
      <c r="O222" s="48"/>
      <c r="P222" s="244">
        <f>O222*H222</f>
        <v>0</v>
      </c>
      <c r="Q222" s="244">
        <v>0</v>
      </c>
      <c r="R222" s="244">
        <f>Q222*H222</f>
        <v>0</v>
      </c>
      <c r="S222" s="244">
        <v>0</v>
      </c>
      <c r="T222" s="245">
        <f>S222*H222</f>
        <v>0</v>
      </c>
      <c r="AR222" s="25" t="s">
        <v>185</v>
      </c>
      <c r="AT222" s="25" t="s">
        <v>181</v>
      </c>
      <c r="AU222" s="25" t="s">
        <v>24</v>
      </c>
      <c r="AY222" s="25" t="s">
        <v>179</v>
      </c>
      <c r="BE222" s="246">
        <f>IF(N222="základní",J222,0)</f>
        <v>0</v>
      </c>
      <c r="BF222" s="246">
        <f>IF(N222="snížená",J222,0)</f>
        <v>0</v>
      </c>
      <c r="BG222" s="246">
        <f>IF(N222="zákl. přenesená",J222,0)</f>
        <v>0</v>
      </c>
      <c r="BH222" s="246">
        <f>IF(N222="sníž. přenesená",J222,0)</f>
        <v>0</v>
      </c>
      <c r="BI222" s="246">
        <f>IF(N222="nulová",J222,0)</f>
        <v>0</v>
      </c>
      <c r="BJ222" s="25" t="s">
        <v>24</v>
      </c>
      <c r="BK222" s="246">
        <f>ROUND(I222*H222,2)</f>
        <v>0</v>
      </c>
      <c r="BL222" s="25" t="s">
        <v>185</v>
      </c>
      <c r="BM222" s="25" t="s">
        <v>696</v>
      </c>
    </row>
    <row r="223" spans="2:47" s="1" customFormat="1" ht="13.5">
      <c r="B223" s="47"/>
      <c r="C223" s="75"/>
      <c r="D223" s="247" t="s">
        <v>187</v>
      </c>
      <c r="E223" s="75"/>
      <c r="F223" s="248" t="s">
        <v>1288</v>
      </c>
      <c r="G223" s="75"/>
      <c r="H223" s="75"/>
      <c r="I223" s="205"/>
      <c r="J223" s="75"/>
      <c r="K223" s="75"/>
      <c r="L223" s="73"/>
      <c r="M223" s="249"/>
      <c r="N223" s="48"/>
      <c r="O223" s="48"/>
      <c r="P223" s="48"/>
      <c r="Q223" s="48"/>
      <c r="R223" s="48"/>
      <c r="S223" s="48"/>
      <c r="T223" s="96"/>
      <c r="AT223" s="25" t="s">
        <v>187</v>
      </c>
      <c r="AU223" s="25" t="s">
        <v>24</v>
      </c>
    </row>
    <row r="224" spans="2:65" s="1" customFormat="1" ht="16.5" customHeight="1">
      <c r="B224" s="47"/>
      <c r="C224" s="235" t="s">
        <v>702</v>
      </c>
      <c r="D224" s="235" t="s">
        <v>181</v>
      </c>
      <c r="E224" s="236" t="s">
        <v>1289</v>
      </c>
      <c r="F224" s="237" t="s">
        <v>1290</v>
      </c>
      <c r="G224" s="238" t="s">
        <v>451</v>
      </c>
      <c r="H224" s="239">
        <v>20</v>
      </c>
      <c r="I224" s="240"/>
      <c r="J224" s="241">
        <f>ROUND(I224*H224,2)</f>
        <v>0</v>
      </c>
      <c r="K224" s="237" t="s">
        <v>369</v>
      </c>
      <c r="L224" s="73"/>
      <c r="M224" s="242" t="s">
        <v>22</v>
      </c>
      <c r="N224" s="243" t="s">
        <v>48</v>
      </c>
      <c r="O224" s="48"/>
      <c r="P224" s="244">
        <f>O224*H224</f>
        <v>0</v>
      </c>
      <c r="Q224" s="244">
        <v>0</v>
      </c>
      <c r="R224" s="244">
        <f>Q224*H224</f>
        <v>0</v>
      </c>
      <c r="S224" s="244">
        <v>0</v>
      </c>
      <c r="T224" s="245">
        <f>S224*H224</f>
        <v>0</v>
      </c>
      <c r="AR224" s="25" t="s">
        <v>185</v>
      </c>
      <c r="AT224" s="25" t="s">
        <v>181</v>
      </c>
      <c r="AU224" s="25" t="s">
        <v>24</v>
      </c>
      <c r="AY224" s="25" t="s">
        <v>179</v>
      </c>
      <c r="BE224" s="246">
        <f>IF(N224="základní",J224,0)</f>
        <v>0</v>
      </c>
      <c r="BF224" s="246">
        <f>IF(N224="snížená",J224,0)</f>
        <v>0</v>
      </c>
      <c r="BG224" s="246">
        <f>IF(N224="zákl. přenesená",J224,0)</f>
        <v>0</v>
      </c>
      <c r="BH224" s="246">
        <f>IF(N224="sníž. přenesená",J224,0)</f>
        <v>0</v>
      </c>
      <c r="BI224" s="246">
        <f>IF(N224="nulová",J224,0)</f>
        <v>0</v>
      </c>
      <c r="BJ224" s="25" t="s">
        <v>24</v>
      </c>
      <c r="BK224" s="246">
        <f>ROUND(I224*H224,2)</f>
        <v>0</v>
      </c>
      <c r="BL224" s="25" t="s">
        <v>185</v>
      </c>
      <c r="BM224" s="25" t="s">
        <v>702</v>
      </c>
    </row>
    <row r="225" spans="2:47" s="1" customFormat="1" ht="13.5">
      <c r="B225" s="47"/>
      <c r="C225" s="75"/>
      <c r="D225" s="247" t="s">
        <v>187</v>
      </c>
      <c r="E225" s="75"/>
      <c r="F225" s="248" t="s">
        <v>1290</v>
      </c>
      <c r="G225" s="75"/>
      <c r="H225" s="75"/>
      <c r="I225" s="205"/>
      <c r="J225" s="75"/>
      <c r="K225" s="75"/>
      <c r="L225" s="73"/>
      <c r="M225" s="249"/>
      <c r="N225" s="48"/>
      <c r="O225" s="48"/>
      <c r="P225" s="48"/>
      <c r="Q225" s="48"/>
      <c r="R225" s="48"/>
      <c r="S225" s="48"/>
      <c r="T225" s="96"/>
      <c r="AT225" s="25" t="s">
        <v>187</v>
      </c>
      <c r="AU225" s="25" t="s">
        <v>24</v>
      </c>
    </row>
    <row r="226" spans="2:65" s="1" customFormat="1" ht="16.5" customHeight="1">
      <c r="B226" s="47"/>
      <c r="C226" s="235" t="s">
        <v>709</v>
      </c>
      <c r="D226" s="235" t="s">
        <v>181</v>
      </c>
      <c r="E226" s="236" t="s">
        <v>1289</v>
      </c>
      <c r="F226" s="237" t="s">
        <v>1290</v>
      </c>
      <c r="G226" s="238" t="s">
        <v>451</v>
      </c>
      <c r="H226" s="239">
        <v>20</v>
      </c>
      <c r="I226" s="240"/>
      <c r="J226" s="241">
        <f>ROUND(I226*H226,2)</f>
        <v>0</v>
      </c>
      <c r="K226" s="237" t="s">
        <v>369</v>
      </c>
      <c r="L226" s="73"/>
      <c r="M226" s="242" t="s">
        <v>22</v>
      </c>
      <c r="N226" s="243" t="s">
        <v>48</v>
      </c>
      <c r="O226" s="48"/>
      <c r="P226" s="244">
        <f>O226*H226</f>
        <v>0</v>
      </c>
      <c r="Q226" s="244">
        <v>0</v>
      </c>
      <c r="R226" s="244">
        <f>Q226*H226</f>
        <v>0</v>
      </c>
      <c r="S226" s="244">
        <v>0</v>
      </c>
      <c r="T226" s="245">
        <f>S226*H226</f>
        <v>0</v>
      </c>
      <c r="AR226" s="25" t="s">
        <v>185</v>
      </c>
      <c r="AT226" s="25" t="s">
        <v>181</v>
      </c>
      <c r="AU226" s="25" t="s">
        <v>24</v>
      </c>
      <c r="AY226" s="25" t="s">
        <v>179</v>
      </c>
      <c r="BE226" s="246">
        <f>IF(N226="základní",J226,0)</f>
        <v>0</v>
      </c>
      <c r="BF226" s="246">
        <f>IF(N226="snížená",J226,0)</f>
        <v>0</v>
      </c>
      <c r="BG226" s="246">
        <f>IF(N226="zákl. přenesená",J226,0)</f>
        <v>0</v>
      </c>
      <c r="BH226" s="246">
        <f>IF(N226="sníž. přenesená",J226,0)</f>
        <v>0</v>
      </c>
      <c r="BI226" s="246">
        <f>IF(N226="nulová",J226,0)</f>
        <v>0</v>
      </c>
      <c r="BJ226" s="25" t="s">
        <v>24</v>
      </c>
      <c r="BK226" s="246">
        <f>ROUND(I226*H226,2)</f>
        <v>0</v>
      </c>
      <c r="BL226" s="25" t="s">
        <v>185</v>
      </c>
      <c r="BM226" s="25" t="s">
        <v>709</v>
      </c>
    </row>
    <row r="227" spans="2:47" s="1" customFormat="1" ht="13.5">
      <c r="B227" s="47"/>
      <c r="C227" s="75"/>
      <c r="D227" s="247" t="s">
        <v>187</v>
      </c>
      <c r="E227" s="75"/>
      <c r="F227" s="248" t="s">
        <v>1290</v>
      </c>
      <c r="G227" s="75"/>
      <c r="H227" s="75"/>
      <c r="I227" s="205"/>
      <c r="J227" s="75"/>
      <c r="K227" s="75"/>
      <c r="L227" s="73"/>
      <c r="M227" s="249"/>
      <c r="N227" s="48"/>
      <c r="O227" s="48"/>
      <c r="P227" s="48"/>
      <c r="Q227" s="48"/>
      <c r="R227" s="48"/>
      <c r="S227" s="48"/>
      <c r="T227" s="96"/>
      <c r="AT227" s="25" t="s">
        <v>187</v>
      </c>
      <c r="AU227" s="25" t="s">
        <v>24</v>
      </c>
    </row>
    <row r="228" spans="2:65" s="1" customFormat="1" ht="16.5" customHeight="1">
      <c r="B228" s="47"/>
      <c r="C228" s="235" t="s">
        <v>715</v>
      </c>
      <c r="D228" s="235" t="s">
        <v>181</v>
      </c>
      <c r="E228" s="236" t="s">
        <v>1291</v>
      </c>
      <c r="F228" s="237" t="s">
        <v>1292</v>
      </c>
      <c r="G228" s="238" t="s">
        <v>451</v>
      </c>
      <c r="H228" s="239">
        <v>10</v>
      </c>
      <c r="I228" s="240"/>
      <c r="J228" s="241">
        <f>ROUND(I228*H228,2)</f>
        <v>0</v>
      </c>
      <c r="K228" s="237" t="s">
        <v>369</v>
      </c>
      <c r="L228" s="73"/>
      <c r="M228" s="242" t="s">
        <v>22</v>
      </c>
      <c r="N228" s="243" t="s">
        <v>48</v>
      </c>
      <c r="O228" s="48"/>
      <c r="P228" s="244">
        <f>O228*H228</f>
        <v>0</v>
      </c>
      <c r="Q228" s="244">
        <v>0</v>
      </c>
      <c r="R228" s="244">
        <f>Q228*H228</f>
        <v>0</v>
      </c>
      <c r="S228" s="244">
        <v>0</v>
      </c>
      <c r="T228" s="245">
        <f>S228*H228</f>
        <v>0</v>
      </c>
      <c r="AR228" s="25" t="s">
        <v>185</v>
      </c>
      <c r="AT228" s="25" t="s">
        <v>181</v>
      </c>
      <c r="AU228" s="25" t="s">
        <v>24</v>
      </c>
      <c r="AY228" s="25" t="s">
        <v>179</v>
      </c>
      <c r="BE228" s="246">
        <f>IF(N228="základní",J228,0)</f>
        <v>0</v>
      </c>
      <c r="BF228" s="246">
        <f>IF(N228="snížená",J228,0)</f>
        <v>0</v>
      </c>
      <c r="BG228" s="246">
        <f>IF(N228="zákl. přenesená",J228,0)</f>
        <v>0</v>
      </c>
      <c r="BH228" s="246">
        <f>IF(N228="sníž. přenesená",J228,0)</f>
        <v>0</v>
      </c>
      <c r="BI228" s="246">
        <f>IF(N228="nulová",J228,0)</f>
        <v>0</v>
      </c>
      <c r="BJ228" s="25" t="s">
        <v>24</v>
      </c>
      <c r="BK228" s="246">
        <f>ROUND(I228*H228,2)</f>
        <v>0</v>
      </c>
      <c r="BL228" s="25" t="s">
        <v>185</v>
      </c>
      <c r="BM228" s="25" t="s">
        <v>715</v>
      </c>
    </row>
    <row r="229" spans="2:47" s="1" customFormat="1" ht="13.5">
      <c r="B229" s="47"/>
      <c r="C229" s="75"/>
      <c r="D229" s="247" t="s">
        <v>187</v>
      </c>
      <c r="E229" s="75"/>
      <c r="F229" s="248" t="s">
        <v>1292</v>
      </c>
      <c r="G229" s="75"/>
      <c r="H229" s="75"/>
      <c r="I229" s="205"/>
      <c r="J229" s="75"/>
      <c r="K229" s="75"/>
      <c r="L229" s="73"/>
      <c r="M229" s="249"/>
      <c r="N229" s="48"/>
      <c r="O229" s="48"/>
      <c r="P229" s="48"/>
      <c r="Q229" s="48"/>
      <c r="R229" s="48"/>
      <c r="S229" s="48"/>
      <c r="T229" s="96"/>
      <c r="AT229" s="25" t="s">
        <v>187</v>
      </c>
      <c r="AU229" s="25" t="s">
        <v>24</v>
      </c>
    </row>
    <row r="230" spans="2:65" s="1" customFormat="1" ht="16.5" customHeight="1">
      <c r="B230" s="47"/>
      <c r="C230" s="235" t="s">
        <v>722</v>
      </c>
      <c r="D230" s="235" t="s">
        <v>181</v>
      </c>
      <c r="E230" s="236" t="s">
        <v>1293</v>
      </c>
      <c r="F230" s="237" t="s">
        <v>1294</v>
      </c>
      <c r="G230" s="238" t="s">
        <v>1085</v>
      </c>
      <c r="H230" s="239">
        <v>12</v>
      </c>
      <c r="I230" s="240"/>
      <c r="J230" s="241">
        <f>ROUND(I230*H230,2)</f>
        <v>0</v>
      </c>
      <c r="K230" s="237" t="s">
        <v>369</v>
      </c>
      <c r="L230" s="73"/>
      <c r="M230" s="242" t="s">
        <v>22</v>
      </c>
      <c r="N230" s="243" t="s">
        <v>48</v>
      </c>
      <c r="O230" s="48"/>
      <c r="P230" s="244">
        <f>O230*H230</f>
        <v>0</v>
      </c>
      <c r="Q230" s="244">
        <v>0</v>
      </c>
      <c r="R230" s="244">
        <f>Q230*H230</f>
        <v>0</v>
      </c>
      <c r="S230" s="244">
        <v>0</v>
      </c>
      <c r="T230" s="245">
        <f>S230*H230</f>
        <v>0</v>
      </c>
      <c r="AR230" s="25" t="s">
        <v>185</v>
      </c>
      <c r="AT230" s="25" t="s">
        <v>181</v>
      </c>
      <c r="AU230" s="25" t="s">
        <v>24</v>
      </c>
      <c r="AY230" s="25" t="s">
        <v>179</v>
      </c>
      <c r="BE230" s="246">
        <f>IF(N230="základní",J230,0)</f>
        <v>0</v>
      </c>
      <c r="BF230" s="246">
        <f>IF(N230="snížená",J230,0)</f>
        <v>0</v>
      </c>
      <c r="BG230" s="246">
        <f>IF(N230="zákl. přenesená",J230,0)</f>
        <v>0</v>
      </c>
      <c r="BH230" s="246">
        <f>IF(N230="sníž. přenesená",J230,0)</f>
        <v>0</v>
      </c>
      <c r="BI230" s="246">
        <f>IF(N230="nulová",J230,0)</f>
        <v>0</v>
      </c>
      <c r="BJ230" s="25" t="s">
        <v>24</v>
      </c>
      <c r="BK230" s="246">
        <f>ROUND(I230*H230,2)</f>
        <v>0</v>
      </c>
      <c r="BL230" s="25" t="s">
        <v>185</v>
      </c>
      <c r="BM230" s="25" t="s">
        <v>722</v>
      </c>
    </row>
    <row r="231" spans="2:47" s="1" customFormat="1" ht="13.5">
      <c r="B231" s="47"/>
      <c r="C231" s="75"/>
      <c r="D231" s="247" t="s">
        <v>187</v>
      </c>
      <c r="E231" s="75"/>
      <c r="F231" s="248" t="s">
        <v>1294</v>
      </c>
      <c r="G231" s="75"/>
      <c r="H231" s="75"/>
      <c r="I231" s="205"/>
      <c r="J231" s="75"/>
      <c r="K231" s="75"/>
      <c r="L231" s="73"/>
      <c r="M231" s="249"/>
      <c r="N231" s="48"/>
      <c r="O231" s="48"/>
      <c r="P231" s="48"/>
      <c r="Q231" s="48"/>
      <c r="R231" s="48"/>
      <c r="S231" s="48"/>
      <c r="T231" s="96"/>
      <c r="AT231" s="25" t="s">
        <v>187</v>
      </c>
      <c r="AU231" s="25" t="s">
        <v>24</v>
      </c>
    </row>
    <row r="232" spans="2:63" s="11" customFormat="1" ht="37.4" customHeight="1">
      <c r="B232" s="219"/>
      <c r="C232" s="220"/>
      <c r="D232" s="221" t="s">
        <v>76</v>
      </c>
      <c r="E232" s="222" t="s">
        <v>1138</v>
      </c>
      <c r="F232" s="222" t="s">
        <v>1295</v>
      </c>
      <c r="G232" s="220"/>
      <c r="H232" s="220"/>
      <c r="I232" s="223"/>
      <c r="J232" s="224">
        <f>BK232</f>
        <v>0</v>
      </c>
      <c r="K232" s="220"/>
      <c r="L232" s="225"/>
      <c r="M232" s="226"/>
      <c r="N232" s="227"/>
      <c r="O232" s="227"/>
      <c r="P232" s="228">
        <f>SUM(P233:P248)</f>
        <v>0</v>
      </c>
      <c r="Q232" s="227"/>
      <c r="R232" s="228">
        <f>SUM(R233:R248)</f>
        <v>0</v>
      </c>
      <c r="S232" s="227"/>
      <c r="T232" s="229">
        <f>SUM(T233:T248)</f>
        <v>0</v>
      </c>
      <c r="AR232" s="230" t="s">
        <v>24</v>
      </c>
      <c r="AT232" s="231" t="s">
        <v>76</v>
      </c>
      <c r="AU232" s="231" t="s">
        <v>77</v>
      </c>
      <c r="AY232" s="230" t="s">
        <v>179</v>
      </c>
      <c r="BK232" s="232">
        <f>SUM(BK233:BK248)</f>
        <v>0</v>
      </c>
    </row>
    <row r="233" spans="2:65" s="1" customFormat="1" ht="16.5" customHeight="1">
      <c r="B233" s="47"/>
      <c r="C233" s="235" t="s">
        <v>727</v>
      </c>
      <c r="D233" s="235" t="s">
        <v>181</v>
      </c>
      <c r="E233" s="236" t="s">
        <v>1296</v>
      </c>
      <c r="F233" s="237" t="s">
        <v>1297</v>
      </c>
      <c r="G233" s="238" t="s">
        <v>1111</v>
      </c>
      <c r="H233" s="239">
        <v>4</v>
      </c>
      <c r="I233" s="240"/>
      <c r="J233" s="241">
        <f>ROUND(I233*H233,2)</f>
        <v>0</v>
      </c>
      <c r="K233" s="237" t="s">
        <v>369</v>
      </c>
      <c r="L233" s="73"/>
      <c r="M233" s="242" t="s">
        <v>22</v>
      </c>
      <c r="N233" s="243" t="s">
        <v>48</v>
      </c>
      <c r="O233" s="48"/>
      <c r="P233" s="244">
        <f>O233*H233</f>
        <v>0</v>
      </c>
      <c r="Q233" s="244">
        <v>0</v>
      </c>
      <c r="R233" s="244">
        <f>Q233*H233</f>
        <v>0</v>
      </c>
      <c r="S233" s="244">
        <v>0</v>
      </c>
      <c r="T233" s="245">
        <f>S233*H233</f>
        <v>0</v>
      </c>
      <c r="AR233" s="25" t="s">
        <v>185</v>
      </c>
      <c r="AT233" s="25" t="s">
        <v>181</v>
      </c>
      <c r="AU233" s="25" t="s">
        <v>24</v>
      </c>
      <c r="AY233" s="25" t="s">
        <v>179</v>
      </c>
      <c r="BE233" s="246">
        <f>IF(N233="základní",J233,0)</f>
        <v>0</v>
      </c>
      <c r="BF233" s="246">
        <f>IF(N233="snížená",J233,0)</f>
        <v>0</v>
      </c>
      <c r="BG233" s="246">
        <f>IF(N233="zákl. přenesená",J233,0)</f>
        <v>0</v>
      </c>
      <c r="BH233" s="246">
        <f>IF(N233="sníž. přenesená",J233,0)</f>
        <v>0</v>
      </c>
      <c r="BI233" s="246">
        <f>IF(N233="nulová",J233,0)</f>
        <v>0</v>
      </c>
      <c r="BJ233" s="25" t="s">
        <v>24</v>
      </c>
      <c r="BK233" s="246">
        <f>ROUND(I233*H233,2)</f>
        <v>0</v>
      </c>
      <c r="BL233" s="25" t="s">
        <v>185</v>
      </c>
      <c r="BM233" s="25" t="s">
        <v>727</v>
      </c>
    </row>
    <row r="234" spans="2:47" s="1" customFormat="1" ht="13.5">
      <c r="B234" s="47"/>
      <c r="C234" s="75"/>
      <c r="D234" s="247" t="s">
        <v>187</v>
      </c>
      <c r="E234" s="75"/>
      <c r="F234" s="248" t="s">
        <v>1297</v>
      </c>
      <c r="G234" s="75"/>
      <c r="H234" s="75"/>
      <c r="I234" s="205"/>
      <c r="J234" s="75"/>
      <c r="K234" s="75"/>
      <c r="L234" s="73"/>
      <c r="M234" s="249"/>
      <c r="N234" s="48"/>
      <c r="O234" s="48"/>
      <c r="P234" s="48"/>
      <c r="Q234" s="48"/>
      <c r="R234" s="48"/>
      <c r="S234" s="48"/>
      <c r="T234" s="96"/>
      <c r="AT234" s="25" t="s">
        <v>187</v>
      </c>
      <c r="AU234" s="25" t="s">
        <v>24</v>
      </c>
    </row>
    <row r="235" spans="2:65" s="1" customFormat="1" ht="16.5" customHeight="1">
      <c r="B235" s="47"/>
      <c r="C235" s="235" t="s">
        <v>737</v>
      </c>
      <c r="D235" s="235" t="s">
        <v>181</v>
      </c>
      <c r="E235" s="236" t="s">
        <v>1298</v>
      </c>
      <c r="F235" s="237" t="s">
        <v>1299</v>
      </c>
      <c r="G235" s="238" t="s">
        <v>1111</v>
      </c>
      <c r="H235" s="239">
        <v>8</v>
      </c>
      <c r="I235" s="240"/>
      <c r="J235" s="241">
        <f>ROUND(I235*H235,2)</f>
        <v>0</v>
      </c>
      <c r="K235" s="237" t="s">
        <v>369</v>
      </c>
      <c r="L235" s="73"/>
      <c r="M235" s="242" t="s">
        <v>22</v>
      </c>
      <c r="N235" s="243" t="s">
        <v>48</v>
      </c>
      <c r="O235" s="48"/>
      <c r="P235" s="244">
        <f>O235*H235</f>
        <v>0</v>
      </c>
      <c r="Q235" s="244">
        <v>0</v>
      </c>
      <c r="R235" s="244">
        <f>Q235*H235</f>
        <v>0</v>
      </c>
      <c r="S235" s="244">
        <v>0</v>
      </c>
      <c r="T235" s="245">
        <f>S235*H235</f>
        <v>0</v>
      </c>
      <c r="AR235" s="25" t="s">
        <v>185</v>
      </c>
      <c r="AT235" s="25" t="s">
        <v>181</v>
      </c>
      <c r="AU235" s="25" t="s">
        <v>24</v>
      </c>
      <c r="AY235" s="25" t="s">
        <v>179</v>
      </c>
      <c r="BE235" s="246">
        <f>IF(N235="základní",J235,0)</f>
        <v>0</v>
      </c>
      <c r="BF235" s="246">
        <f>IF(N235="snížená",J235,0)</f>
        <v>0</v>
      </c>
      <c r="BG235" s="246">
        <f>IF(N235="zákl. přenesená",J235,0)</f>
        <v>0</v>
      </c>
      <c r="BH235" s="246">
        <f>IF(N235="sníž. přenesená",J235,0)</f>
        <v>0</v>
      </c>
      <c r="BI235" s="246">
        <f>IF(N235="nulová",J235,0)</f>
        <v>0</v>
      </c>
      <c r="BJ235" s="25" t="s">
        <v>24</v>
      </c>
      <c r="BK235" s="246">
        <f>ROUND(I235*H235,2)</f>
        <v>0</v>
      </c>
      <c r="BL235" s="25" t="s">
        <v>185</v>
      </c>
      <c r="BM235" s="25" t="s">
        <v>737</v>
      </c>
    </row>
    <row r="236" spans="2:47" s="1" customFormat="1" ht="13.5">
      <c r="B236" s="47"/>
      <c r="C236" s="75"/>
      <c r="D236" s="247" t="s">
        <v>187</v>
      </c>
      <c r="E236" s="75"/>
      <c r="F236" s="248" t="s">
        <v>1299</v>
      </c>
      <c r="G236" s="75"/>
      <c r="H236" s="75"/>
      <c r="I236" s="205"/>
      <c r="J236" s="75"/>
      <c r="K236" s="75"/>
      <c r="L236" s="73"/>
      <c r="M236" s="249"/>
      <c r="N236" s="48"/>
      <c r="O236" s="48"/>
      <c r="P236" s="48"/>
      <c r="Q236" s="48"/>
      <c r="R236" s="48"/>
      <c r="S236" s="48"/>
      <c r="T236" s="96"/>
      <c r="AT236" s="25" t="s">
        <v>187</v>
      </c>
      <c r="AU236" s="25" t="s">
        <v>24</v>
      </c>
    </row>
    <row r="237" spans="2:65" s="1" customFormat="1" ht="16.5" customHeight="1">
      <c r="B237" s="47"/>
      <c r="C237" s="235" t="s">
        <v>745</v>
      </c>
      <c r="D237" s="235" t="s">
        <v>181</v>
      </c>
      <c r="E237" s="236" t="s">
        <v>1296</v>
      </c>
      <c r="F237" s="237" t="s">
        <v>1297</v>
      </c>
      <c r="G237" s="238" t="s">
        <v>1111</v>
      </c>
      <c r="H237" s="239">
        <v>2</v>
      </c>
      <c r="I237" s="240"/>
      <c r="J237" s="241">
        <f>ROUND(I237*H237,2)</f>
        <v>0</v>
      </c>
      <c r="K237" s="237" t="s">
        <v>369</v>
      </c>
      <c r="L237" s="73"/>
      <c r="M237" s="242" t="s">
        <v>22</v>
      </c>
      <c r="N237" s="243" t="s">
        <v>48</v>
      </c>
      <c r="O237" s="48"/>
      <c r="P237" s="244">
        <f>O237*H237</f>
        <v>0</v>
      </c>
      <c r="Q237" s="244">
        <v>0</v>
      </c>
      <c r="R237" s="244">
        <f>Q237*H237</f>
        <v>0</v>
      </c>
      <c r="S237" s="244">
        <v>0</v>
      </c>
      <c r="T237" s="245">
        <f>S237*H237</f>
        <v>0</v>
      </c>
      <c r="AR237" s="25" t="s">
        <v>185</v>
      </c>
      <c r="AT237" s="25" t="s">
        <v>181</v>
      </c>
      <c r="AU237" s="25" t="s">
        <v>24</v>
      </c>
      <c r="AY237" s="25" t="s">
        <v>179</v>
      </c>
      <c r="BE237" s="246">
        <f>IF(N237="základní",J237,0)</f>
        <v>0</v>
      </c>
      <c r="BF237" s="246">
        <f>IF(N237="snížená",J237,0)</f>
        <v>0</v>
      </c>
      <c r="BG237" s="246">
        <f>IF(N237="zákl. přenesená",J237,0)</f>
        <v>0</v>
      </c>
      <c r="BH237" s="246">
        <f>IF(N237="sníž. přenesená",J237,0)</f>
        <v>0</v>
      </c>
      <c r="BI237" s="246">
        <f>IF(N237="nulová",J237,0)</f>
        <v>0</v>
      </c>
      <c r="BJ237" s="25" t="s">
        <v>24</v>
      </c>
      <c r="BK237" s="246">
        <f>ROUND(I237*H237,2)</f>
        <v>0</v>
      </c>
      <c r="BL237" s="25" t="s">
        <v>185</v>
      </c>
      <c r="BM237" s="25" t="s">
        <v>745</v>
      </c>
    </row>
    <row r="238" spans="2:47" s="1" customFormat="1" ht="13.5">
      <c r="B238" s="47"/>
      <c r="C238" s="75"/>
      <c r="D238" s="247" t="s">
        <v>187</v>
      </c>
      <c r="E238" s="75"/>
      <c r="F238" s="248" t="s">
        <v>1297</v>
      </c>
      <c r="G238" s="75"/>
      <c r="H238" s="75"/>
      <c r="I238" s="205"/>
      <c r="J238" s="75"/>
      <c r="K238" s="75"/>
      <c r="L238" s="73"/>
      <c r="M238" s="249"/>
      <c r="N238" s="48"/>
      <c r="O238" s="48"/>
      <c r="P238" s="48"/>
      <c r="Q238" s="48"/>
      <c r="R238" s="48"/>
      <c r="S238" s="48"/>
      <c r="T238" s="96"/>
      <c r="AT238" s="25" t="s">
        <v>187</v>
      </c>
      <c r="AU238" s="25" t="s">
        <v>24</v>
      </c>
    </row>
    <row r="239" spans="2:65" s="1" customFormat="1" ht="16.5" customHeight="1">
      <c r="B239" s="47"/>
      <c r="C239" s="235" t="s">
        <v>752</v>
      </c>
      <c r="D239" s="235" t="s">
        <v>181</v>
      </c>
      <c r="E239" s="236" t="s">
        <v>1298</v>
      </c>
      <c r="F239" s="237" t="s">
        <v>1299</v>
      </c>
      <c r="G239" s="238" t="s">
        <v>1111</v>
      </c>
      <c r="H239" s="239">
        <v>2</v>
      </c>
      <c r="I239" s="240"/>
      <c r="J239" s="241">
        <f>ROUND(I239*H239,2)</f>
        <v>0</v>
      </c>
      <c r="K239" s="237" t="s">
        <v>369</v>
      </c>
      <c r="L239" s="73"/>
      <c r="M239" s="242" t="s">
        <v>22</v>
      </c>
      <c r="N239" s="243" t="s">
        <v>48</v>
      </c>
      <c r="O239" s="48"/>
      <c r="P239" s="244">
        <f>O239*H239</f>
        <v>0</v>
      </c>
      <c r="Q239" s="244">
        <v>0</v>
      </c>
      <c r="R239" s="244">
        <f>Q239*H239</f>
        <v>0</v>
      </c>
      <c r="S239" s="244">
        <v>0</v>
      </c>
      <c r="T239" s="245">
        <f>S239*H239</f>
        <v>0</v>
      </c>
      <c r="AR239" s="25" t="s">
        <v>185</v>
      </c>
      <c r="AT239" s="25" t="s">
        <v>181</v>
      </c>
      <c r="AU239" s="25" t="s">
        <v>24</v>
      </c>
      <c r="AY239" s="25" t="s">
        <v>179</v>
      </c>
      <c r="BE239" s="246">
        <f>IF(N239="základní",J239,0)</f>
        <v>0</v>
      </c>
      <c r="BF239" s="246">
        <f>IF(N239="snížená",J239,0)</f>
        <v>0</v>
      </c>
      <c r="BG239" s="246">
        <f>IF(N239="zákl. přenesená",J239,0)</f>
        <v>0</v>
      </c>
      <c r="BH239" s="246">
        <f>IF(N239="sníž. přenesená",J239,0)</f>
        <v>0</v>
      </c>
      <c r="BI239" s="246">
        <f>IF(N239="nulová",J239,0)</f>
        <v>0</v>
      </c>
      <c r="BJ239" s="25" t="s">
        <v>24</v>
      </c>
      <c r="BK239" s="246">
        <f>ROUND(I239*H239,2)</f>
        <v>0</v>
      </c>
      <c r="BL239" s="25" t="s">
        <v>185</v>
      </c>
      <c r="BM239" s="25" t="s">
        <v>752</v>
      </c>
    </row>
    <row r="240" spans="2:47" s="1" customFormat="1" ht="13.5">
      <c r="B240" s="47"/>
      <c r="C240" s="75"/>
      <c r="D240" s="247" t="s">
        <v>187</v>
      </c>
      <c r="E240" s="75"/>
      <c r="F240" s="248" t="s">
        <v>1299</v>
      </c>
      <c r="G240" s="75"/>
      <c r="H240" s="75"/>
      <c r="I240" s="205"/>
      <c r="J240" s="75"/>
      <c r="K240" s="75"/>
      <c r="L240" s="73"/>
      <c r="M240" s="249"/>
      <c r="N240" s="48"/>
      <c r="O240" s="48"/>
      <c r="P240" s="48"/>
      <c r="Q240" s="48"/>
      <c r="R240" s="48"/>
      <c r="S240" s="48"/>
      <c r="T240" s="96"/>
      <c r="AT240" s="25" t="s">
        <v>187</v>
      </c>
      <c r="AU240" s="25" t="s">
        <v>24</v>
      </c>
    </row>
    <row r="241" spans="2:65" s="1" customFormat="1" ht="16.5" customHeight="1">
      <c r="B241" s="47"/>
      <c r="C241" s="235" t="s">
        <v>759</v>
      </c>
      <c r="D241" s="235" t="s">
        <v>181</v>
      </c>
      <c r="E241" s="236" t="s">
        <v>1300</v>
      </c>
      <c r="F241" s="237" t="s">
        <v>1301</v>
      </c>
      <c r="G241" s="238" t="s">
        <v>1111</v>
      </c>
      <c r="H241" s="239">
        <v>36</v>
      </c>
      <c r="I241" s="240"/>
      <c r="J241" s="241">
        <f>ROUND(I241*H241,2)</f>
        <v>0</v>
      </c>
      <c r="K241" s="237" t="s">
        <v>369</v>
      </c>
      <c r="L241" s="73"/>
      <c r="M241" s="242" t="s">
        <v>22</v>
      </c>
      <c r="N241" s="243" t="s">
        <v>48</v>
      </c>
      <c r="O241" s="48"/>
      <c r="P241" s="244">
        <f>O241*H241</f>
        <v>0</v>
      </c>
      <c r="Q241" s="244">
        <v>0</v>
      </c>
      <c r="R241" s="244">
        <f>Q241*H241</f>
        <v>0</v>
      </c>
      <c r="S241" s="244">
        <v>0</v>
      </c>
      <c r="T241" s="245">
        <f>S241*H241</f>
        <v>0</v>
      </c>
      <c r="AR241" s="25" t="s">
        <v>185</v>
      </c>
      <c r="AT241" s="25" t="s">
        <v>181</v>
      </c>
      <c r="AU241" s="25" t="s">
        <v>24</v>
      </c>
      <c r="AY241" s="25" t="s">
        <v>179</v>
      </c>
      <c r="BE241" s="246">
        <f>IF(N241="základní",J241,0)</f>
        <v>0</v>
      </c>
      <c r="BF241" s="246">
        <f>IF(N241="snížená",J241,0)</f>
        <v>0</v>
      </c>
      <c r="BG241" s="246">
        <f>IF(N241="zákl. přenesená",J241,0)</f>
        <v>0</v>
      </c>
      <c r="BH241" s="246">
        <f>IF(N241="sníž. přenesená",J241,0)</f>
        <v>0</v>
      </c>
      <c r="BI241" s="246">
        <f>IF(N241="nulová",J241,0)</f>
        <v>0</v>
      </c>
      <c r="BJ241" s="25" t="s">
        <v>24</v>
      </c>
      <c r="BK241" s="246">
        <f>ROUND(I241*H241,2)</f>
        <v>0</v>
      </c>
      <c r="BL241" s="25" t="s">
        <v>185</v>
      </c>
      <c r="BM241" s="25" t="s">
        <v>759</v>
      </c>
    </row>
    <row r="242" spans="2:47" s="1" customFormat="1" ht="13.5">
      <c r="B242" s="47"/>
      <c r="C242" s="75"/>
      <c r="D242" s="247" t="s">
        <v>187</v>
      </c>
      <c r="E242" s="75"/>
      <c r="F242" s="248" t="s">
        <v>1301</v>
      </c>
      <c r="G242" s="75"/>
      <c r="H242" s="75"/>
      <c r="I242" s="205"/>
      <c r="J242" s="75"/>
      <c r="K242" s="75"/>
      <c r="L242" s="73"/>
      <c r="M242" s="249"/>
      <c r="N242" s="48"/>
      <c r="O242" s="48"/>
      <c r="P242" s="48"/>
      <c r="Q242" s="48"/>
      <c r="R242" s="48"/>
      <c r="S242" s="48"/>
      <c r="T242" s="96"/>
      <c r="AT242" s="25" t="s">
        <v>187</v>
      </c>
      <c r="AU242" s="25" t="s">
        <v>24</v>
      </c>
    </row>
    <row r="243" spans="2:65" s="1" customFormat="1" ht="16.5" customHeight="1">
      <c r="B243" s="47"/>
      <c r="C243" s="235" t="s">
        <v>764</v>
      </c>
      <c r="D243" s="235" t="s">
        <v>181</v>
      </c>
      <c r="E243" s="236" t="s">
        <v>1302</v>
      </c>
      <c r="F243" s="237" t="s">
        <v>1303</v>
      </c>
      <c r="G243" s="238" t="s">
        <v>1111</v>
      </c>
      <c r="H243" s="239">
        <v>1</v>
      </c>
      <c r="I243" s="240"/>
      <c r="J243" s="241">
        <f>ROUND(I243*H243,2)</f>
        <v>0</v>
      </c>
      <c r="K243" s="237" t="s">
        <v>369</v>
      </c>
      <c r="L243" s="73"/>
      <c r="M243" s="242" t="s">
        <v>22</v>
      </c>
      <c r="N243" s="243" t="s">
        <v>48</v>
      </c>
      <c r="O243" s="48"/>
      <c r="P243" s="244">
        <f>O243*H243</f>
        <v>0</v>
      </c>
      <c r="Q243" s="244">
        <v>0</v>
      </c>
      <c r="R243" s="244">
        <f>Q243*H243</f>
        <v>0</v>
      </c>
      <c r="S243" s="244">
        <v>0</v>
      </c>
      <c r="T243" s="245">
        <f>S243*H243</f>
        <v>0</v>
      </c>
      <c r="AR243" s="25" t="s">
        <v>185</v>
      </c>
      <c r="AT243" s="25" t="s">
        <v>181</v>
      </c>
      <c r="AU243" s="25" t="s">
        <v>24</v>
      </c>
      <c r="AY243" s="25" t="s">
        <v>179</v>
      </c>
      <c r="BE243" s="246">
        <f>IF(N243="základní",J243,0)</f>
        <v>0</v>
      </c>
      <c r="BF243" s="246">
        <f>IF(N243="snížená",J243,0)</f>
        <v>0</v>
      </c>
      <c r="BG243" s="246">
        <f>IF(N243="zákl. přenesená",J243,0)</f>
        <v>0</v>
      </c>
      <c r="BH243" s="246">
        <f>IF(N243="sníž. přenesená",J243,0)</f>
        <v>0</v>
      </c>
      <c r="BI243" s="246">
        <f>IF(N243="nulová",J243,0)</f>
        <v>0</v>
      </c>
      <c r="BJ243" s="25" t="s">
        <v>24</v>
      </c>
      <c r="BK243" s="246">
        <f>ROUND(I243*H243,2)</f>
        <v>0</v>
      </c>
      <c r="BL243" s="25" t="s">
        <v>185</v>
      </c>
      <c r="BM243" s="25" t="s">
        <v>764</v>
      </c>
    </row>
    <row r="244" spans="2:47" s="1" customFormat="1" ht="13.5">
      <c r="B244" s="47"/>
      <c r="C244" s="75"/>
      <c r="D244" s="247" t="s">
        <v>187</v>
      </c>
      <c r="E244" s="75"/>
      <c r="F244" s="248" t="s">
        <v>1303</v>
      </c>
      <c r="G244" s="75"/>
      <c r="H244" s="75"/>
      <c r="I244" s="205"/>
      <c r="J244" s="75"/>
      <c r="K244" s="75"/>
      <c r="L244" s="73"/>
      <c r="M244" s="249"/>
      <c r="N244" s="48"/>
      <c r="O244" s="48"/>
      <c r="P244" s="48"/>
      <c r="Q244" s="48"/>
      <c r="R244" s="48"/>
      <c r="S244" s="48"/>
      <c r="T244" s="96"/>
      <c r="AT244" s="25" t="s">
        <v>187</v>
      </c>
      <c r="AU244" s="25" t="s">
        <v>24</v>
      </c>
    </row>
    <row r="245" spans="2:65" s="1" customFormat="1" ht="16.5" customHeight="1">
      <c r="B245" s="47"/>
      <c r="C245" s="235" t="s">
        <v>768</v>
      </c>
      <c r="D245" s="235" t="s">
        <v>181</v>
      </c>
      <c r="E245" s="236" t="s">
        <v>1300</v>
      </c>
      <c r="F245" s="237" t="s">
        <v>1301</v>
      </c>
      <c r="G245" s="238" t="s">
        <v>1111</v>
      </c>
      <c r="H245" s="239">
        <v>1</v>
      </c>
      <c r="I245" s="240"/>
      <c r="J245" s="241">
        <f>ROUND(I245*H245,2)</f>
        <v>0</v>
      </c>
      <c r="K245" s="237" t="s">
        <v>369</v>
      </c>
      <c r="L245" s="73"/>
      <c r="M245" s="242" t="s">
        <v>22</v>
      </c>
      <c r="N245" s="243" t="s">
        <v>48</v>
      </c>
      <c r="O245" s="48"/>
      <c r="P245" s="244">
        <f>O245*H245</f>
        <v>0</v>
      </c>
      <c r="Q245" s="244">
        <v>0</v>
      </c>
      <c r="R245" s="244">
        <f>Q245*H245</f>
        <v>0</v>
      </c>
      <c r="S245" s="244">
        <v>0</v>
      </c>
      <c r="T245" s="245">
        <f>S245*H245</f>
        <v>0</v>
      </c>
      <c r="AR245" s="25" t="s">
        <v>185</v>
      </c>
      <c r="AT245" s="25" t="s">
        <v>181</v>
      </c>
      <c r="AU245" s="25" t="s">
        <v>24</v>
      </c>
      <c r="AY245" s="25" t="s">
        <v>179</v>
      </c>
      <c r="BE245" s="246">
        <f>IF(N245="základní",J245,0)</f>
        <v>0</v>
      </c>
      <c r="BF245" s="246">
        <f>IF(N245="snížená",J245,0)</f>
        <v>0</v>
      </c>
      <c r="BG245" s="246">
        <f>IF(N245="zákl. přenesená",J245,0)</f>
        <v>0</v>
      </c>
      <c r="BH245" s="246">
        <f>IF(N245="sníž. přenesená",J245,0)</f>
        <v>0</v>
      </c>
      <c r="BI245" s="246">
        <f>IF(N245="nulová",J245,0)</f>
        <v>0</v>
      </c>
      <c r="BJ245" s="25" t="s">
        <v>24</v>
      </c>
      <c r="BK245" s="246">
        <f>ROUND(I245*H245,2)</f>
        <v>0</v>
      </c>
      <c r="BL245" s="25" t="s">
        <v>185</v>
      </c>
      <c r="BM245" s="25" t="s">
        <v>768</v>
      </c>
    </row>
    <row r="246" spans="2:47" s="1" customFormat="1" ht="13.5">
      <c r="B246" s="47"/>
      <c r="C246" s="75"/>
      <c r="D246" s="247" t="s">
        <v>187</v>
      </c>
      <c r="E246" s="75"/>
      <c r="F246" s="248" t="s">
        <v>1301</v>
      </c>
      <c r="G246" s="75"/>
      <c r="H246" s="75"/>
      <c r="I246" s="205"/>
      <c r="J246" s="75"/>
      <c r="K246" s="75"/>
      <c r="L246" s="73"/>
      <c r="M246" s="249"/>
      <c r="N246" s="48"/>
      <c r="O246" s="48"/>
      <c r="P246" s="48"/>
      <c r="Q246" s="48"/>
      <c r="R246" s="48"/>
      <c r="S246" s="48"/>
      <c r="T246" s="96"/>
      <c r="AT246" s="25" t="s">
        <v>187</v>
      </c>
      <c r="AU246" s="25" t="s">
        <v>24</v>
      </c>
    </row>
    <row r="247" spans="2:65" s="1" customFormat="1" ht="16.5" customHeight="1">
      <c r="B247" s="47"/>
      <c r="C247" s="235" t="s">
        <v>122</v>
      </c>
      <c r="D247" s="235" t="s">
        <v>181</v>
      </c>
      <c r="E247" s="236" t="s">
        <v>1304</v>
      </c>
      <c r="F247" s="237" t="s">
        <v>1305</v>
      </c>
      <c r="G247" s="238" t="s">
        <v>1306</v>
      </c>
      <c r="H247" s="239">
        <v>40</v>
      </c>
      <c r="I247" s="240"/>
      <c r="J247" s="241">
        <f>ROUND(I247*H247,2)</f>
        <v>0</v>
      </c>
      <c r="K247" s="237" t="s">
        <v>369</v>
      </c>
      <c r="L247" s="73"/>
      <c r="M247" s="242" t="s">
        <v>22</v>
      </c>
      <c r="N247" s="243" t="s">
        <v>48</v>
      </c>
      <c r="O247" s="48"/>
      <c r="P247" s="244">
        <f>O247*H247</f>
        <v>0</v>
      </c>
      <c r="Q247" s="244">
        <v>0</v>
      </c>
      <c r="R247" s="244">
        <f>Q247*H247</f>
        <v>0</v>
      </c>
      <c r="S247" s="244">
        <v>0</v>
      </c>
      <c r="T247" s="245">
        <f>S247*H247</f>
        <v>0</v>
      </c>
      <c r="AR247" s="25" t="s">
        <v>185</v>
      </c>
      <c r="AT247" s="25" t="s">
        <v>181</v>
      </c>
      <c r="AU247" s="25" t="s">
        <v>24</v>
      </c>
      <c r="AY247" s="25" t="s">
        <v>179</v>
      </c>
      <c r="BE247" s="246">
        <f>IF(N247="základní",J247,0)</f>
        <v>0</v>
      </c>
      <c r="BF247" s="246">
        <f>IF(N247="snížená",J247,0)</f>
        <v>0</v>
      </c>
      <c r="BG247" s="246">
        <f>IF(N247="zákl. přenesená",J247,0)</f>
        <v>0</v>
      </c>
      <c r="BH247" s="246">
        <f>IF(N247="sníž. přenesená",J247,0)</f>
        <v>0</v>
      </c>
      <c r="BI247" s="246">
        <f>IF(N247="nulová",J247,0)</f>
        <v>0</v>
      </c>
      <c r="BJ247" s="25" t="s">
        <v>24</v>
      </c>
      <c r="BK247" s="246">
        <f>ROUND(I247*H247,2)</f>
        <v>0</v>
      </c>
      <c r="BL247" s="25" t="s">
        <v>185</v>
      </c>
      <c r="BM247" s="25" t="s">
        <v>122</v>
      </c>
    </row>
    <row r="248" spans="2:47" s="1" customFormat="1" ht="13.5">
      <c r="B248" s="47"/>
      <c r="C248" s="75"/>
      <c r="D248" s="247" t="s">
        <v>187</v>
      </c>
      <c r="E248" s="75"/>
      <c r="F248" s="248" t="s">
        <v>1305</v>
      </c>
      <c r="G248" s="75"/>
      <c r="H248" s="75"/>
      <c r="I248" s="205"/>
      <c r="J248" s="75"/>
      <c r="K248" s="75"/>
      <c r="L248" s="73"/>
      <c r="M248" s="307"/>
      <c r="N248" s="308"/>
      <c r="O248" s="308"/>
      <c r="P248" s="308"/>
      <c r="Q248" s="308"/>
      <c r="R248" s="308"/>
      <c r="S248" s="308"/>
      <c r="T248" s="309"/>
      <c r="AT248" s="25" t="s">
        <v>187</v>
      </c>
      <c r="AU248" s="25" t="s">
        <v>24</v>
      </c>
    </row>
    <row r="249" spans="2:12" s="1" customFormat="1" ht="6.95" customHeight="1">
      <c r="B249" s="68"/>
      <c r="C249" s="69"/>
      <c r="D249" s="69"/>
      <c r="E249" s="69"/>
      <c r="F249" s="69"/>
      <c r="G249" s="69"/>
      <c r="H249" s="69"/>
      <c r="I249" s="180"/>
      <c r="J249" s="69"/>
      <c r="K249" s="69"/>
      <c r="L249" s="73"/>
    </row>
  </sheetData>
  <sheetProtection password="CC35" sheet="1" objects="1" scenarios="1" formatColumns="0" formatRows="0" autoFilter="0"/>
  <autoFilter ref="C79:K248"/>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2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107</v>
      </c>
      <c r="G1" s="152" t="s">
        <v>108</v>
      </c>
      <c r="H1" s="152"/>
      <c r="I1" s="153"/>
      <c r="J1" s="152" t="s">
        <v>109</v>
      </c>
      <c r="K1" s="151" t="s">
        <v>110</v>
      </c>
      <c r="L1" s="152" t="s">
        <v>111</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99</v>
      </c>
    </row>
    <row r="3" spans="2:46" ht="6.95" customHeight="1">
      <c r="B3" s="26"/>
      <c r="C3" s="27"/>
      <c r="D3" s="27"/>
      <c r="E3" s="27"/>
      <c r="F3" s="27"/>
      <c r="G3" s="27"/>
      <c r="H3" s="27"/>
      <c r="I3" s="155"/>
      <c r="J3" s="27"/>
      <c r="K3" s="28"/>
      <c r="AT3" s="25" t="s">
        <v>86</v>
      </c>
    </row>
    <row r="4" spans="2:46" ht="36.95" customHeight="1">
      <c r="B4" s="29"/>
      <c r="C4" s="30"/>
      <c r="D4" s="31" t="s">
        <v>118</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DOMOV ČERNOVICE PŘÍSTAVBA ZIMNÍ ZAHRADY</v>
      </c>
      <c r="F7" s="41"/>
      <c r="G7" s="41"/>
      <c r="H7" s="41"/>
      <c r="I7" s="156"/>
      <c r="J7" s="30"/>
      <c r="K7" s="32"/>
    </row>
    <row r="8" spans="2:11" ht="13.5">
      <c r="B8" s="29"/>
      <c r="C8" s="30"/>
      <c r="D8" s="41" t="s">
        <v>127</v>
      </c>
      <c r="E8" s="30"/>
      <c r="F8" s="30"/>
      <c r="G8" s="30"/>
      <c r="H8" s="30"/>
      <c r="I8" s="156"/>
      <c r="J8" s="30"/>
      <c r="K8" s="32"/>
    </row>
    <row r="9" spans="2:11" s="1" customFormat="1" ht="16.5" customHeight="1">
      <c r="B9" s="47"/>
      <c r="C9" s="48"/>
      <c r="D9" s="48"/>
      <c r="E9" s="157" t="s">
        <v>1157</v>
      </c>
      <c r="F9" s="48"/>
      <c r="G9" s="48"/>
      <c r="H9" s="48"/>
      <c r="I9" s="158"/>
      <c r="J9" s="48"/>
      <c r="K9" s="52"/>
    </row>
    <row r="10" spans="2:11" s="1" customFormat="1" ht="13.5">
      <c r="B10" s="47"/>
      <c r="C10" s="48"/>
      <c r="D10" s="41" t="s">
        <v>1307</v>
      </c>
      <c r="E10" s="48"/>
      <c r="F10" s="48"/>
      <c r="G10" s="48"/>
      <c r="H10" s="48"/>
      <c r="I10" s="158"/>
      <c r="J10" s="48"/>
      <c r="K10" s="52"/>
    </row>
    <row r="11" spans="2:11" s="1" customFormat="1" ht="36.95" customHeight="1">
      <c r="B11" s="47"/>
      <c r="C11" s="48"/>
      <c r="D11" s="48"/>
      <c r="E11" s="159" t="s">
        <v>1308</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16. 1. 2018</v>
      </c>
      <c r="K14" s="52"/>
    </row>
    <row r="15" spans="2:11" s="1" customFormat="1" ht="10.8" customHeight="1">
      <c r="B15" s="47"/>
      <c r="C15" s="48"/>
      <c r="D15" s="48"/>
      <c r="E15" s="48"/>
      <c r="F15" s="48"/>
      <c r="G15" s="48"/>
      <c r="H15" s="48"/>
      <c r="I15" s="158"/>
      <c r="J15" s="48"/>
      <c r="K15" s="52"/>
    </row>
    <row r="16" spans="2:11" s="1" customFormat="1" ht="14.4" customHeight="1">
      <c r="B16" s="47"/>
      <c r="C16" s="48"/>
      <c r="D16" s="41" t="s">
        <v>31</v>
      </c>
      <c r="E16" s="48"/>
      <c r="F16" s="48"/>
      <c r="G16" s="48"/>
      <c r="H16" s="48"/>
      <c r="I16" s="160" t="s">
        <v>32</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34</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35</v>
      </c>
      <c r="E19" s="48"/>
      <c r="F19" s="48"/>
      <c r="G19" s="48"/>
      <c r="H19" s="48"/>
      <c r="I19" s="160" t="s">
        <v>32</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34</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37</v>
      </c>
      <c r="E22" s="48"/>
      <c r="F22" s="48"/>
      <c r="G22" s="48"/>
      <c r="H22" s="48"/>
      <c r="I22" s="160" t="s">
        <v>32</v>
      </c>
      <c r="J22" s="36" t="s">
        <v>38</v>
      </c>
      <c r="K22" s="52"/>
    </row>
    <row r="23" spans="2:11" s="1" customFormat="1" ht="18" customHeight="1">
      <c r="B23" s="47"/>
      <c r="C23" s="48"/>
      <c r="D23" s="48"/>
      <c r="E23" s="36" t="s">
        <v>39</v>
      </c>
      <c r="F23" s="48"/>
      <c r="G23" s="48"/>
      <c r="H23" s="48"/>
      <c r="I23" s="160" t="s">
        <v>34</v>
      </c>
      <c r="J23" s="36" t="s">
        <v>22</v>
      </c>
      <c r="K23" s="52"/>
    </row>
    <row r="24" spans="2:11" s="1" customFormat="1" ht="6.95" customHeight="1">
      <c r="B24" s="47"/>
      <c r="C24" s="48"/>
      <c r="D24" s="48"/>
      <c r="E24" s="48"/>
      <c r="F24" s="48"/>
      <c r="G24" s="48"/>
      <c r="H24" s="48"/>
      <c r="I24" s="158"/>
      <c r="J24" s="48"/>
      <c r="K24" s="52"/>
    </row>
    <row r="25" spans="2:11" s="1" customFormat="1" ht="14.4" customHeight="1">
      <c r="B25" s="47"/>
      <c r="C25" s="48"/>
      <c r="D25" s="41" t="s">
        <v>41</v>
      </c>
      <c r="E25" s="48"/>
      <c r="F25" s="48"/>
      <c r="G25" s="48"/>
      <c r="H25" s="48"/>
      <c r="I25" s="158"/>
      <c r="J25" s="48"/>
      <c r="K25" s="52"/>
    </row>
    <row r="26" spans="2:11" s="7" customFormat="1" ht="71.25" customHeight="1">
      <c r="B26" s="162"/>
      <c r="C26" s="163"/>
      <c r="D26" s="163"/>
      <c r="E26" s="45" t="s">
        <v>129</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6"/>
      <c r="J28" s="107"/>
      <c r="K28" s="167"/>
    </row>
    <row r="29" spans="2:11" s="1" customFormat="1" ht="25.4" customHeight="1">
      <c r="B29" s="47"/>
      <c r="C29" s="48"/>
      <c r="D29" s="168" t="s">
        <v>43</v>
      </c>
      <c r="E29" s="48"/>
      <c r="F29" s="48"/>
      <c r="G29" s="48"/>
      <c r="H29" s="48"/>
      <c r="I29" s="158"/>
      <c r="J29" s="169">
        <f>ROUNDUP(J84,2)</f>
        <v>0</v>
      </c>
      <c r="K29" s="52"/>
    </row>
    <row r="30" spans="2:11" s="1" customFormat="1" ht="6.95" customHeight="1">
      <c r="B30" s="47"/>
      <c r="C30" s="48"/>
      <c r="D30" s="107"/>
      <c r="E30" s="107"/>
      <c r="F30" s="107"/>
      <c r="G30" s="107"/>
      <c r="H30" s="107"/>
      <c r="I30" s="166"/>
      <c r="J30" s="107"/>
      <c r="K30" s="167"/>
    </row>
    <row r="31" spans="2:11" s="1" customFormat="1" ht="14.4" customHeight="1">
      <c r="B31" s="47"/>
      <c r="C31" s="48"/>
      <c r="D31" s="48"/>
      <c r="E31" s="48"/>
      <c r="F31" s="53" t="s">
        <v>45</v>
      </c>
      <c r="G31" s="48"/>
      <c r="H31" s="48"/>
      <c r="I31" s="170" t="s">
        <v>44</v>
      </c>
      <c r="J31" s="53" t="s">
        <v>46</v>
      </c>
      <c r="K31" s="52"/>
    </row>
    <row r="32" spans="2:11" s="1" customFormat="1" ht="14.4" customHeight="1">
      <c r="B32" s="47"/>
      <c r="C32" s="48"/>
      <c r="D32" s="56" t="s">
        <v>47</v>
      </c>
      <c r="E32" s="56" t="s">
        <v>48</v>
      </c>
      <c r="F32" s="171">
        <f>ROUNDUP(SUM(BE84:BE127),2)</f>
        <v>0</v>
      </c>
      <c r="G32" s="48"/>
      <c r="H32" s="48"/>
      <c r="I32" s="172">
        <v>0.21</v>
      </c>
      <c r="J32" s="171">
        <f>ROUNDUP(ROUNDUP((SUM(BE84:BE127)),2)*I32,1)</f>
        <v>0</v>
      </c>
      <c r="K32" s="52"/>
    </row>
    <row r="33" spans="2:11" s="1" customFormat="1" ht="14.4" customHeight="1">
      <c r="B33" s="47"/>
      <c r="C33" s="48"/>
      <c r="D33" s="48"/>
      <c r="E33" s="56" t="s">
        <v>49</v>
      </c>
      <c r="F33" s="171">
        <f>ROUNDUP(SUM(BF84:BF127),2)</f>
        <v>0</v>
      </c>
      <c r="G33" s="48"/>
      <c r="H33" s="48"/>
      <c r="I33" s="172">
        <v>0.15</v>
      </c>
      <c r="J33" s="171">
        <f>ROUNDUP(ROUNDUP((SUM(BF84:BF127)),2)*I33,1)</f>
        <v>0</v>
      </c>
      <c r="K33" s="52"/>
    </row>
    <row r="34" spans="2:11" s="1" customFormat="1" ht="14.4" customHeight="1" hidden="1">
      <c r="B34" s="47"/>
      <c r="C34" s="48"/>
      <c r="D34" s="48"/>
      <c r="E34" s="56" t="s">
        <v>50</v>
      </c>
      <c r="F34" s="171">
        <f>ROUNDUP(SUM(BG84:BG127),2)</f>
        <v>0</v>
      </c>
      <c r="G34" s="48"/>
      <c r="H34" s="48"/>
      <c r="I34" s="172">
        <v>0.21</v>
      </c>
      <c r="J34" s="171">
        <v>0</v>
      </c>
      <c r="K34" s="52"/>
    </row>
    <row r="35" spans="2:11" s="1" customFormat="1" ht="14.4" customHeight="1" hidden="1">
      <c r="B35" s="47"/>
      <c r="C35" s="48"/>
      <c r="D35" s="48"/>
      <c r="E35" s="56" t="s">
        <v>51</v>
      </c>
      <c r="F35" s="171">
        <f>ROUNDUP(SUM(BH84:BH127),2)</f>
        <v>0</v>
      </c>
      <c r="G35" s="48"/>
      <c r="H35" s="48"/>
      <c r="I35" s="172">
        <v>0.15</v>
      </c>
      <c r="J35" s="171">
        <v>0</v>
      </c>
      <c r="K35" s="52"/>
    </row>
    <row r="36" spans="2:11" s="1" customFormat="1" ht="14.4" customHeight="1" hidden="1">
      <c r="B36" s="47"/>
      <c r="C36" s="48"/>
      <c r="D36" s="48"/>
      <c r="E36" s="56" t="s">
        <v>52</v>
      </c>
      <c r="F36" s="171">
        <f>ROUNDUP(SUM(BI84:BI127),2)</f>
        <v>0</v>
      </c>
      <c r="G36" s="48"/>
      <c r="H36" s="48"/>
      <c r="I36" s="172">
        <v>0</v>
      </c>
      <c r="J36" s="171">
        <v>0</v>
      </c>
      <c r="K36" s="52"/>
    </row>
    <row r="37" spans="2:11" s="1" customFormat="1" ht="6.95" customHeight="1">
      <c r="B37" s="47"/>
      <c r="C37" s="48"/>
      <c r="D37" s="48"/>
      <c r="E37" s="48"/>
      <c r="F37" s="48"/>
      <c r="G37" s="48"/>
      <c r="H37" s="48"/>
      <c r="I37" s="158"/>
      <c r="J37" s="48"/>
      <c r="K37" s="52"/>
    </row>
    <row r="38" spans="2:11" s="1" customFormat="1" ht="25.4" customHeight="1">
      <c r="B38" s="47"/>
      <c r="C38" s="173"/>
      <c r="D38" s="174" t="s">
        <v>53</v>
      </c>
      <c r="E38" s="99"/>
      <c r="F38" s="99"/>
      <c r="G38" s="175" t="s">
        <v>54</v>
      </c>
      <c r="H38" s="176" t="s">
        <v>55</v>
      </c>
      <c r="I38" s="177"/>
      <c r="J38" s="178">
        <f>SUM(J29:J36)</f>
        <v>0</v>
      </c>
      <c r="K38" s="179"/>
    </row>
    <row r="39" spans="2:11" s="1" customFormat="1" ht="14.4" customHeight="1">
      <c r="B39" s="68"/>
      <c r="C39" s="69"/>
      <c r="D39" s="69"/>
      <c r="E39" s="69"/>
      <c r="F39" s="69"/>
      <c r="G39" s="69"/>
      <c r="H39" s="69"/>
      <c r="I39" s="180"/>
      <c r="J39" s="69"/>
      <c r="K39" s="70"/>
    </row>
    <row r="43" spans="2:11" s="1" customFormat="1" ht="6.95" customHeight="1">
      <c r="B43" s="181"/>
      <c r="C43" s="182"/>
      <c r="D43" s="182"/>
      <c r="E43" s="182"/>
      <c r="F43" s="182"/>
      <c r="G43" s="182"/>
      <c r="H43" s="182"/>
      <c r="I43" s="183"/>
      <c r="J43" s="182"/>
      <c r="K43" s="184"/>
    </row>
    <row r="44" spans="2:11" s="1" customFormat="1" ht="36.95" customHeight="1">
      <c r="B44" s="47"/>
      <c r="C44" s="31" t="s">
        <v>130</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DOMOV ČERNOVICE PŘÍSTAVBA ZIMNÍ ZAHRADY</v>
      </c>
      <c r="F47" s="41"/>
      <c r="G47" s="41"/>
      <c r="H47" s="41"/>
      <c r="I47" s="158"/>
      <c r="J47" s="48"/>
      <c r="K47" s="52"/>
    </row>
    <row r="48" spans="2:11" ht="13.5">
      <c r="B48" s="29"/>
      <c r="C48" s="41" t="s">
        <v>127</v>
      </c>
      <c r="D48" s="30"/>
      <c r="E48" s="30"/>
      <c r="F48" s="30"/>
      <c r="G48" s="30"/>
      <c r="H48" s="30"/>
      <c r="I48" s="156"/>
      <c r="J48" s="30"/>
      <c r="K48" s="32"/>
    </row>
    <row r="49" spans="2:11" s="1" customFormat="1" ht="16.5" customHeight="1">
      <c r="B49" s="47"/>
      <c r="C49" s="48"/>
      <c r="D49" s="48"/>
      <c r="E49" s="157" t="s">
        <v>1157</v>
      </c>
      <c r="F49" s="48"/>
      <c r="G49" s="48"/>
      <c r="H49" s="48"/>
      <c r="I49" s="158"/>
      <c r="J49" s="48"/>
      <c r="K49" s="52"/>
    </row>
    <row r="50" spans="2:11" s="1" customFormat="1" ht="14.4" customHeight="1">
      <c r="B50" s="47"/>
      <c r="C50" s="41" t="s">
        <v>1307</v>
      </c>
      <c r="D50" s="48"/>
      <c r="E50" s="48"/>
      <c r="F50" s="48"/>
      <c r="G50" s="48"/>
      <c r="H50" s="48"/>
      <c r="I50" s="158"/>
      <c r="J50" s="48"/>
      <c r="K50" s="52"/>
    </row>
    <row r="51" spans="2:11" s="1" customFormat="1" ht="17.25" customHeight="1">
      <c r="B51" s="47"/>
      <c r="C51" s="48"/>
      <c r="D51" s="48"/>
      <c r="E51" s="159" t="str">
        <f>E11</f>
        <v xml:space="preserve">1 - Vyhřívání okapového žlabu </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Černovice 25, Holýšov</v>
      </c>
      <c r="G53" s="48"/>
      <c r="H53" s="48"/>
      <c r="I53" s="160" t="s">
        <v>27</v>
      </c>
      <c r="J53" s="161" t="str">
        <f>IF(J14="","",J14)</f>
        <v>16. 1. 2018</v>
      </c>
      <c r="K53" s="52"/>
    </row>
    <row r="54" spans="2:11" s="1" customFormat="1" ht="6.95" customHeight="1">
      <c r="B54" s="47"/>
      <c r="C54" s="48"/>
      <c r="D54" s="48"/>
      <c r="E54" s="48"/>
      <c r="F54" s="48"/>
      <c r="G54" s="48"/>
      <c r="H54" s="48"/>
      <c r="I54" s="158"/>
      <c r="J54" s="48"/>
      <c r="K54" s="52"/>
    </row>
    <row r="55" spans="2:11" s="1" customFormat="1" ht="13.5">
      <c r="B55" s="47"/>
      <c r="C55" s="41" t="s">
        <v>31</v>
      </c>
      <c r="D55" s="48"/>
      <c r="E55" s="48"/>
      <c r="F55" s="36" t="str">
        <f>E17</f>
        <v xml:space="preserve"> </v>
      </c>
      <c r="G55" s="48"/>
      <c r="H55" s="48"/>
      <c r="I55" s="160" t="s">
        <v>37</v>
      </c>
      <c r="J55" s="45" t="str">
        <f>E23</f>
        <v>Atelier K11 s.r.o.</v>
      </c>
      <c r="K55" s="52"/>
    </row>
    <row r="56" spans="2:11" s="1" customFormat="1" ht="14.4" customHeight="1">
      <c r="B56" s="47"/>
      <c r="C56" s="41" t="s">
        <v>35</v>
      </c>
      <c r="D56" s="48"/>
      <c r="E56" s="48"/>
      <c r="F56" s="36" t="str">
        <f>IF(E20="","",E20)</f>
        <v/>
      </c>
      <c r="G56" s="48"/>
      <c r="H56" s="48"/>
      <c r="I56" s="158"/>
      <c r="J56" s="185"/>
      <c r="K56" s="52"/>
    </row>
    <row r="57" spans="2:11" s="1" customFormat="1" ht="10.3" customHeight="1">
      <c r="B57" s="47"/>
      <c r="C57" s="48"/>
      <c r="D57" s="48"/>
      <c r="E57" s="48"/>
      <c r="F57" s="48"/>
      <c r="G57" s="48"/>
      <c r="H57" s="48"/>
      <c r="I57" s="158"/>
      <c r="J57" s="48"/>
      <c r="K57" s="52"/>
    </row>
    <row r="58" spans="2:11" s="1" customFormat="1" ht="29.25" customHeight="1">
      <c r="B58" s="47"/>
      <c r="C58" s="186" t="s">
        <v>131</v>
      </c>
      <c r="D58" s="173"/>
      <c r="E58" s="173"/>
      <c r="F58" s="173"/>
      <c r="G58" s="173"/>
      <c r="H58" s="173"/>
      <c r="I58" s="187"/>
      <c r="J58" s="188" t="s">
        <v>132</v>
      </c>
      <c r="K58" s="189"/>
    </row>
    <row r="59" spans="2:11" s="1" customFormat="1" ht="10.3" customHeight="1">
      <c r="B59" s="47"/>
      <c r="C59" s="48"/>
      <c r="D59" s="48"/>
      <c r="E59" s="48"/>
      <c r="F59" s="48"/>
      <c r="G59" s="48"/>
      <c r="H59" s="48"/>
      <c r="I59" s="158"/>
      <c r="J59" s="48"/>
      <c r="K59" s="52"/>
    </row>
    <row r="60" spans="2:47" s="1" customFormat="1" ht="29.25" customHeight="1">
      <c r="B60" s="47"/>
      <c r="C60" s="190" t="s">
        <v>133</v>
      </c>
      <c r="D60" s="48"/>
      <c r="E60" s="48"/>
      <c r="F60" s="48"/>
      <c r="G60" s="48"/>
      <c r="H60" s="48"/>
      <c r="I60" s="158"/>
      <c r="J60" s="169">
        <f>J84</f>
        <v>0</v>
      </c>
      <c r="K60" s="52"/>
      <c r="AU60" s="25" t="s">
        <v>134</v>
      </c>
    </row>
    <row r="61" spans="2:11" s="8" customFormat="1" ht="24.95" customHeight="1">
      <c r="B61" s="191"/>
      <c r="C61" s="192"/>
      <c r="D61" s="193" t="s">
        <v>1309</v>
      </c>
      <c r="E61" s="194"/>
      <c r="F61" s="194"/>
      <c r="G61" s="194"/>
      <c r="H61" s="194"/>
      <c r="I61" s="195"/>
      <c r="J61" s="196">
        <f>J85</f>
        <v>0</v>
      </c>
      <c r="K61" s="197"/>
    </row>
    <row r="62" spans="2:11" s="8" customFormat="1" ht="24.95" customHeight="1">
      <c r="B62" s="191"/>
      <c r="C62" s="192"/>
      <c r="D62" s="193" t="s">
        <v>1310</v>
      </c>
      <c r="E62" s="194"/>
      <c r="F62" s="194"/>
      <c r="G62" s="194"/>
      <c r="H62" s="194"/>
      <c r="I62" s="195"/>
      <c r="J62" s="196">
        <f>J107</f>
        <v>0</v>
      </c>
      <c r="K62" s="197"/>
    </row>
    <row r="63" spans="2:11" s="1" customFormat="1" ht="21.8" customHeight="1">
      <c r="B63" s="47"/>
      <c r="C63" s="48"/>
      <c r="D63" s="48"/>
      <c r="E63" s="48"/>
      <c r="F63" s="48"/>
      <c r="G63" s="48"/>
      <c r="H63" s="48"/>
      <c r="I63" s="158"/>
      <c r="J63" s="48"/>
      <c r="K63" s="52"/>
    </row>
    <row r="64" spans="2:11" s="1" customFormat="1" ht="6.95" customHeight="1">
      <c r="B64" s="68"/>
      <c r="C64" s="69"/>
      <c r="D64" s="69"/>
      <c r="E64" s="69"/>
      <c r="F64" s="69"/>
      <c r="G64" s="69"/>
      <c r="H64" s="69"/>
      <c r="I64" s="180"/>
      <c r="J64" s="69"/>
      <c r="K64" s="70"/>
    </row>
    <row r="68" spans="2:12" s="1" customFormat="1" ht="6.95" customHeight="1">
      <c r="B68" s="71"/>
      <c r="C68" s="72"/>
      <c r="D68" s="72"/>
      <c r="E68" s="72"/>
      <c r="F68" s="72"/>
      <c r="G68" s="72"/>
      <c r="H68" s="72"/>
      <c r="I68" s="183"/>
      <c r="J68" s="72"/>
      <c r="K68" s="72"/>
      <c r="L68" s="73"/>
    </row>
    <row r="69" spans="2:12" s="1" customFormat="1" ht="36.95" customHeight="1">
      <c r="B69" s="47"/>
      <c r="C69" s="74" t="s">
        <v>163</v>
      </c>
      <c r="D69" s="75"/>
      <c r="E69" s="75"/>
      <c r="F69" s="75"/>
      <c r="G69" s="75"/>
      <c r="H69" s="75"/>
      <c r="I69" s="205"/>
      <c r="J69" s="75"/>
      <c r="K69" s="75"/>
      <c r="L69" s="73"/>
    </row>
    <row r="70" spans="2:12" s="1" customFormat="1" ht="6.95" customHeight="1">
      <c r="B70" s="47"/>
      <c r="C70" s="75"/>
      <c r="D70" s="75"/>
      <c r="E70" s="75"/>
      <c r="F70" s="75"/>
      <c r="G70" s="75"/>
      <c r="H70" s="75"/>
      <c r="I70" s="205"/>
      <c r="J70" s="75"/>
      <c r="K70" s="75"/>
      <c r="L70" s="73"/>
    </row>
    <row r="71" spans="2:12" s="1" customFormat="1" ht="14.4" customHeight="1">
      <c r="B71" s="47"/>
      <c r="C71" s="77" t="s">
        <v>18</v>
      </c>
      <c r="D71" s="75"/>
      <c r="E71" s="75"/>
      <c r="F71" s="75"/>
      <c r="G71" s="75"/>
      <c r="H71" s="75"/>
      <c r="I71" s="205"/>
      <c r="J71" s="75"/>
      <c r="K71" s="75"/>
      <c r="L71" s="73"/>
    </row>
    <row r="72" spans="2:12" s="1" customFormat="1" ht="16.5" customHeight="1">
      <c r="B72" s="47"/>
      <c r="C72" s="75"/>
      <c r="D72" s="75"/>
      <c r="E72" s="206" t="str">
        <f>E7</f>
        <v>DOMOV ČERNOVICE PŘÍSTAVBA ZIMNÍ ZAHRADY</v>
      </c>
      <c r="F72" s="77"/>
      <c r="G72" s="77"/>
      <c r="H72" s="77"/>
      <c r="I72" s="205"/>
      <c r="J72" s="75"/>
      <c r="K72" s="75"/>
      <c r="L72" s="73"/>
    </row>
    <row r="73" spans="2:12" ht="13.5">
      <c r="B73" s="29"/>
      <c r="C73" s="77" t="s">
        <v>127</v>
      </c>
      <c r="D73" s="310"/>
      <c r="E73" s="310"/>
      <c r="F73" s="310"/>
      <c r="G73" s="310"/>
      <c r="H73" s="310"/>
      <c r="I73" s="149"/>
      <c r="J73" s="310"/>
      <c r="K73" s="310"/>
      <c r="L73" s="311"/>
    </row>
    <row r="74" spans="2:12" s="1" customFormat="1" ht="16.5" customHeight="1">
      <c r="B74" s="47"/>
      <c r="C74" s="75"/>
      <c r="D74" s="75"/>
      <c r="E74" s="206" t="s">
        <v>1157</v>
      </c>
      <c r="F74" s="75"/>
      <c r="G74" s="75"/>
      <c r="H74" s="75"/>
      <c r="I74" s="205"/>
      <c r="J74" s="75"/>
      <c r="K74" s="75"/>
      <c r="L74" s="73"/>
    </row>
    <row r="75" spans="2:12" s="1" customFormat="1" ht="14.4" customHeight="1">
      <c r="B75" s="47"/>
      <c r="C75" s="77" t="s">
        <v>1307</v>
      </c>
      <c r="D75" s="75"/>
      <c r="E75" s="75"/>
      <c r="F75" s="75"/>
      <c r="G75" s="75"/>
      <c r="H75" s="75"/>
      <c r="I75" s="205"/>
      <c r="J75" s="75"/>
      <c r="K75" s="75"/>
      <c r="L75" s="73"/>
    </row>
    <row r="76" spans="2:12" s="1" customFormat="1" ht="17.25" customHeight="1">
      <c r="B76" s="47"/>
      <c r="C76" s="75"/>
      <c r="D76" s="75"/>
      <c r="E76" s="83" t="str">
        <f>E11</f>
        <v xml:space="preserve">1 - Vyhřívání okapového žlabu </v>
      </c>
      <c r="F76" s="75"/>
      <c r="G76" s="75"/>
      <c r="H76" s="75"/>
      <c r="I76" s="205"/>
      <c r="J76" s="75"/>
      <c r="K76" s="75"/>
      <c r="L76" s="73"/>
    </row>
    <row r="77" spans="2:12" s="1" customFormat="1" ht="6.95" customHeight="1">
      <c r="B77" s="47"/>
      <c r="C77" s="75"/>
      <c r="D77" s="75"/>
      <c r="E77" s="75"/>
      <c r="F77" s="75"/>
      <c r="G77" s="75"/>
      <c r="H77" s="75"/>
      <c r="I77" s="205"/>
      <c r="J77" s="75"/>
      <c r="K77" s="75"/>
      <c r="L77" s="73"/>
    </row>
    <row r="78" spans="2:12" s="1" customFormat="1" ht="18" customHeight="1">
      <c r="B78" s="47"/>
      <c r="C78" s="77" t="s">
        <v>25</v>
      </c>
      <c r="D78" s="75"/>
      <c r="E78" s="75"/>
      <c r="F78" s="207" t="str">
        <f>F14</f>
        <v>Černovice 25, Holýšov</v>
      </c>
      <c r="G78" s="75"/>
      <c r="H78" s="75"/>
      <c r="I78" s="208" t="s">
        <v>27</v>
      </c>
      <c r="J78" s="86" t="str">
        <f>IF(J14="","",J14)</f>
        <v>16. 1. 2018</v>
      </c>
      <c r="K78" s="75"/>
      <c r="L78" s="73"/>
    </row>
    <row r="79" spans="2:12" s="1" customFormat="1" ht="6.95" customHeight="1">
      <c r="B79" s="47"/>
      <c r="C79" s="75"/>
      <c r="D79" s="75"/>
      <c r="E79" s="75"/>
      <c r="F79" s="75"/>
      <c r="G79" s="75"/>
      <c r="H79" s="75"/>
      <c r="I79" s="205"/>
      <c r="J79" s="75"/>
      <c r="K79" s="75"/>
      <c r="L79" s="73"/>
    </row>
    <row r="80" spans="2:12" s="1" customFormat="1" ht="13.5">
      <c r="B80" s="47"/>
      <c r="C80" s="77" t="s">
        <v>31</v>
      </c>
      <c r="D80" s="75"/>
      <c r="E80" s="75"/>
      <c r="F80" s="207" t="str">
        <f>E17</f>
        <v xml:space="preserve"> </v>
      </c>
      <c r="G80" s="75"/>
      <c r="H80" s="75"/>
      <c r="I80" s="208" t="s">
        <v>37</v>
      </c>
      <c r="J80" s="207" t="str">
        <f>E23</f>
        <v>Atelier K11 s.r.o.</v>
      </c>
      <c r="K80" s="75"/>
      <c r="L80" s="73"/>
    </row>
    <row r="81" spans="2:12" s="1" customFormat="1" ht="14.4" customHeight="1">
      <c r="B81" s="47"/>
      <c r="C81" s="77" t="s">
        <v>35</v>
      </c>
      <c r="D81" s="75"/>
      <c r="E81" s="75"/>
      <c r="F81" s="207" t="str">
        <f>IF(E20="","",E20)</f>
        <v/>
      </c>
      <c r="G81" s="75"/>
      <c r="H81" s="75"/>
      <c r="I81" s="205"/>
      <c r="J81" s="75"/>
      <c r="K81" s="75"/>
      <c r="L81" s="73"/>
    </row>
    <row r="82" spans="2:12" s="1" customFormat="1" ht="10.3" customHeight="1">
      <c r="B82" s="47"/>
      <c r="C82" s="75"/>
      <c r="D82" s="75"/>
      <c r="E82" s="75"/>
      <c r="F82" s="75"/>
      <c r="G82" s="75"/>
      <c r="H82" s="75"/>
      <c r="I82" s="205"/>
      <c r="J82" s="75"/>
      <c r="K82" s="75"/>
      <c r="L82" s="73"/>
    </row>
    <row r="83" spans="2:20" s="10" customFormat="1" ht="29.25" customHeight="1">
      <c r="B83" s="209"/>
      <c r="C83" s="210" t="s">
        <v>164</v>
      </c>
      <c r="D83" s="211" t="s">
        <v>62</v>
      </c>
      <c r="E83" s="211" t="s">
        <v>58</v>
      </c>
      <c r="F83" s="211" t="s">
        <v>165</v>
      </c>
      <c r="G83" s="211" t="s">
        <v>166</v>
      </c>
      <c r="H83" s="211" t="s">
        <v>167</v>
      </c>
      <c r="I83" s="212" t="s">
        <v>168</v>
      </c>
      <c r="J83" s="211" t="s">
        <v>132</v>
      </c>
      <c r="K83" s="213" t="s">
        <v>169</v>
      </c>
      <c r="L83" s="214"/>
      <c r="M83" s="103" t="s">
        <v>170</v>
      </c>
      <c r="N83" s="104" t="s">
        <v>47</v>
      </c>
      <c r="O83" s="104" t="s">
        <v>171</v>
      </c>
      <c r="P83" s="104" t="s">
        <v>172</v>
      </c>
      <c r="Q83" s="104" t="s">
        <v>173</v>
      </c>
      <c r="R83" s="104" t="s">
        <v>174</v>
      </c>
      <c r="S83" s="104" t="s">
        <v>175</v>
      </c>
      <c r="T83" s="105" t="s">
        <v>176</v>
      </c>
    </row>
    <row r="84" spans="2:63" s="1" customFormat="1" ht="29.25" customHeight="1">
      <c r="B84" s="47"/>
      <c r="C84" s="109" t="s">
        <v>133</v>
      </c>
      <c r="D84" s="75"/>
      <c r="E84" s="75"/>
      <c r="F84" s="75"/>
      <c r="G84" s="75"/>
      <c r="H84" s="75"/>
      <c r="I84" s="205"/>
      <c r="J84" s="215">
        <f>BK84</f>
        <v>0</v>
      </c>
      <c r="K84" s="75"/>
      <c r="L84" s="73"/>
      <c r="M84" s="106"/>
      <c r="N84" s="107"/>
      <c r="O84" s="107"/>
      <c r="P84" s="216">
        <f>P85+P107</f>
        <v>0</v>
      </c>
      <c r="Q84" s="107"/>
      <c r="R84" s="216">
        <f>R85+R107</f>
        <v>0</v>
      </c>
      <c r="S84" s="107"/>
      <c r="T84" s="217">
        <f>T85+T107</f>
        <v>0</v>
      </c>
      <c r="AT84" s="25" t="s">
        <v>76</v>
      </c>
      <c r="AU84" s="25" t="s">
        <v>134</v>
      </c>
      <c r="BK84" s="218">
        <f>BK85+BK107</f>
        <v>0</v>
      </c>
    </row>
    <row r="85" spans="2:63" s="11" customFormat="1" ht="37.4" customHeight="1">
      <c r="B85" s="219"/>
      <c r="C85" s="220"/>
      <c r="D85" s="221" t="s">
        <v>76</v>
      </c>
      <c r="E85" s="222" t="s">
        <v>1099</v>
      </c>
      <c r="F85" s="222" t="s">
        <v>1165</v>
      </c>
      <c r="G85" s="220"/>
      <c r="H85" s="220"/>
      <c r="I85" s="223"/>
      <c r="J85" s="224">
        <f>BK85</f>
        <v>0</v>
      </c>
      <c r="K85" s="220"/>
      <c r="L85" s="225"/>
      <c r="M85" s="226"/>
      <c r="N85" s="227"/>
      <c r="O85" s="227"/>
      <c r="P85" s="228">
        <f>SUM(P86:P106)</f>
        <v>0</v>
      </c>
      <c r="Q85" s="227"/>
      <c r="R85" s="228">
        <f>SUM(R86:R106)</f>
        <v>0</v>
      </c>
      <c r="S85" s="227"/>
      <c r="T85" s="229">
        <f>SUM(T86:T106)</f>
        <v>0</v>
      </c>
      <c r="AR85" s="230" t="s">
        <v>24</v>
      </c>
      <c r="AT85" s="231" t="s">
        <v>76</v>
      </c>
      <c r="AU85" s="231" t="s">
        <v>77</v>
      </c>
      <c r="AY85" s="230" t="s">
        <v>179</v>
      </c>
      <c r="BK85" s="232">
        <f>SUM(BK86:BK106)</f>
        <v>0</v>
      </c>
    </row>
    <row r="86" spans="2:65" s="1" customFormat="1" ht="16.5" customHeight="1">
      <c r="B86" s="47"/>
      <c r="C86" s="235" t="s">
        <v>24</v>
      </c>
      <c r="D86" s="235" t="s">
        <v>181</v>
      </c>
      <c r="E86" s="236" t="s">
        <v>1311</v>
      </c>
      <c r="F86" s="237" t="s">
        <v>1312</v>
      </c>
      <c r="G86" s="238" t="s">
        <v>451</v>
      </c>
      <c r="H86" s="239">
        <v>1</v>
      </c>
      <c r="I86" s="240"/>
      <c r="J86" s="241">
        <f>ROUND(I86*H86,2)</f>
        <v>0</v>
      </c>
      <c r="K86" s="237" t="s">
        <v>369</v>
      </c>
      <c r="L86" s="73"/>
      <c r="M86" s="242" t="s">
        <v>22</v>
      </c>
      <c r="N86" s="243" t="s">
        <v>48</v>
      </c>
      <c r="O86" s="48"/>
      <c r="P86" s="244">
        <f>O86*H86</f>
        <v>0</v>
      </c>
      <c r="Q86" s="244">
        <v>0</v>
      </c>
      <c r="R86" s="244">
        <f>Q86*H86</f>
        <v>0</v>
      </c>
      <c r="S86" s="244">
        <v>0</v>
      </c>
      <c r="T86" s="245">
        <f>S86*H86</f>
        <v>0</v>
      </c>
      <c r="AR86" s="25" t="s">
        <v>185</v>
      </c>
      <c r="AT86" s="25" t="s">
        <v>181</v>
      </c>
      <c r="AU86" s="25" t="s">
        <v>24</v>
      </c>
      <c r="AY86" s="25" t="s">
        <v>179</v>
      </c>
      <c r="BE86" s="246">
        <f>IF(N86="základní",J86,0)</f>
        <v>0</v>
      </c>
      <c r="BF86" s="246">
        <f>IF(N86="snížená",J86,0)</f>
        <v>0</v>
      </c>
      <c r="BG86" s="246">
        <f>IF(N86="zákl. přenesená",J86,0)</f>
        <v>0</v>
      </c>
      <c r="BH86" s="246">
        <f>IF(N86="sníž. přenesená",J86,0)</f>
        <v>0</v>
      </c>
      <c r="BI86" s="246">
        <f>IF(N86="nulová",J86,0)</f>
        <v>0</v>
      </c>
      <c r="BJ86" s="25" t="s">
        <v>24</v>
      </c>
      <c r="BK86" s="246">
        <f>ROUND(I86*H86,2)</f>
        <v>0</v>
      </c>
      <c r="BL86" s="25" t="s">
        <v>185</v>
      </c>
      <c r="BM86" s="25" t="s">
        <v>24</v>
      </c>
    </row>
    <row r="87" spans="2:47" s="1" customFormat="1" ht="13.5">
      <c r="B87" s="47"/>
      <c r="C87" s="75"/>
      <c r="D87" s="247" t="s">
        <v>187</v>
      </c>
      <c r="E87" s="75"/>
      <c r="F87" s="248" t="s">
        <v>1312</v>
      </c>
      <c r="G87" s="75"/>
      <c r="H87" s="75"/>
      <c r="I87" s="205"/>
      <c r="J87" s="75"/>
      <c r="K87" s="75"/>
      <c r="L87" s="73"/>
      <c r="M87" s="249"/>
      <c r="N87" s="48"/>
      <c r="O87" s="48"/>
      <c r="P87" s="48"/>
      <c r="Q87" s="48"/>
      <c r="R87" s="48"/>
      <c r="S87" s="48"/>
      <c r="T87" s="96"/>
      <c r="AT87" s="25" t="s">
        <v>187</v>
      </c>
      <c r="AU87" s="25" t="s">
        <v>24</v>
      </c>
    </row>
    <row r="88" spans="2:65" s="1" customFormat="1" ht="16.5" customHeight="1">
      <c r="B88" s="47"/>
      <c r="C88" s="235" t="s">
        <v>86</v>
      </c>
      <c r="D88" s="235" t="s">
        <v>181</v>
      </c>
      <c r="E88" s="236" t="s">
        <v>1313</v>
      </c>
      <c r="F88" s="237" t="s">
        <v>1314</v>
      </c>
      <c r="G88" s="238" t="s">
        <v>451</v>
      </c>
      <c r="H88" s="239">
        <v>75</v>
      </c>
      <c r="I88" s="240"/>
      <c r="J88" s="241">
        <f>ROUND(I88*H88,2)</f>
        <v>0</v>
      </c>
      <c r="K88" s="237" t="s">
        <v>369</v>
      </c>
      <c r="L88" s="73"/>
      <c r="M88" s="242" t="s">
        <v>22</v>
      </c>
      <c r="N88" s="243" t="s">
        <v>48</v>
      </c>
      <c r="O88" s="48"/>
      <c r="P88" s="244">
        <f>O88*H88</f>
        <v>0</v>
      </c>
      <c r="Q88" s="244">
        <v>0</v>
      </c>
      <c r="R88" s="244">
        <f>Q88*H88</f>
        <v>0</v>
      </c>
      <c r="S88" s="244">
        <v>0</v>
      </c>
      <c r="T88" s="245">
        <f>S88*H88</f>
        <v>0</v>
      </c>
      <c r="AR88" s="25" t="s">
        <v>185</v>
      </c>
      <c r="AT88" s="25" t="s">
        <v>181</v>
      </c>
      <c r="AU88" s="25" t="s">
        <v>24</v>
      </c>
      <c r="AY88" s="25" t="s">
        <v>179</v>
      </c>
      <c r="BE88" s="246">
        <f>IF(N88="základní",J88,0)</f>
        <v>0</v>
      </c>
      <c r="BF88" s="246">
        <f>IF(N88="snížená",J88,0)</f>
        <v>0</v>
      </c>
      <c r="BG88" s="246">
        <f>IF(N88="zákl. přenesená",J88,0)</f>
        <v>0</v>
      </c>
      <c r="BH88" s="246">
        <f>IF(N88="sníž. přenesená",J88,0)</f>
        <v>0</v>
      </c>
      <c r="BI88" s="246">
        <f>IF(N88="nulová",J88,0)</f>
        <v>0</v>
      </c>
      <c r="BJ88" s="25" t="s">
        <v>24</v>
      </c>
      <c r="BK88" s="246">
        <f>ROUND(I88*H88,2)</f>
        <v>0</v>
      </c>
      <c r="BL88" s="25" t="s">
        <v>185</v>
      </c>
      <c r="BM88" s="25" t="s">
        <v>86</v>
      </c>
    </row>
    <row r="89" spans="2:47" s="1" customFormat="1" ht="13.5">
      <c r="B89" s="47"/>
      <c r="C89" s="75"/>
      <c r="D89" s="247" t="s">
        <v>187</v>
      </c>
      <c r="E89" s="75"/>
      <c r="F89" s="248" t="s">
        <v>1314</v>
      </c>
      <c r="G89" s="75"/>
      <c r="H89" s="75"/>
      <c r="I89" s="205"/>
      <c r="J89" s="75"/>
      <c r="K89" s="75"/>
      <c r="L89" s="73"/>
      <c r="M89" s="249"/>
      <c r="N89" s="48"/>
      <c r="O89" s="48"/>
      <c r="P89" s="48"/>
      <c r="Q89" s="48"/>
      <c r="R89" s="48"/>
      <c r="S89" s="48"/>
      <c r="T89" s="96"/>
      <c r="AT89" s="25" t="s">
        <v>187</v>
      </c>
      <c r="AU89" s="25" t="s">
        <v>24</v>
      </c>
    </row>
    <row r="90" spans="2:47" s="1" customFormat="1" ht="13.5">
      <c r="B90" s="47"/>
      <c r="C90" s="75"/>
      <c r="D90" s="247" t="s">
        <v>678</v>
      </c>
      <c r="E90" s="75"/>
      <c r="F90" s="250" t="s">
        <v>1315</v>
      </c>
      <c r="G90" s="75"/>
      <c r="H90" s="75"/>
      <c r="I90" s="205"/>
      <c r="J90" s="75"/>
      <c r="K90" s="75"/>
      <c r="L90" s="73"/>
      <c r="M90" s="249"/>
      <c r="N90" s="48"/>
      <c r="O90" s="48"/>
      <c r="P90" s="48"/>
      <c r="Q90" s="48"/>
      <c r="R90" s="48"/>
      <c r="S90" s="48"/>
      <c r="T90" s="96"/>
      <c r="AT90" s="25" t="s">
        <v>678</v>
      </c>
      <c r="AU90" s="25" t="s">
        <v>24</v>
      </c>
    </row>
    <row r="91" spans="2:65" s="1" customFormat="1" ht="16.5" customHeight="1">
      <c r="B91" s="47"/>
      <c r="C91" s="235" t="s">
        <v>204</v>
      </c>
      <c r="D91" s="235" t="s">
        <v>181</v>
      </c>
      <c r="E91" s="236" t="s">
        <v>1316</v>
      </c>
      <c r="F91" s="237" t="s">
        <v>1317</v>
      </c>
      <c r="G91" s="238" t="s">
        <v>451</v>
      </c>
      <c r="H91" s="239">
        <v>25</v>
      </c>
      <c r="I91" s="240"/>
      <c r="J91" s="241">
        <f>ROUND(I91*H91,2)</f>
        <v>0</v>
      </c>
      <c r="K91" s="237" t="s">
        <v>369</v>
      </c>
      <c r="L91" s="73"/>
      <c r="M91" s="242" t="s">
        <v>22</v>
      </c>
      <c r="N91" s="243" t="s">
        <v>48</v>
      </c>
      <c r="O91" s="48"/>
      <c r="P91" s="244">
        <f>O91*H91</f>
        <v>0</v>
      </c>
      <c r="Q91" s="244">
        <v>0</v>
      </c>
      <c r="R91" s="244">
        <f>Q91*H91</f>
        <v>0</v>
      </c>
      <c r="S91" s="244">
        <v>0</v>
      </c>
      <c r="T91" s="245">
        <f>S91*H91</f>
        <v>0</v>
      </c>
      <c r="AR91" s="25" t="s">
        <v>185</v>
      </c>
      <c r="AT91" s="25" t="s">
        <v>181</v>
      </c>
      <c r="AU91" s="25" t="s">
        <v>24</v>
      </c>
      <c r="AY91" s="25" t="s">
        <v>179</v>
      </c>
      <c r="BE91" s="246">
        <f>IF(N91="základní",J91,0)</f>
        <v>0</v>
      </c>
      <c r="BF91" s="246">
        <f>IF(N91="snížená",J91,0)</f>
        <v>0</v>
      </c>
      <c r="BG91" s="246">
        <f>IF(N91="zákl. přenesená",J91,0)</f>
        <v>0</v>
      </c>
      <c r="BH91" s="246">
        <f>IF(N91="sníž. přenesená",J91,0)</f>
        <v>0</v>
      </c>
      <c r="BI91" s="246">
        <f>IF(N91="nulová",J91,0)</f>
        <v>0</v>
      </c>
      <c r="BJ91" s="25" t="s">
        <v>24</v>
      </c>
      <c r="BK91" s="246">
        <f>ROUND(I91*H91,2)</f>
        <v>0</v>
      </c>
      <c r="BL91" s="25" t="s">
        <v>185</v>
      </c>
      <c r="BM91" s="25" t="s">
        <v>204</v>
      </c>
    </row>
    <row r="92" spans="2:47" s="1" customFormat="1" ht="13.5">
      <c r="B92" s="47"/>
      <c r="C92" s="75"/>
      <c r="D92" s="247" t="s">
        <v>187</v>
      </c>
      <c r="E92" s="75"/>
      <c r="F92" s="248" t="s">
        <v>1317</v>
      </c>
      <c r="G92" s="75"/>
      <c r="H92" s="75"/>
      <c r="I92" s="205"/>
      <c r="J92" s="75"/>
      <c r="K92" s="75"/>
      <c r="L92" s="73"/>
      <c r="M92" s="249"/>
      <c r="N92" s="48"/>
      <c r="O92" s="48"/>
      <c r="P92" s="48"/>
      <c r="Q92" s="48"/>
      <c r="R92" s="48"/>
      <c r="S92" s="48"/>
      <c r="T92" s="96"/>
      <c r="AT92" s="25" t="s">
        <v>187</v>
      </c>
      <c r="AU92" s="25" t="s">
        <v>24</v>
      </c>
    </row>
    <row r="93" spans="2:65" s="1" customFormat="1" ht="16.5" customHeight="1">
      <c r="B93" s="47"/>
      <c r="C93" s="235" t="s">
        <v>185</v>
      </c>
      <c r="D93" s="235" t="s">
        <v>181</v>
      </c>
      <c r="E93" s="236" t="s">
        <v>1318</v>
      </c>
      <c r="F93" s="237" t="s">
        <v>1319</v>
      </c>
      <c r="G93" s="238" t="s">
        <v>451</v>
      </c>
      <c r="H93" s="239">
        <v>1</v>
      </c>
      <c r="I93" s="240"/>
      <c r="J93" s="241">
        <f>ROUND(I93*H93,2)</f>
        <v>0</v>
      </c>
      <c r="K93" s="237" t="s">
        <v>369</v>
      </c>
      <c r="L93" s="73"/>
      <c r="M93" s="242" t="s">
        <v>22</v>
      </c>
      <c r="N93" s="243" t="s">
        <v>48</v>
      </c>
      <c r="O93" s="48"/>
      <c r="P93" s="244">
        <f>O93*H93</f>
        <v>0</v>
      </c>
      <c r="Q93" s="244">
        <v>0</v>
      </c>
      <c r="R93" s="244">
        <f>Q93*H93</f>
        <v>0</v>
      </c>
      <c r="S93" s="244">
        <v>0</v>
      </c>
      <c r="T93" s="245">
        <f>S93*H93</f>
        <v>0</v>
      </c>
      <c r="AR93" s="25" t="s">
        <v>185</v>
      </c>
      <c r="AT93" s="25" t="s">
        <v>181</v>
      </c>
      <c r="AU93" s="25" t="s">
        <v>24</v>
      </c>
      <c r="AY93" s="25" t="s">
        <v>179</v>
      </c>
      <c r="BE93" s="246">
        <f>IF(N93="základní",J93,0)</f>
        <v>0</v>
      </c>
      <c r="BF93" s="246">
        <f>IF(N93="snížená",J93,0)</f>
        <v>0</v>
      </c>
      <c r="BG93" s="246">
        <f>IF(N93="zákl. přenesená",J93,0)</f>
        <v>0</v>
      </c>
      <c r="BH93" s="246">
        <f>IF(N93="sníž. přenesená",J93,0)</f>
        <v>0</v>
      </c>
      <c r="BI93" s="246">
        <f>IF(N93="nulová",J93,0)</f>
        <v>0</v>
      </c>
      <c r="BJ93" s="25" t="s">
        <v>24</v>
      </c>
      <c r="BK93" s="246">
        <f>ROUND(I93*H93,2)</f>
        <v>0</v>
      </c>
      <c r="BL93" s="25" t="s">
        <v>185</v>
      </c>
      <c r="BM93" s="25" t="s">
        <v>185</v>
      </c>
    </row>
    <row r="94" spans="2:47" s="1" customFormat="1" ht="13.5">
      <c r="B94" s="47"/>
      <c r="C94" s="75"/>
      <c r="D94" s="247" t="s">
        <v>187</v>
      </c>
      <c r="E94" s="75"/>
      <c r="F94" s="248" t="s">
        <v>1320</v>
      </c>
      <c r="G94" s="75"/>
      <c r="H94" s="75"/>
      <c r="I94" s="205"/>
      <c r="J94" s="75"/>
      <c r="K94" s="75"/>
      <c r="L94" s="73"/>
      <c r="M94" s="249"/>
      <c r="N94" s="48"/>
      <c r="O94" s="48"/>
      <c r="P94" s="48"/>
      <c r="Q94" s="48"/>
      <c r="R94" s="48"/>
      <c r="S94" s="48"/>
      <c r="T94" s="96"/>
      <c r="AT94" s="25" t="s">
        <v>187</v>
      </c>
      <c r="AU94" s="25" t="s">
        <v>24</v>
      </c>
    </row>
    <row r="95" spans="2:47" s="1" customFormat="1" ht="13.5">
      <c r="B95" s="47"/>
      <c r="C95" s="75"/>
      <c r="D95" s="247" t="s">
        <v>678</v>
      </c>
      <c r="E95" s="75"/>
      <c r="F95" s="250" t="s">
        <v>1321</v>
      </c>
      <c r="G95" s="75"/>
      <c r="H95" s="75"/>
      <c r="I95" s="205"/>
      <c r="J95" s="75"/>
      <c r="K95" s="75"/>
      <c r="L95" s="73"/>
      <c r="M95" s="249"/>
      <c r="N95" s="48"/>
      <c r="O95" s="48"/>
      <c r="P95" s="48"/>
      <c r="Q95" s="48"/>
      <c r="R95" s="48"/>
      <c r="S95" s="48"/>
      <c r="T95" s="96"/>
      <c r="AT95" s="25" t="s">
        <v>678</v>
      </c>
      <c r="AU95" s="25" t="s">
        <v>24</v>
      </c>
    </row>
    <row r="96" spans="2:65" s="1" customFormat="1" ht="16.5" customHeight="1">
      <c r="B96" s="47"/>
      <c r="C96" s="235" t="s">
        <v>217</v>
      </c>
      <c r="D96" s="235" t="s">
        <v>181</v>
      </c>
      <c r="E96" s="236" t="s">
        <v>1322</v>
      </c>
      <c r="F96" s="237" t="s">
        <v>1323</v>
      </c>
      <c r="G96" s="238" t="s">
        <v>451</v>
      </c>
      <c r="H96" s="239">
        <v>1</v>
      </c>
      <c r="I96" s="240"/>
      <c r="J96" s="241">
        <f>ROUND(I96*H96,2)</f>
        <v>0</v>
      </c>
      <c r="K96" s="237" t="s">
        <v>369</v>
      </c>
      <c r="L96" s="73"/>
      <c r="M96" s="242" t="s">
        <v>22</v>
      </c>
      <c r="N96" s="243" t="s">
        <v>48</v>
      </c>
      <c r="O96" s="48"/>
      <c r="P96" s="244">
        <f>O96*H96</f>
        <v>0</v>
      </c>
      <c r="Q96" s="244">
        <v>0</v>
      </c>
      <c r="R96" s="244">
        <f>Q96*H96</f>
        <v>0</v>
      </c>
      <c r="S96" s="244">
        <v>0</v>
      </c>
      <c r="T96" s="245">
        <f>S96*H96</f>
        <v>0</v>
      </c>
      <c r="AR96" s="25" t="s">
        <v>185</v>
      </c>
      <c r="AT96" s="25" t="s">
        <v>181</v>
      </c>
      <c r="AU96" s="25" t="s">
        <v>24</v>
      </c>
      <c r="AY96" s="25" t="s">
        <v>179</v>
      </c>
      <c r="BE96" s="246">
        <f>IF(N96="základní",J96,0)</f>
        <v>0</v>
      </c>
      <c r="BF96" s="246">
        <f>IF(N96="snížená",J96,0)</f>
        <v>0</v>
      </c>
      <c r="BG96" s="246">
        <f>IF(N96="zákl. přenesená",J96,0)</f>
        <v>0</v>
      </c>
      <c r="BH96" s="246">
        <f>IF(N96="sníž. přenesená",J96,0)</f>
        <v>0</v>
      </c>
      <c r="BI96" s="246">
        <f>IF(N96="nulová",J96,0)</f>
        <v>0</v>
      </c>
      <c r="BJ96" s="25" t="s">
        <v>24</v>
      </c>
      <c r="BK96" s="246">
        <f>ROUND(I96*H96,2)</f>
        <v>0</v>
      </c>
      <c r="BL96" s="25" t="s">
        <v>185</v>
      </c>
      <c r="BM96" s="25" t="s">
        <v>217</v>
      </c>
    </row>
    <row r="97" spans="2:47" s="1" customFormat="1" ht="13.5">
      <c r="B97" s="47"/>
      <c r="C97" s="75"/>
      <c r="D97" s="247" t="s">
        <v>187</v>
      </c>
      <c r="E97" s="75"/>
      <c r="F97" s="248" t="s">
        <v>1323</v>
      </c>
      <c r="G97" s="75"/>
      <c r="H97" s="75"/>
      <c r="I97" s="205"/>
      <c r="J97" s="75"/>
      <c r="K97" s="75"/>
      <c r="L97" s="73"/>
      <c r="M97" s="249"/>
      <c r="N97" s="48"/>
      <c r="O97" s="48"/>
      <c r="P97" s="48"/>
      <c r="Q97" s="48"/>
      <c r="R97" s="48"/>
      <c r="S97" s="48"/>
      <c r="T97" s="96"/>
      <c r="AT97" s="25" t="s">
        <v>187</v>
      </c>
      <c r="AU97" s="25" t="s">
        <v>24</v>
      </c>
    </row>
    <row r="98" spans="2:65" s="1" customFormat="1" ht="16.5" customHeight="1">
      <c r="B98" s="47"/>
      <c r="C98" s="235" t="s">
        <v>224</v>
      </c>
      <c r="D98" s="235" t="s">
        <v>181</v>
      </c>
      <c r="E98" s="236" t="s">
        <v>1324</v>
      </c>
      <c r="F98" s="237" t="s">
        <v>1325</v>
      </c>
      <c r="G98" s="238" t="s">
        <v>451</v>
      </c>
      <c r="H98" s="239">
        <v>1</v>
      </c>
      <c r="I98" s="240"/>
      <c r="J98" s="241">
        <f>ROUND(I98*H98,2)</f>
        <v>0</v>
      </c>
      <c r="K98" s="237" t="s">
        <v>369</v>
      </c>
      <c r="L98" s="73"/>
      <c r="M98" s="242" t="s">
        <v>22</v>
      </c>
      <c r="N98" s="243" t="s">
        <v>48</v>
      </c>
      <c r="O98" s="48"/>
      <c r="P98" s="244">
        <f>O98*H98</f>
        <v>0</v>
      </c>
      <c r="Q98" s="244">
        <v>0</v>
      </c>
      <c r="R98" s="244">
        <f>Q98*H98</f>
        <v>0</v>
      </c>
      <c r="S98" s="244">
        <v>0</v>
      </c>
      <c r="T98" s="245">
        <f>S98*H98</f>
        <v>0</v>
      </c>
      <c r="AR98" s="25" t="s">
        <v>185</v>
      </c>
      <c r="AT98" s="25" t="s">
        <v>181</v>
      </c>
      <c r="AU98" s="25" t="s">
        <v>24</v>
      </c>
      <c r="AY98" s="25" t="s">
        <v>179</v>
      </c>
      <c r="BE98" s="246">
        <f>IF(N98="základní",J98,0)</f>
        <v>0</v>
      </c>
      <c r="BF98" s="246">
        <f>IF(N98="snížená",J98,0)</f>
        <v>0</v>
      </c>
      <c r="BG98" s="246">
        <f>IF(N98="zákl. přenesená",J98,0)</f>
        <v>0</v>
      </c>
      <c r="BH98" s="246">
        <f>IF(N98="sníž. přenesená",J98,0)</f>
        <v>0</v>
      </c>
      <c r="BI98" s="246">
        <f>IF(N98="nulová",J98,0)</f>
        <v>0</v>
      </c>
      <c r="BJ98" s="25" t="s">
        <v>24</v>
      </c>
      <c r="BK98" s="246">
        <f>ROUND(I98*H98,2)</f>
        <v>0</v>
      </c>
      <c r="BL98" s="25" t="s">
        <v>185</v>
      </c>
      <c r="BM98" s="25" t="s">
        <v>224</v>
      </c>
    </row>
    <row r="99" spans="2:47" s="1" customFormat="1" ht="13.5">
      <c r="B99" s="47"/>
      <c r="C99" s="75"/>
      <c r="D99" s="247" t="s">
        <v>187</v>
      </c>
      <c r="E99" s="75"/>
      <c r="F99" s="248" t="s">
        <v>1325</v>
      </c>
      <c r="G99" s="75"/>
      <c r="H99" s="75"/>
      <c r="I99" s="205"/>
      <c r="J99" s="75"/>
      <c r="K99" s="75"/>
      <c r="L99" s="73"/>
      <c r="M99" s="249"/>
      <c r="N99" s="48"/>
      <c r="O99" s="48"/>
      <c r="P99" s="48"/>
      <c r="Q99" s="48"/>
      <c r="R99" s="48"/>
      <c r="S99" s="48"/>
      <c r="T99" s="96"/>
      <c r="AT99" s="25" t="s">
        <v>187</v>
      </c>
      <c r="AU99" s="25" t="s">
        <v>24</v>
      </c>
    </row>
    <row r="100" spans="2:47" s="1" customFormat="1" ht="13.5">
      <c r="B100" s="47"/>
      <c r="C100" s="75"/>
      <c r="D100" s="247" t="s">
        <v>678</v>
      </c>
      <c r="E100" s="75"/>
      <c r="F100" s="250" t="s">
        <v>1326</v>
      </c>
      <c r="G100" s="75"/>
      <c r="H100" s="75"/>
      <c r="I100" s="205"/>
      <c r="J100" s="75"/>
      <c r="K100" s="75"/>
      <c r="L100" s="73"/>
      <c r="M100" s="249"/>
      <c r="N100" s="48"/>
      <c r="O100" s="48"/>
      <c r="P100" s="48"/>
      <c r="Q100" s="48"/>
      <c r="R100" s="48"/>
      <c r="S100" s="48"/>
      <c r="T100" s="96"/>
      <c r="AT100" s="25" t="s">
        <v>678</v>
      </c>
      <c r="AU100" s="25" t="s">
        <v>24</v>
      </c>
    </row>
    <row r="101" spans="2:65" s="1" customFormat="1" ht="16.5" customHeight="1">
      <c r="B101" s="47"/>
      <c r="C101" s="235" t="s">
        <v>230</v>
      </c>
      <c r="D101" s="235" t="s">
        <v>181</v>
      </c>
      <c r="E101" s="236" t="s">
        <v>1327</v>
      </c>
      <c r="F101" s="237" t="s">
        <v>1328</v>
      </c>
      <c r="G101" s="238" t="s">
        <v>1111</v>
      </c>
      <c r="H101" s="239">
        <v>1</v>
      </c>
      <c r="I101" s="240"/>
      <c r="J101" s="241">
        <f>ROUND(I101*H101,2)</f>
        <v>0</v>
      </c>
      <c r="K101" s="237" t="s">
        <v>369</v>
      </c>
      <c r="L101" s="73"/>
      <c r="M101" s="242" t="s">
        <v>22</v>
      </c>
      <c r="N101" s="243" t="s">
        <v>48</v>
      </c>
      <c r="O101" s="48"/>
      <c r="P101" s="244">
        <f>O101*H101</f>
        <v>0</v>
      </c>
      <c r="Q101" s="244">
        <v>0</v>
      </c>
      <c r="R101" s="244">
        <f>Q101*H101</f>
        <v>0</v>
      </c>
      <c r="S101" s="244">
        <v>0</v>
      </c>
      <c r="T101" s="245">
        <f>S101*H101</f>
        <v>0</v>
      </c>
      <c r="AR101" s="25" t="s">
        <v>185</v>
      </c>
      <c r="AT101" s="25" t="s">
        <v>181</v>
      </c>
      <c r="AU101" s="25" t="s">
        <v>24</v>
      </c>
      <c r="AY101" s="25" t="s">
        <v>179</v>
      </c>
      <c r="BE101" s="246">
        <f>IF(N101="základní",J101,0)</f>
        <v>0</v>
      </c>
      <c r="BF101" s="246">
        <f>IF(N101="snížená",J101,0)</f>
        <v>0</v>
      </c>
      <c r="BG101" s="246">
        <f>IF(N101="zákl. přenesená",J101,0)</f>
        <v>0</v>
      </c>
      <c r="BH101" s="246">
        <f>IF(N101="sníž. přenesená",J101,0)</f>
        <v>0</v>
      </c>
      <c r="BI101" s="246">
        <f>IF(N101="nulová",J101,0)</f>
        <v>0</v>
      </c>
      <c r="BJ101" s="25" t="s">
        <v>24</v>
      </c>
      <c r="BK101" s="246">
        <f>ROUND(I101*H101,2)</f>
        <v>0</v>
      </c>
      <c r="BL101" s="25" t="s">
        <v>185</v>
      </c>
      <c r="BM101" s="25" t="s">
        <v>230</v>
      </c>
    </row>
    <row r="102" spans="2:47" s="1" customFormat="1" ht="13.5">
      <c r="B102" s="47"/>
      <c r="C102" s="75"/>
      <c r="D102" s="247" t="s">
        <v>187</v>
      </c>
      <c r="E102" s="75"/>
      <c r="F102" s="248" t="s">
        <v>1328</v>
      </c>
      <c r="G102" s="75"/>
      <c r="H102" s="75"/>
      <c r="I102" s="205"/>
      <c r="J102" s="75"/>
      <c r="K102" s="75"/>
      <c r="L102" s="73"/>
      <c r="M102" s="249"/>
      <c r="N102" s="48"/>
      <c r="O102" s="48"/>
      <c r="P102" s="48"/>
      <c r="Q102" s="48"/>
      <c r="R102" s="48"/>
      <c r="S102" s="48"/>
      <c r="T102" s="96"/>
      <c r="AT102" s="25" t="s">
        <v>187</v>
      </c>
      <c r="AU102" s="25" t="s">
        <v>24</v>
      </c>
    </row>
    <row r="103" spans="2:65" s="1" customFormat="1" ht="16.5" customHeight="1">
      <c r="B103" s="47"/>
      <c r="C103" s="235" t="s">
        <v>236</v>
      </c>
      <c r="D103" s="235" t="s">
        <v>181</v>
      </c>
      <c r="E103" s="236" t="s">
        <v>1233</v>
      </c>
      <c r="F103" s="237" t="s">
        <v>1329</v>
      </c>
      <c r="G103" s="238" t="s">
        <v>451</v>
      </c>
      <c r="H103" s="239">
        <v>15</v>
      </c>
      <c r="I103" s="240"/>
      <c r="J103" s="241">
        <f>ROUND(I103*H103,2)</f>
        <v>0</v>
      </c>
      <c r="K103" s="237" t="s">
        <v>369</v>
      </c>
      <c r="L103" s="73"/>
      <c r="M103" s="242" t="s">
        <v>22</v>
      </c>
      <c r="N103" s="243" t="s">
        <v>48</v>
      </c>
      <c r="O103" s="48"/>
      <c r="P103" s="244">
        <f>O103*H103</f>
        <v>0</v>
      </c>
      <c r="Q103" s="244">
        <v>0</v>
      </c>
      <c r="R103" s="244">
        <f>Q103*H103</f>
        <v>0</v>
      </c>
      <c r="S103" s="244">
        <v>0</v>
      </c>
      <c r="T103" s="245">
        <f>S103*H103</f>
        <v>0</v>
      </c>
      <c r="AR103" s="25" t="s">
        <v>185</v>
      </c>
      <c r="AT103" s="25" t="s">
        <v>181</v>
      </c>
      <c r="AU103" s="25" t="s">
        <v>24</v>
      </c>
      <c r="AY103" s="25" t="s">
        <v>179</v>
      </c>
      <c r="BE103" s="246">
        <f>IF(N103="základní",J103,0)</f>
        <v>0</v>
      </c>
      <c r="BF103" s="246">
        <f>IF(N103="snížená",J103,0)</f>
        <v>0</v>
      </c>
      <c r="BG103" s="246">
        <f>IF(N103="zákl. přenesená",J103,0)</f>
        <v>0</v>
      </c>
      <c r="BH103" s="246">
        <f>IF(N103="sníž. přenesená",J103,0)</f>
        <v>0</v>
      </c>
      <c r="BI103" s="246">
        <f>IF(N103="nulová",J103,0)</f>
        <v>0</v>
      </c>
      <c r="BJ103" s="25" t="s">
        <v>24</v>
      </c>
      <c r="BK103" s="246">
        <f>ROUND(I103*H103,2)</f>
        <v>0</v>
      </c>
      <c r="BL103" s="25" t="s">
        <v>185</v>
      </c>
      <c r="BM103" s="25" t="s">
        <v>236</v>
      </c>
    </row>
    <row r="104" spans="2:47" s="1" customFormat="1" ht="13.5">
      <c r="B104" s="47"/>
      <c r="C104" s="75"/>
      <c r="D104" s="247" t="s">
        <v>187</v>
      </c>
      <c r="E104" s="75"/>
      <c r="F104" s="248" t="s">
        <v>1329</v>
      </c>
      <c r="G104" s="75"/>
      <c r="H104" s="75"/>
      <c r="I104" s="205"/>
      <c r="J104" s="75"/>
      <c r="K104" s="75"/>
      <c r="L104" s="73"/>
      <c r="M104" s="249"/>
      <c r="N104" s="48"/>
      <c r="O104" s="48"/>
      <c r="P104" s="48"/>
      <c r="Q104" s="48"/>
      <c r="R104" s="48"/>
      <c r="S104" s="48"/>
      <c r="T104" s="96"/>
      <c r="AT104" s="25" t="s">
        <v>187</v>
      </c>
      <c r="AU104" s="25" t="s">
        <v>24</v>
      </c>
    </row>
    <row r="105" spans="2:65" s="1" customFormat="1" ht="16.5" customHeight="1">
      <c r="B105" s="47"/>
      <c r="C105" s="235" t="s">
        <v>242</v>
      </c>
      <c r="D105" s="235" t="s">
        <v>181</v>
      </c>
      <c r="E105" s="236" t="s">
        <v>1330</v>
      </c>
      <c r="F105" s="237" t="s">
        <v>1331</v>
      </c>
      <c r="G105" s="238" t="s">
        <v>1111</v>
      </c>
      <c r="H105" s="239">
        <v>1</v>
      </c>
      <c r="I105" s="240"/>
      <c r="J105" s="241">
        <f>ROUND(I105*H105,2)</f>
        <v>0</v>
      </c>
      <c r="K105" s="237" t="s">
        <v>369</v>
      </c>
      <c r="L105" s="73"/>
      <c r="M105" s="242" t="s">
        <v>22</v>
      </c>
      <c r="N105" s="243" t="s">
        <v>48</v>
      </c>
      <c r="O105" s="48"/>
      <c r="P105" s="244">
        <f>O105*H105</f>
        <v>0</v>
      </c>
      <c r="Q105" s="244">
        <v>0</v>
      </c>
      <c r="R105" s="244">
        <f>Q105*H105</f>
        <v>0</v>
      </c>
      <c r="S105" s="244">
        <v>0</v>
      </c>
      <c r="T105" s="245">
        <f>S105*H105</f>
        <v>0</v>
      </c>
      <c r="AR105" s="25" t="s">
        <v>185</v>
      </c>
      <c r="AT105" s="25" t="s">
        <v>181</v>
      </c>
      <c r="AU105" s="25" t="s">
        <v>24</v>
      </c>
      <c r="AY105" s="25" t="s">
        <v>179</v>
      </c>
      <c r="BE105" s="246">
        <f>IF(N105="základní",J105,0)</f>
        <v>0</v>
      </c>
      <c r="BF105" s="246">
        <f>IF(N105="snížená",J105,0)</f>
        <v>0</v>
      </c>
      <c r="BG105" s="246">
        <f>IF(N105="zákl. přenesená",J105,0)</f>
        <v>0</v>
      </c>
      <c r="BH105" s="246">
        <f>IF(N105="sníž. přenesená",J105,0)</f>
        <v>0</v>
      </c>
      <c r="BI105" s="246">
        <f>IF(N105="nulová",J105,0)</f>
        <v>0</v>
      </c>
      <c r="BJ105" s="25" t="s">
        <v>24</v>
      </c>
      <c r="BK105" s="246">
        <f>ROUND(I105*H105,2)</f>
        <v>0</v>
      </c>
      <c r="BL105" s="25" t="s">
        <v>185</v>
      </c>
      <c r="BM105" s="25" t="s">
        <v>242</v>
      </c>
    </row>
    <row r="106" spans="2:47" s="1" customFormat="1" ht="13.5">
      <c r="B106" s="47"/>
      <c r="C106" s="75"/>
      <c r="D106" s="247" t="s">
        <v>187</v>
      </c>
      <c r="E106" s="75"/>
      <c r="F106" s="248" t="s">
        <v>1331</v>
      </c>
      <c r="G106" s="75"/>
      <c r="H106" s="75"/>
      <c r="I106" s="205"/>
      <c r="J106" s="75"/>
      <c r="K106" s="75"/>
      <c r="L106" s="73"/>
      <c r="M106" s="249"/>
      <c r="N106" s="48"/>
      <c r="O106" s="48"/>
      <c r="P106" s="48"/>
      <c r="Q106" s="48"/>
      <c r="R106" s="48"/>
      <c r="S106" s="48"/>
      <c r="T106" s="96"/>
      <c r="AT106" s="25" t="s">
        <v>187</v>
      </c>
      <c r="AU106" s="25" t="s">
        <v>24</v>
      </c>
    </row>
    <row r="107" spans="2:63" s="11" customFormat="1" ht="37.4" customHeight="1">
      <c r="B107" s="219"/>
      <c r="C107" s="220"/>
      <c r="D107" s="221" t="s">
        <v>76</v>
      </c>
      <c r="E107" s="222" t="s">
        <v>1107</v>
      </c>
      <c r="F107" s="222" t="s">
        <v>1246</v>
      </c>
      <c r="G107" s="220"/>
      <c r="H107" s="220"/>
      <c r="I107" s="223"/>
      <c r="J107" s="224">
        <f>BK107</f>
        <v>0</v>
      </c>
      <c r="K107" s="220"/>
      <c r="L107" s="225"/>
      <c r="M107" s="226"/>
      <c r="N107" s="227"/>
      <c r="O107" s="227"/>
      <c r="P107" s="228">
        <f>SUM(P108:P127)</f>
        <v>0</v>
      </c>
      <c r="Q107" s="227"/>
      <c r="R107" s="228">
        <f>SUM(R108:R127)</f>
        <v>0</v>
      </c>
      <c r="S107" s="227"/>
      <c r="T107" s="229">
        <f>SUM(T108:T127)</f>
        <v>0</v>
      </c>
      <c r="AR107" s="230" t="s">
        <v>24</v>
      </c>
      <c r="AT107" s="231" t="s">
        <v>76</v>
      </c>
      <c r="AU107" s="231" t="s">
        <v>77</v>
      </c>
      <c r="AY107" s="230" t="s">
        <v>179</v>
      </c>
      <c r="BK107" s="232">
        <f>SUM(BK108:BK127)</f>
        <v>0</v>
      </c>
    </row>
    <row r="108" spans="2:65" s="1" customFormat="1" ht="16.5" customHeight="1">
      <c r="B108" s="47"/>
      <c r="C108" s="235" t="s">
        <v>29</v>
      </c>
      <c r="D108" s="235" t="s">
        <v>181</v>
      </c>
      <c r="E108" s="236" t="s">
        <v>1332</v>
      </c>
      <c r="F108" s="237" t="s">
        <v>1312</v>
      </c>
      <c r="G108" s="238" t="s">
        <v>451</v>
      </c>
      <c r="H108" s="239">
        <v>1</v>
      </c>
      <c r="I108" s="240"/>
      <c r="J108" s="241">
        <f>ROUND(I108*H108,2)</f>
        <v>0</v>
      </c>
      <c r="K108" s="237" t="s">
        <v>369</v>
      </c>
      <c r="L108" s="73"/>
      <c r="M108" s="242" t="s">
        <v>22</v>
      </c>
      <c r="N108" s="243" t="s">
        <v>48</v>
      </c>
      <c r="O108" s="48"/>
      <c r="P108" s="244">
        <f>O108*H108</f>
        <v>0</v>
      </c>
      <c r="Q108" s="244">
        <v>0</v>
      </c>
      <c r="R108" s="244">
        <f>Q108*H108</f>
        <v>0</v>
      </c>
      <c r="S108" s="244">
        <v>0</v>
      </c>
      <c r="T108" s="245">
        <f>S108*H108</f>
        <v>0</v>
      </c>
      <c r="AR108" s="25" t="s">
        <v>185</v>
      </c>
      <c r="AT108" s="25" t="s">
        <v>181</v>
      </c>
      <c r="AU108" s="25" t="s">
        <v>24</v>
      </c>
      <c r="AY108" s="25" t="s">
        <v>179</v>
      </c>
      <c r="BE108" s="246">
        <f>IF(N108="základní",J108,0)</f>
        <v>0</v>
      </c>
      <c r="BF108" s="246">
        <f>IF(N108="snížená",J108,0)</f>
        <v>0</v>
      </c>
      <c r="BG108" s="246">
        <f>IF(N108="zákl. přenesená",J108,0)</f>
        <v>0</v>
      </c>
      <c r="BH108" s="246">
        <f>IF(N108="sníž. přenesená",J108,0)</f>
        <v>0</v>
      </c>
      <c r="BI108" s="246">
        <f>IF(N108="nulová",J108,0)</f>
        <v>0</v>
      </c>
      <c r="BJ108" s="25" t="s">
        <v>24</v>
      </c>
      <c r="BK108" s="246">
        <f>ROUND(I108*H108,2)</f>
        <v>0</v>
      </c>
      <c r="BL108" s="25" t="s">
        <v>185</v>
      </c>
      <c r="BM108" s="25" t="s">
        <v>29</v>
      </c>
    </row>
    <row r="109" spans="2:47" s="1" customFormat="1" ht="13.5">
      <c r="B109" s="47"/>
      <c r="C109" s="75"/>
      <c r="D109" s="247" t="s">
        <v>187</v>
      </c>
      <c r="E109" s="75"/>
      <c r="F109" s="248" t="s">
        <v>1312</v>
      </c>
      <c r="G109" s="75"/>
      <c r="H109" s="75"/>
      <c r="I109" s="205"/>
      <c r="J109" s="75"/>
      <c r="K109" s="75"/>
      <c r="L109" s="73"/>
      <c r="M109" s="249"/>
      <c r="N109" s="48"/>
      <c r="O109" s="48"/>
      <c r="P109" s="48"/>
      <c r="Q109" s="48"/>
      <c r="R109" s="48"/>
      <c r="S109" s="48"/>
      <c r="T109" s="96"/>
      <c r="AT109" s="25" t="s">
        <v>187</v>
      </c>
      <c r="AU109" s="25" t="s">
        <v>24</v>
      </c>
    </row>
    <row r="110" spans="2:65" s="1" customFormat="1" ht="16.5" customHeight="1">
      <c r="B110" s="47"/>
      <c r="C110" s="235" t="s">
        <v>256</v>
      </c>
      <c r="D110" s="235" t="s">
        <v>181</v>
      </c>
      <c r="E110" s="236" t="s">
        <v>1333</v>
      </c>
      <c r="F110" s="237" t="s">
        <v>1334</v>
      </c>
      <c r="G110" s="238" t="s">
        <v>451</v>
      </c>
      <c r="H110" s="239">
        <v>75</v>
      </c>
      <c r="I110" s="240"/>
      <c r="J110" s="241">
        <f>ROUND(I110*H110,2)</f>
        <v>0</v>
      </c>
      <c r="K110" s="237" t="s">
        <v>369</v>
      </c>
      <c r="L110" s="73"/>
      <c r="M110" s="242" t="s">
        <v>22</v>
      </c>
      <c r="N110" s="243" t="s">
        <v>48</v>
      </c>
      <c r="O110" s="48"/>
      <c r="P110" s="244">
        <f>O110*H110</f>
        <v>0</v>
      </c>
      <c r="Q110" s="244">
        <v>0</v>
      </c>
      <c r="R110" s="244">
        <f>Q110*H110</f>
        <v>0</v>
      </c>
      <c r="S110" s="244">
        <v>0</v>
      </c>
      <c r="T110" s="245">
        <f>S110*H110</f>
        <v>0</v>
      </c>
      <c r="AR110" s="25" t="s">
        <v>185</v>
      </c>
      <c r="AT110" s="25" t="s">
        <v>181</v>
      </c>
      <c r="AU110" s="25" t="s">
        <v>24</v>
      </c>
      <c r="AY110" s="25" t="s">
        <v>179</v>
      </c>
      <c r="BE110" s="246">
        <f>IF(N110="základní",J110,0)</f>
        <v>0</v>
      </c>
      <c r="BF110" s="246">
        <f>IF(N110="snížená",J110,0)</f>
        <v>0</v>
      </c>
      <c r="BG110" s="246">
        <f>IF(N110="zákl. přenesená",J110,0)</f>
        <v>0</v>
      </c>
      <c r="BH110" s="246">
        <f>IF(N110="sníž. přenesená",J110,0)</f>
        <v>0</v>
      </c>
      <c r="BI110" s="246">
        <f>IF(N110="nulová",J110,0)</f>
        <v>0</v>
      </c>
      <c r="BJ110" s="25" t="s">
        <v>24</v>
      </c>
      <c r="BK110" s="246">
        <f>ROUND(I110*H110,2)</f>
        <v>0</v>
      </c>
      <c r="BL110" s="25" t="s">
        <v>185</v>
      </c>
      <c r="BM110" s="25" t="s">
        <v>256</v>
      </c>
    </row>
    <row r="111" spans="2:47" s="1" customFormat="1" ht="13.5">
      <c r="B111" s="47"/>
      <c r="C111" s="75"/>
      <c r="D111" s="247" t="s">
        <v>187</v>
      </c>
      <c r="E111" s="75"/>
      <c r="F111" s="248" t="s">
        <v>1334</v>
      </c>
      <c r="G111" s="75"/>
      <c r="H111" s="75"/>
      <c r="I111" s="205"/>
      <c r="J111" s="75"/>
      <c r="K111" s="75"/>
      <c r="L111" s="73"/>
      <c r="M111" s="249"/>
      <c r="N111" s="48"/>
      <c r="O111" s="48"/>
      <c r="P111" s="48"/>
      <c r="Q111" s="48"/>
      <c r="R111" s="48"/>
      <c r="S111" s="48"/>
      <c r="T111" s="96"/>
      <c r="AT111" s="25" t="s">
        <v>187</v>
      </c>
      <c r="AU111" s="25" t="s">
        <v>24</v>
      </c>
    </row>
    <row r="112" spans="2:65" s="1" customFormat="1" ht="16.5" customHeight="1">
      <c r="B112" s="47"/>
      <c r="C112" s="235" t="s">
        <v>263</v>
      </c>
      <c r="D112" s="235" t="s">
        <v>181</v>
      </c>
      <c r="E112" s="236" t="s">
        <v>1335</v>
      </c>
      <c r="F112" s="237" t="s">
        <v>1317</v>
      </c>
      <c r="G112" s="238" t="s">
        <v>451</v>
      </c>
      <c r="H112" s="239">
        <v>25</v>
      </c>
      <c r="I112" s="240"/>
      <c r="J112" s="241">
        <f>ROUND(I112*H112,2)</f>
        <v>0</v>
      </c>
      <c r="K112" s="237" t="s">
        <v>369</v>
      </c>
      <c r="L112" s="73"/>
      <c r="M112" s="242" t="s">
        <v>22</v>
      </c>
      <c r="N112" s="243" t="s">
        <v>48</v>
      </c>
      <c r="O112" s="48"/>
      <c r="P112" s="244">
        <f>O112*H112</f>
        <v>0</v>
      </c>
      <c r="Q112" s="244">
        <v>0</v>
      </c>
      <c r="R112" s="244">
        <f>Q112*H112</f>
        <v>0</v>
      </c>
      <c r="S112" s="244">
        <v>0</v>
      </c>
      <c r="T112" s="245">
        <f>S112*H112</f>
        <v>0</v>
      </c>
      <c r="AR112" s="25" t="s">
        <v>185</v>
      </c>
      <c r="AT112" s="25" t="s">
        <v>181</v>
      </c>
      <c r="AU112" s="25" t="s">
        <v>24</v>
      </c>
      <c r="AY112" s="25" t="s">
        <v>179</v>
      </c>
      <c r="BE112" s="246">
        <f>IF(N112="základní",J112,0)</f>
        <v>0</v>
      </c>
      <c r="BF112" s="246">
        <f>IF(N112="snížená",J112,0)</f>
        <v>0</v>
      </c>
      <c r="BG112" s="246">
        <f>IF(N112="zákl. přenesená",J112,0)</f>
        <v>0</v>
      </c>
      <c r="BH112" s="246">
        <f>IF(N112="sníž. přenesená",J112,0)</f>
        <v>0</v>
      </c>
      <c r="BI112" s="246">
        <f>IF(N112="nulová",J112,0)</f>
        <v>0</v>
      </c>
      <c r="BJ112" s="25" t="s">
        <v>24</v>
      </c>
      <c r="BK112" s="246">
        <f>ROUND(I112*H112,2)</f>
        <v>0</v>
      </c>
      <c r="BL112" s="25" t="s">
        <v>185</v>
      </c>
      <c r="BM112" s="25" t="s">
        <v>263</v>
      </c>
    </row>
    <row r="113" spans="2:47" s="1" customFormat="1" ht="13.5">
      <c r="B113" s="47"/>
      <c r="C113" s="75"/>
      <c r="D113" s="247" t="s">
        <v>187</v>
      </c>
      <c r="E113" s="75"/>
      <c r="F113" s="248" t="s">
        <v>1317</v>
      </c>
      <c r="G113" s="75"/>
      <c r="H113" s="75"/>
      <c r="I113" s="205"/>
      <c r="J113" s="75"/>
      <c r="K113" s="75"/>
      <c r="L113" s="73"/>
      <c r="M113" s="249"/>
      <c r="N113" s="48"/>
      <c r="O113" s="48"/>
      <c r="P113" s="48"/>
      <c r="Q113" s="48"/>
      <c r="R113" s="48"/>
      <c r="S113" s="48"/>
      <c r="T113" s="96"/>
      <c r="AT113" s="25" t="s">
        <v>187</v>
      </c>
      <c r="AU113" s="25" t="s">
        <v>24</v>
      </c>
    </row>
    <row r="114" spans="2:65" s="1" customFormat="1" ht="16.5" customHeight="1">
      <c r="B114" s="47"/>
      <c r="C114" s="235" t="s">
        <v>271</v>
      </c>
      <c r="D114" s="235" t="s">
        <v>181</v>
      </c>
      <c r="E114" s="236" t="s">
        <v>1336</v>
      </c>
      <c r="F114" s="237" t="s">
        <v>1337</v>
      </c>
      <c r="G114" s="238" t="s">
        <v>451</v>
      </c>
      <c r="H114" s="239">
        <v>1</v>
      </c>
      <c r="I114" s="240"/>
      <c r="J114" s="241">
        <f>ROUND(I114*H114,2)</f>
        <v>0</v>
      </c>
      <c r="K114" s="237" t="s">
        <v>369</v>
      </c>
      <c r="L114" s="73"/>
      <c r="M114" s="242" t="s">
        <v>22</v>
      </c>
      <c r="N114" s="243" t="s">
        <v>48</v>
      </c>
      <c r="O114" s="48"/>
      <c r="P114" s="244">
        <f>O114*H114</f>
        <v>0</v>
      </c>
      <c r="Q114" s="244">
        <v>0</v>
      </c>
      <c r="R114" s="244">
        <f>Q114*H114</f>
        <v>0</v>
      </c>
      <c r="S114" s="244">
        <v>0</v>
      </c>
      <c r="T114" s="245">
        <f>S114*H114</f>
        <v>0</v>
      </c>
      <c r="AR114" s="25" t="s">
        <v>185</v>
      </c>
      <c r="AT114" s="25" t="s">
        <v>181</v>
      </c>
      <c r="AU114" s="25" t="s">
        <v>24</v>
      </c>
      <c r="AY114" s="25" t="s">
        <v>179</v>
      </c>
      <c r="BE114" s="246">
        <f>IF(N114="základní",J114,0)</f>
        <v>0</v>
      </c>
      <c r="BF114" s="246">
        <f>IF(N114="snížená",J114,0)</f>
        <v>0</v>
      </c>
      <c r="BG114" s="246">
        <f>IF(N114="zákl. přenesená",J114,0)</f>
        <v>0</v>
      </c>
      <c r="BH114" s="246">
        <f>IF(N114="sníž. přenesená",J114,0)</f>
        <v>0</v>
      </c>
      <c r="BI114" s="246">
        <f>IF(N114="nulová",J114,0)</f>
        <v>0</v>
      </c>
      <c r="BJ114" s="25" t="s">
        <v>24</v>
      </c>
      <c r="BK114" s="246">
        <f>ROUND(I114*H114,2)</f>
        <v>0</v>
      </c>
      <c r="BL114" s="25" t="s">
        <v>185</v>
      </c>
      <c r="BM114" s="25" t="s">
        <v>271</v>
      </c>
    </row>
    <row r="115" spans="2:47" s="1" customFormat="1" ht="13.5">
      <c r="B115" s="47"/>
      <c r="C115" s="75"/>
      <c r="D115" s="247" t="s">
        <v>187</v>
      </c>
      <c r="E115" s="75"/>
      <c r="F115" s="248" t="s">
        <v>1338</v>
      </c>
      <c r="G115" s="75"/>
      <c r="H115" s="75"/>
      <c r="I115" s="205"/>
      <c r="J115" s="75"/>
      <c r="K115" s="75"/>
      <c r="L115" s="73"/>
      <c r="M115" s="249"/>
      <c r="N115" s="48"/>
      <c r="O115" s="48"/>
      <c r="P115" s="48"/>
      <c r="Q115" s="48"/>
      <c r="R115" s="48"/>
      <c r="S115" s="48"/>
      <c r="T115" s="96"/>
      <c r="AT115" s="25" t="s">
        <v>187</v>
      </c>
      <c r="AU115" s="25" t="s">
        <v>24</v>
      </c>
    </row>
    <row r="116" spans="2:65" s="1" customFormat="1" ht="16.5" customHeight="1">
      <c r="B116" s="47"/>
      <c r="C116" s="235" t="s">
        <v>277</v>
      </c>
      <c r="D116" s="235" t="s">
        <v>181</v>
      </c>
      <c r="E116" s="236" t="s">
        <v>1339</v>
      </c>
      <c r="F116" s="237" t="s">
        <v>1340</v>
      </c>
      <c r="G116" s="238" t="s">
        <v>451</v>
      </c>
      <c r="H116" s="239">
        <v>1</v>
      </c>
      <c r="I116" s="240"/>
      <c r="J116" s="241">
        <f>ROUND(I116*H116,2)</f>
        <v>0</v>
      </c>
      <c r="K116" s="237" t="s">
        <v>369</v>
      </c>
      <c r="L116" s="73"/>
      <c r="M116" s="242" t="s">
        <v>22</v>
      </c>
      <c r="N116" s="243" t="s">
        <v>48</v>
      </c>
      <c r="O116" s="48"/>
      <c r="P116" s="244">
        <f>O116*H116</f>
        <v>0</v>
      </c>
      <c r="Q116" s="244">
        <v>0</v>
      </c>
      <c r="R116" s="244">
        <f>Q116*H116</f>
        <v>0</v>
      </c>
      <c r="S116" s="244">
        <v>0</v>
      </c>
      <c r="T116" s="245">
        <f>S116*H116</f>
        <v>0</v>
      </c>
      <c r="AR116" s="25" t="s">
        <v>185</v>
      </c>
      <c r="AT116" s="25" t="s">
        <v>181</v>
      </c>
      <c r="AU116" s="25" t="s">
        <v>24</v>
      </c>
      <c r="AY116" s="25" t="s">
        <v>179</v>
      </c>
      <c r="BE116" s="246">
        <f>IF(N116="základní",J116,0)</f>
        <v>0</v>
      </c>
      <c r="BF116" s="246">
        <f>IF(N116="snížená",J116,0)</f>
        <v>0</v>
      </c>
      <c r="BG116" s="246">
        <f>IF(N116="zákl. přenesená",J116,0)</f>
        <v>0</v>
      </c>
      <c r="BH116" s="246">
        <f>IF(N116="sníž. přenesená",J116,0)</f>
        <v>0</v>
      </c>
      <c r="BI116" s="246">
        <f>IF(N116="nulová",J116,0)</f>
        <v>0</v>
      </c>
      <c r="BJ116" s="25" t="s">
        <v>24</v>
      </c>
      <c r="BK116" s="246">
        <f>ROUND(I116*H116,2)</f>
        <v>0</v>
      </c>
      <c r="BL116" s="25" t="s">
        <v>185</v>
      </c>
      <c r="BM116" s="25" t="s">
        <v>277</v>
      </c>
    </row>
    <row r="117" spans="2:47" s="1" customFormat="1" ht="13.5">
      <c r="B117" s="47"/>
      <c r="C117" s="75"/>
      <c r="D117" s="247" t="s">
        <v>187</v>
      </c>
      <c r="E117" s="75"/>
      <c r="F117" s="248" t="s">
        <v>1340</v>
      </c>
      <c r="G117" s="75"/>
      <c r="H117" s="75"/>
      <c r="I117" s="205"/>
      <c r="J117" s="75"/>
      <c r="K117" s="75"/>
      <c r="L117" s="73"/>
      <c r="M117" s="249"/>
      <c r="N117" s="48"/>
      <c r="O117" s="48"/>
      <c r="P117" s="48"/>
      <c r="Q117" s="48"/>
      <c r="R117" s="48"/>
      <c r="S117" s="48"/>
      <c r="T117" s="96"/>
      <c r="AT117" s="25" t="s">
        <v>187</v>
      </c>
      <c r="AU117" s="25" t="s">
        <v>24</v>
      </c>
    </row>
    <row r="118" spans="2:65" s="1" customFormat="1" ht="16.5" customHeight="1">
      <c r="B118" s="47"/>
      <c r="C118" s="235" t="s">
        <v>10</v>
      </c>
      <c r="D118" s="235" t="s">
        <v>181</v>
      </c>
      <c r="E118" s="236" t="s">
        <v>1341</v>
      </c>
      <c r="F118" s="237" t="s">
        <v>1342</v>
      </c>
      <c r="G118" s="238" t="s">
        <v>451</v>
      </c>
      <c r="H118" s="239">
        <v>1</v>
      </c>
      <c r="I118" s="240"/>
      <c r="J118" s="241">
        <f>ROUND(I118*H118,2)</f>
        <v>0</v>
      </c>
      <c r="K118" s="237" t="s">
        <v>369</v>
      </c>
      <c r="L118" s="73"/>
      <c r="M118" s="242" t="s">
        <v>22</v>
      </c>
      <c r="N118" s="243" t="s">
        <v>48</v>
      </c>
      <c r="O118" s="48"/>
      <c r="P118" s="244">
        <f>O118*H118</f>
        <v>0</v>
      </c>
      <c r="Q118" s="244">
        <v>0</v>
      </c>
      <c r="R118" s="244">
        <f>Q118*H118</f>
        <v>0</v>
      </c>
      <c r="S118" s="244">
        <v>0</v>
      </c>
      <c r="T118" s="245">
        <f>S118*H118</f>
        <v>0</v>
      </c>
      <c r="AR118" s="25" t="s">
        <v>185</v>
      </c>
      <c r="AT118" s="25" t="s">
        <v>181</v>
      </c>
      <c r="AU118" s="25" t="s">
        <v>24</v>
      </c>
      <c r="AY118" s="25" t="s">
        <v>179</v>
      </c>
      <c r="BE118" s="246">
        <f>IF(N118="základní",J118,0)</f>
        <v>0</v>
      </c>
      <c r="BF118" s="246">
        <f>IF(N118="snížená",J118,0)</f>
        <v>0</v>
      </c>
      <c r="BG118" s="246">
        <f>IF(N118="zákl. přenesená",J118,0)</f>
        <v>0</v>
      </c>
      <c r="BH118" s="246">
        <f>IF(N118="sníž. přenesená",J118,0)</f>
        <v>0</v>
      </c>
      <c r="BI118" s="246">
        <f>IF(N118="nulová",J118,0)</f>
        <v>0</v>
      </c>
      <c r="BJ118" s="25" t="s">
        <v>24</v>
      </c>
      <c r="BK118" s="246">
        <f>ROUND(I118*H118,2)</f>
        <v>0</v>
      </c>
      <c r="BL118" s="25" t="s">
        <v>185</v>
      </c>
      <c r="BM118" s="25" t="s">
        <v>10</v>
      </c>
    </row>
    <row r="119" spans="2:47" s="1" customFormat="1" ht="13.5">
      <c r="B119" s="47"/>
      <c r="C119" s="75"/>
      <c r="D119" s="247" t="s">
        <v>187</v>
      </c>
      <c r="E119" s="75"/>
      <c r="F119" s="248" t="s">
        <v>1342</v>
      </c>
      <c r="G119" s="75"/>
      <c r="H119" s="75"/>
      <c r="I119" s="205"/>
      <c r="J119" s="75"/>
      <c r="K119" s="75"/>
      <c r="L119" s="73"/>
      <c r="M119" s="249"/>
      <c r="N119" s="48"/>
      <c r="O119" s="48"/>
      <c r="P119" s="48"/>
      <c r="Q119" s="48"/>
      <c r="R119" s="48"/>
      <c r="S119" s="48"/>
      <c r="T119" s="96"/>
      <c r="AT119" s="25" t="s">
        <v>187</v>
      </c>
      <c r="AU119" s="25" t="s">
        <v>24</v>
      </c>
    </row>
    <row r="120" spans="2:65" s="1" customFormat="1" ht="16.5" customHeight="1">
      <c r="B120" s="47"/>
      <c r="C120" s="235" t="s">
        <v>288</v>
      </c>
      <c r="D120" s="235" t="s">
        <v>181</v>
      </c>
      <c r="E120" s="236" t="s">
        <v>1343</v>
      </c>
      <c r="F120" s="237" t="s">
        <v>1344</v>
      </c>
      <c r="G120" s="238" t="s">
        <v>1111</v>
      </c>
      <c r="H120" s="239">
        <v>1</v>
      </c>
      <c r="I120" s="240"/>
      <c r="J120" s="241">
        <f>ROUND(I120*H120,2)</f>
        <v>0</v>
      </c>
      <c r="K120" s="237" t="s">
        <v>369</v>
      </c>
      <c r="L120" s="73"/>
      <c r="M120" s="242" t="s">
        <v>22</v>
      </c>
      <c r="N120" s="243" t="s">
        <v>48</v>
      </c>
      <c r="O120" s="48"/>
      <c r="P120" s="244">
        <f>O120*H120</f>
        <v>0</v>
      </c>
      <c r="Q120" s="244">
        <v>0</v>
      </c>
      <c r="R120" s="244">
        <f>Q120*H120</f>
        <v>0</v>
      </c>
      <c r="S120" s="244">
        <v>0</v>
      </c>
      <c r="T120" s="245">
        <f>S120*H120</f>
        <v>0</v>
      </c>
      <c r="AR120" s="25" t="s">
        <v>185</v>
      </c>
      <c r="AT120" s="25" t="s">
        <v>181</v>
      </c>
      <c r="AU120" s="25" t="s">
        <v>24</v>
      </c>
      <c r="AY120" s="25" t="s">
        <v>179</v>
      </c>
      <c r="BE120" s="246">
        <f>IF(N120="základní",J120,0)</f>
        <v>0</v>
      </c>
      <c r="BF120" s="246">
        <f>IF(N120="snížená",J120,0)</f>
        <v>0</v>
      </c>
      <c r="BG120" s="246">
        <f>IF(N120="zákl. přenesená",J120,0)</f>
        <v>0</v>
      </c>
      <c r="BH120" s="246">
        <f>IF(N120="sníž. přenesená",J120,0)</f>
        <v>0</v>
      </c>
      <c r="BI120" s="246">
        <f>IF(N120="nulová",J120,0)</f>
        <v>0</v>
      </c>
      <c r="BJ120" s="25" t="s">
        <v>24</v>
      </c>
      <c r="BK120" s="246">
        <f>ROUND(I120*H120,2)</f>
        <v>0</v>
      </c>
      <c r="BL120" s="25" t="s">
        <v>185</v>
      </c>
      <c r="BM120" s="25" t="s">
        <v>288</v>
      </c>
    </row>
    <row r="121" spans="2:47" s="1" customFormat="1" ht="13.5">
      <c r="B121" s="47"/>
      <c r="C121" s="75"/>
      <c r="D121" s="247" t="s">
        <v>187</v>
      </c>
      <c r="E121" s="75"/>
      <c r="F121" s="248" t="s">
        <v>1344</v>
      </c>
      <c r="G121" s="75"/>
      <c r="H121" s="75"/>
      <c r="I121" s="205"/>
      <c r="J121" s="75"/>
      <c r="K121" s="75"/>
      <c r="L121" s="73"/>
      <c r="M121" s="249"/>
      <c r="N121" s="48"/>
      <c r="O121" s="48"/>
      <c r="P121" s="48"/>
      <c r="Q121" s="48"/>
      <c r="R121" s="48"/>
      <c r="S121" s="48"/>
      <c r="T121" s="96"/>
      <c r="AT121" s="25" t="s">
        <v>187</v>
      </c>
      <c r="AU121" s="25" t="s">
        <v>24</v>
      </c>
    </row>
    <row r="122" spans="2:65" s="1" customFormat="1" ht="16.5" customHeight="1">
      <c r="B122" s="47"/>
      <c r="C122" s="235" t="s">
        <v>294</v>
      </c>
      <c r="D122" s="235" t="s">
        <v>181</v>
      </c>
      <c r="E122" s="236" t="s">
        <v>1287</v>
      </c>
      <c r="F122" s="237" t="s">
        <v>1288</v>
      </c>
      <c r="G122" s="238" t="s">
        <v>451</v>
      </c>
      <c r="H122" s="239">
        <v>15</v>
      </c>
      <c r="I122" s="240"/>
      <c r="J122" s="241">
        <f>ROUND(I122*H122,2)</f>
        <v>0</v>
      </c>
      <c r="K122" s="237" t="s">
        <v>369</v>
      </c>
      <c r="L122" s="73"/>
      <c r="M122" s="242" t="s">
        <v>22</v>
      </c>
      <c r="N122" s="243" t="s">
        <v>48</v>
      </c>
      <c r="O122" s="48"/>
      <c r="P122" s="244">
        <f>O122*H122</f>
        <v>0</v>
      </c>
      <c r="Q122" s="244">
        <v>0</v>
      </c>
      <c r="R122" s="244">
        <f>Q122*H122</f>
        <v>0</v>
      </c>
      <c r="S122" s="244">
        <v>0</v>
      </c>
      <c r="T122" s="245">
        <f>S122*H122</f>
        <v>0</v>
      </c>
      <c r="AR122" s="25" t="s">
        <v>185</v>
      </c>
      <c r="AT122" s="25" t="s">
        <v>181</v>
      </c>
      <c r="AU122" s="25" t="s">
        <v>24</v>
      </c>
      <c r="AY122" s="25" t="s">
        <v>179</v>
      </c>
      <c r="BE122" s="246">
        <f>IF(N122="základní",J122,0)</f>
        <v>0</v>
      </c>
      <c r="BF122" s="246">
        <f>IF(N122="snížená",J122,0)</f>
        <v>0</v>
      </c>
      <c r="BG122" s="246">
        <f>IF(N122="zákl. přenesená",J122,0)</f>
        <v>0</v>
      </c>
      <c r="BH122" s="246">
        <f>IF(N122="sníž. přenesená",J122,0)</f>
        <v>0</v>
      </c>
      <c r="BI122" s="246">
        <f>IF(N122="nulová",J122,0)</f>
        <v>0</v>
      </c>
      <c r="BJ122" s="25" t="s">
        <v>24</v>
      </c>
      <c r="BK122" s="246">
        <f>ROUND(I122*H122,2)</f>
        <v>0</v>
      </c>
      <c r="BL122" s="25" t="s">
        <v>185</v>
      </c>
      <c r="BM122" s="25" t="s">
        <v>294</v>
      </c>
    </row>
    <row r="123" spans="2:47" s="1" customFormat="1" ht="13.5">
      <c r="B123" s="47"/>
      <c r="C123" s="75"/>
      <c r="D123" s="247" t="s">
        <v>187</v>
      </c>
      <c r="E123" s="75"/>
      <c r="F123" s="248" t="s">
        <v>1288</v>
      </c>
      <c r="G123" s="75"/>
      <c r="H123" s="75"/>
      <c r="I123" s="205"/>
      <c r="J123" s="75"/>
      <c r="K123" s="75"/>
      <c r="L123" s="73"/>
      <c r="M123" s="249"/>
      <c r="N123" s="48"/>
      <c r="O123" s="48"/>
      <c r="P123" s="48"/>
      <c r="Q123" s="48"/>
      <c r="R123" s="48"/>
      <c r="S123" s="48"/>
      <c r="T123" s="96"/>
      <c r="AT123" s="25" t="s">
        <v>187</v>
      </c>
      <c r="AU123" s="25" t="s">
        <v>24</v>
      </c>
    </row>
    <row r="124" spans="2:65" s="1" customFormat="1" ht="16.5" customHeight="1">
      <c r="B124" s="47"/>
      <c r="C124" s="235" t="s">
        <v>303</v>
      </c>
      <c r="D124" s="235" t="s">
        <v>181</v>
      </c>
      <c r="E124" s="236" t="s">
        <v>1345</v>
      </c>
      <c r="F124" s="237" t="s">
        <v>1346</v>
      </c>
      <c r="G124" s="238" t="s">
        <v>1085</v>
      </c>
      <c r="H124" s="239">
        <v>2</v>
      </c>
      <c r="I124" s="240"/>
      <c r="J124" s="241">
        <f>ROUND(I124*H124,2)</f>
        <v>0</v>
      </c>
      <c r="K124" s="237" t="s">
        <v>369</v>
      </c>
      <c r="L124" s="73"/>
      <c r="M124" s="242" t="s">
        <v>22</v>
      </c>
      <c r="N124" s="243" t="s">
        <v>48</v>
      </c>
      <c r="O124" s="48"/>
      <c r="P124" s="244">
        <f>O124*H124</f>
        <v>0</v>
      </c>
      <c r="Q124" s="244">
        <v>0</v>
      </c>
      <c r="R124" s="244">
        <f>Q124*H124</f>
        <v>0</v>
      </c>
      <c r="S124" s="244">
        <v>0</v>
      </c>
      <c r="T124" s="245">
        <f>S124*H124</f>
        <v>0</v>
      </c>
      <c r="AR124" s="25" t="s">
        <v>185</v>
      </c>
      <c r="AT124" s="25" t="s">
        <v>181</v>
      </c>
      <c r="AU124" s="25" t="s">
        <v>24</v>
      </c>
      <c r="AY124" s="25" t="s">
        <v>179</v>
      </c>
      <c r="BE124" s="246">
        <f>IF(N124="základní",J124,0)</f>
        <v>0</v>
      </c>
      <c r="BF124" s="246">
        <f>IF(N124="snížená",J124,0)</f>
        <v>0</v>
      </c>
      <c r="BG124" s="246">
        <f>IF(N124="zákl. přenesená",J124,0)</f>
        <v>0</v>
      </c>
      <c r="BH124" s="246">
        <f>IF(N124="sníž. přenesená",J124,0)</f>
        <v>0</v>
      </c>
      <c r="BI124" s="246">
        <f>IF(N124="nulová",J124,0)</f>
        <v>0</v>
      </c>
      <c r="BJ124" s="25" t="s">
        <v>24</v>
      </c>
      <c r="BK124" s="246">
        <f>ROUND(I124*H124,2)</f>
        <v>0</v>
      </c>
      <c r="BL124" s="25" t="s">
        <v>185</v>
      </c>
      <c r="BM124" s="25" t="s">
        <v>303</v>
      </c>
    </row>
    <row r="125" spans="2:47" s="1" customFormat="1" ht="13.5">
      <c r="B125" s="47"/>
      <c r="C125" s="75"/>
      <c r="D125" s="247" t="s">
        <v>187</v>
      </c>
      <c r="E125" s="75"/>
      <c r="F125" s="248" t="s">
        <v>1346</v>
      </c>
      <c r="G125" s="75"/>
      <c r="H125" s="75"/>
      <c r="I125" s="205"/>
      <c r="J125" s="75"/>
      <c r="K125" s="75"/>
      <c r="L125" s="73"/>
      <c r="M125" s="249"/>
      <c r="N125" s="48"/>
      <c r="O125" s="48"/>
      <c r="P125" s="48"/>
      <c r="Q125" s="48"/>
      <c r="R125" s="48"/>
      <c r="S125" s="48"/>
      <c r="T125" s="96"/>
      <c r="AT125" s="25" t="s">
        <v>187</v>
      </c>
      <c r="AU125" s="25" t="s">
        <v>24</v>
      </c>
    </row>
    <row r="126" spans="2:65" s="1" customFormat="1" ht="16.5" customHeight="1">
      <c r="B126" s="47"/>
      <c r="C126" s="235" t="s">
        <v>310</v>
      </c>
      <c r="D126" s="235" t="s">
        <v>181</v>
      </c>
      <c r="E126" s="236" t="s">
        <v>1293</v>
      </c>
      <c r="F126" s="237" t="s">
        <v>1294</v>
      </c>
      <c r="G126" s="238" t="s">
        <v>1085</v>
      </c>
      <c r="H126" s="239">
        <v>5</v>
      </c>
      <c r="I126" s="240"/>
      <c r="J126" s="241">
        <f>ROUND(I126*H126,2)</f>
        <v>0</v>
      </c>
      <c r="K126" s="237" t="s">
        <v>369</v>
      </c>
      <c r="L126" s="73"/>
      <c r="M126" s="242" t="s">
        <v>22</v>
      </c>
      <c r="N126" s="243" t="s">
        <v>48</v>
      </c>
      <c r="O126" s="48"/>
      <c r="P126" s="244">
        <f>O126*H126</f>
        <v>0</v>
      </c>
      <c r="Q126" s="244">
        <v>0</v>
      </c>
      <c r="R126" s="244">
        <f>Q126*H126</f>
        <v>0</v>
      </c>
      <c r="S126" s="244">
        <v>0</v>
      </c>
      <c r="T126" s="245">
        <f>S126*H126</f>
        <v>0</v>
      </c>
      <c r="AR126" s="25" t="s">
        <v>185</v>
      </c>
      <c r="AT126" s="25" t="s">
        <v>181</v>
      </c>
      <c r="AU126" s="25" t="s">
        <v>24</v>
      </c>
      <c r="AY126" s="25" t="s">
        <v>179</v>
      </c>
      <c r="BE126" s="246">
        <f>IF(N126="základní",J126,0)</f>
        <v>0</v>
      </c>
      <c r="BF126" s="246">
        <f>IF(N126="snížená",J126,0)</f>
        <v>0</v>
      </c>
      <c r="BG126" s="246">
        <f>IF(N126="zákl. přenesená",J126,0)</f>
        <v>0</v>
      </c>
      <c r="BH126" s="246">
        <f>IF(N126="sníž. přenesená",J126,0)</f>
        <v>0</v>
      </c>
      <c r="BI126" s="246">
        <f>IF(N126="nulová",J126,0)</f>
        <v>0</v>
      </c>
      <c r="BJ126" s="25" t="s">
        <v>24</v>
      </c>
      <c r="BK126" s="246">
        <f>ROUND(I126*H126,2)</f>
        <v>0</v>
      </c>
      <c r="BL126" s="25" t="s">
        <v>185</v>
      </c>
      <c r="BM126" s="25" t="s">
        <v>310</v>
      </c>
    </row>
    <row r="127" spans="2:47" s="1" customFormat="1" ht="13.5">
      <c r="B127" s="47"/>
      <c r="C127" s="75"/>
      <c r="D127" s="247" t="s">
        <v>187</v>
      </c>
      <c r="E127" s="75"/>
      <c r="F127" s="248" t="s">
        <v>1294</v>
      </c>
      <c r="G127" s="75"/>
      <c r="H127" s="75"/>
      <c r="I127" s="205"/>
      <c r="J127" s="75"/>
      <c r="K127" s="75"/>
      <c r="L127" s="73"/>
      <c r="M127" s="307"/>
      <c r="N127" s="308"/>
      <c r="O127" s="308"/>
      <c r="P127" s="308"/>
      <c r="Q127" s="308"/>
      <c r="R127" s="308"/>
      <c r="S127" s="308"/>
      <c r="T127" s="309"/>
      <c r="AT127" s="25" t="s">
        <v>187</v>
      </c>
      <c r="AU127" s="25" t="s">
        <v>24</v>
      </c>
    </row>
    <row r="128" spans="2:12" s="1" customFormat="1" ht="6.95" customHeight="1">
      <c r="B128" s="68"/>
      <c r="C128" s="69"/>
      <c r="D128" s="69"/>
      <c r="E128" s="69"/>
      <c r="F128" s="69"/>
      <c r="G128" s="69"/>
      <c r="H128" s="69"/>
      <c r="I128" s="180"/>
      <c r="J128" s="69"/>
      <c r="K128" s="69"/>
      <c r="L128" s="73"/>
    </row>
  </sheetData>
  <sheetProtection password="CC35" sheet="1" objects="1" scenarios="1" formatColumns="0" formatRows="0" autoFilter="0"/>
  <autoFilter ref="C83:K12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107</v>
      </c>
      <c r="G1" s="152" t="s">
        <v>108</v>
      </c>
      <c r="H1" s="152"/>
      <c r="I1" s="153"/>
      <c r="J1" s="152" t="s">
        <v>109</v>
      </c>
      <c r="K1" s="151" t="s">
        <v>110</v>
      </c>
      <c r="L1" s="152" t="s">
        <v>111</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102</v>
      </c>
    </row>
    <row r="3" spans="2:46" ht="6.95" customHeight="1">
      <c r="B3" s="26"/>
      <c r="C3" s="27"/>
      <c r="D3" s="27"/>
      <c r="E3" s="27"/>
      <c r="F3" s="27"/>
      <c r="G3" s="27"/>
      <c r="H3" s="27"/>
      <c r="I3" s="155"/>
      <c r="J3" s="27"/>
      <c r="K3" s="28"/>
      <c r="AT3" s="25" t="s">
        <v>86</v>
      </c>
    </row>
    <row r="4" spans="2:46" ht="36.95" customHeight="1">
      <c r="B4" s="29"/>
      <c r="C4" s="30"/>
      <c r="D4" s="31" t="s">
        <v>118</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DOMOV ČERNOVICE PŘÍSTAVBA ZIMNÍ ZAHRADY</v>
      </c>
      <c r="F7" s="41"/>
      <c r="G7" s="41"/>
      <c r="H7" s="41"/>
      <c r="I7" s="156"/>
      <c r="J7" s="30"/>
      <c r="K7" s="32"/>
    </row>
    <row r="8" spans="2:11" s="1" customFormat="1" ht="13.5">
      <c r="B8" s="47"/>
      <c r="C8" s="48"/>
      <c r="D8" s="41" t="s">
        <v>127</v>
      </c>
      <c r="E8" s="48"/>
      <c r="F8" s="48"/>
      <c r="G8" s="48"/>
      <c r="H8" s="48"/>
      <c r="I8" s="158"/>
      <c r="J8" s="48"/>
      <c r="K8" s="52"/>
    </row>
    <row r="9" spans="2:11" s="1" customFormat="1" ht="36.95" customHeight="1">
      <c r="B9" s="47"/>
      <c r="C9" s="48"/>
      <c r="D9" s="48"/>
      <c r="E9" s="159" t="s">
        <v>1347</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16. 1. 2018</v>
      </c>
      <c r="K12" s="52"/>
    </row>
    <row r="13" spans="2:11" s="1" customFormat="1" ht="10.8" customHeight="1">
      <c r="B13" s="47"/>
      <c r="C13" s="48"/>
      <c r="D13" s="48"/>
      <c r="E13" s="48"/>
      <c r="F13" s="48"/>
      <c r="G13" s="48"/>
      <c r="H13" s="48"/>
      <c r="I13" s="158"/>
      <c r="J13" s="48"/>
      <c r="K13" s="52"/>
    </row>
    <row r="14" spans="2:11" s="1" customFormat="1" ht="14.4" customHeight="1">
      <c r="B14" s="47"/>
      <c r="C14" s="48"/>
      <c r="D14" s="41" t="s">
        <v>31</v>
      </c>
      <c r="E14" s="48"/>
      <c r="F14" s="48"/>
      <c r="G14" s="48"/>
      <c r="H14" s="48"/>
      <c r="I14" s="160" t="s">
        <v>32</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34</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35</v>
      </c>
      <c r="E17" s="48"/>
      <c r="F17" s="48"/>
      <c r="G17" s="48"/>
      <c r="H17" s="48"/>
      <c r="I17" s="160" t="s">
        <v>32</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34</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37</v>
      </c>
      <c r="E20" s="48"/>
      <c r="F20" s="48"/>
      <c r="G20" s="48"/>
      <c r="H20" s="48"/>
      <c r="I20" s="160" t="s">
        <v>32</v>
      </c>
      <c r="J20" s="36" t="s">
        <v>38</v>
      </c>
      <c r="K20" s="52"/>
    </row>
    <row r="21" spans="2:11" s="1" customFormat="1" ht="18" customHeight="1">
      <c r="B21" s="47"/>
      <c r="C21" s="48"/>
      <c r="D21" s="48"/>
      <c r="E21" s="36" t="s">
        <v>39</v>
      </c>
      <c r="F21" s="48"/>
      <c r="G21" s="48"/>
      <c r="H21" s="48"/>
      <c r="I21" s="160" t="s">
        <v>34</v>
      </c>
      <c r="J21" s="36" t="s">
        <v>22</v>
      </c>
      <c r="K21" s="52"/>
    </row>
    <row r="22" spans="2:11" s="1" customFormat="1" ht="6.95" customHeight="1">
      <c r="B22" s="47"/>
      <c r="C22" s="48"/>
      <c r="D22" s="48"/>
      <c r="E22" s="48"/>
      <c r="F22" s="48"/>
      <c r="G22" s="48"/>
      <c r="H22" s="48"/>
      <c r="I22" s="158"/>
      <c r="J22" s="48"/>
      <c r="K22" s="52"/>
    </row>
    <row r="23" spans="2:11" s="1" customFormat="1" ht="14.4" customHeight="1">
      <c r="B23" s="47"/>
      <c r="C23" s="48"/>
      <c r="D23" s="41" t="s">
        <v>41</v>
      </c>
      <c r="E23" s="48"/>
      <c r="F23" s="48"/>
      <c r="G23" s="48"/>
      <c r="H23" s="48"/>
      <c r="I23" s="158"/>
      <c r="J23" s="48"/>
      <c r="K23" s="52"/>
    </row>
    <row r="24" spans="2:11" s="7" customFormat="1" ht="16.5" customHeight="1">
      <c r="B24" s="162"/>
      <c r="C24" s="163"/>
      <c r="D24" s="163"/>
      <c r="E24" s="45" t="s">
        <v>22</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6"/>
      <c r="J26" s="107"/>
      <c r="K26" s="167"/>
    </row>
    <row r="27" spans="2:11" s="1" customFormat="1" ht="25.4" customHeight="1">
      <c r="B27" s="47"/>
      <c r="C27" s="48"/>
      <c r="D27" s="168" t="s">
        <v>43</v>
      </c>
      <c r="E27" s="48"/>
      <c r="F27" s="48"/>
      <c r="G27" s="48"/>
      <c r="H27" s="48"/>
      <c r="I27" s="158"/>
      <c r="J27" s="169">
        <f>ROUNDUP(J78,2)</f>
        <v>0</v>
      </c>
      <c r="K27" s="52"/>
    </row>
    <row r="28" spans="2:11" s="1" customFormat="1" ht="6.95" customHeight="1">
      <c r="B28" s="47"/>
      <c r="C28" s="48"/>
      <c r="D28" s="107"/>
      <c r="E28" s="107"/>
      <c r="F28" s="107"/>
      <c r="G28" s="107"/>
      <c r="H28" s="107"/>
      <c r="I28" s="166"/>
      <c r="J28" s="107"/>
      <c r="K28" s="167"/>
    </row>
    <row r="29" spans="2:11" s="1" customFormat="1" ht="14.4" customHeight="1">
      <c r="B29" s="47"/>
      <c r="C29" s="48"/>
      <c r="D29" s="48"/>
      <c r="E29" s="48"/>
      <c r="F29" s="53" t="s">
        <v>45</v>
      </c>
      <c r="G29" s="48"/>
      <c r="H29" s="48"/>
      <c r="I29" s="170" t="s">
        <v>44</v>
      </c>
      <c r="J29" s="53" t="s">
        <v>46</v>
      </c>
      <c r="K29" s="52"/>
    </row>
    <row r="30" spans="2:11" s="1" customFormat="1" ht="14.4" customHeight="1">
      <c r="B30" s="47"/>
      <c r="C30" s="48"/>
      <c r="D30" s="56" t="s">
        <v>47</v>
      </c>
      <c r="E30" s="56" t="s">
        <v>48</v>
      </c>
      <c r="F30" s="171">
        <f>ROUNDUP(SUM(BE78:BE88),2)</f>
        <v>0</v>
      </c>
      <c r="G30" s="48"/>
      <c r="H30" s="48"/>
      <c r="I30" s="172">
        <v>0.21</v>
      </c>
      <c r="J30" s="171">
        <f>ROUNDUP(ROUNDUP((SUM(BE78:BE88)),2)*I30,1)</f>
        <v>0</v>
      </c>
      <c r="K30" s="52"/>
    </row>
    <row r="31" spans="2:11" s="1" customFormat="1" ht="14.4" customHeight="1">
      <c r="B31" s="47"/>
      <c r="C31" s="48"/>
      <c r="D31" s="48"/>
      <c r="E31" s="56" t="s">
        <v>49</v>
      </c>
      <c r="F31" s="171">
        <f>ROUNDUP(SUM(BF78:BF88),2)</f>
        <v>0</v>
      </c>
      <c r="G31" s="48"/>
      <c r="H31" s="48"/>
      <c r="I31" s="172">
        <v>0.15</v>
      </c>
      <c r="J31" s="171">
        <f>ROUNDUP(ROUNDUP((SUM(BF78:BF88)),2)*I31,1)</f>
        <v>0</v>
      </c>
      <c r="K31" s="52"/>
    </row>
    <row r="32" spans="2:11" s="1" customFormat="1" ht="14.4" customHeight="1" hidden="1">
      <c r="B32" s="47"/>
      <c r="C32" s="48"/>
      <c r="D32" s="48"/>
      <c r="E32" s="56" t="s">
        <v>50</v>
      </c>
      <c r="F32" s="171">
        <f>ROUNDUP(SUM(BG78:BG88),2)</f>
        <v>0</v>
      </c>
      <c r="G32" s="48"/>
      <c r="H32" s="48"/>
      <c r="I32" s="172">
        <v>0.21</v>
      </c>
      <c r="J32" s="171">
        <v>0</v>
      </c>
      <c r="K32" s="52"/>
    </row>
    <row r="33" spans="2:11" s="1" customFormat="1" ht="14.4" customHeight="1" hidden="1">
      <c r="B33" s="47"/>
      <c r="C33" s="48"/>
      <c r="D33" s="48"/>
      <c r="E33" s="56" t="s">
        <v>51</v>
      </c>
      <c r="F33" s="171">
        <f>ROUNDUP(SUM(BH78:BH88),2)</f>
        <v>0</v>
      </c>
      <c r="G33" s="48"/>
      <c r="H33" s="48"/>
      <c r="I33" s="172">
        <v>0.15</v>
      </c>
      <c r="J33" s="171">
        <v>0</v>
      </c>
      <c r="K33" s="52"/>
    </row>
    <row r="34" spans="2:11" s="1" customFormat="1" ht="14.4" customHeight="1" hidden="1">
      <c r="B34" s="47"/>
      <c r="C34" s="48"/>
      <c r="D34" s="48"/>
      <c r="E34" s="56" t="s">
        <v>52</v>
      </c>
      <c r="F34" s="171">
        <f>ROUNDUP(SUM(BI78:BI88),2)</f>
        <v>0</v>
      </c>
      <c r="G34" s="48"/>
      <c r="H34" s="48"/>
      <c r="I34" s="172">
        <v>0</v>
      </c>
      <c r="J34" s="171">
        <v>0</v>
      </c>
      <c r="K34" s="52"/>
    </row>
    <row r="35" spans="2:11" s="1" customFormat="1" ht="6.95" customHeight="1">
      <c r="B35" s="47"/>
      <c r="C35" s="48"/>
      <c r="D35" s="48"/>
      <c r="E35" s="48"/>
      <c r="F35" s="48"/>
      <c r="G35" s="48"/>
      <c r="H35" s="48"/>
      <c r="I35" s="158"/>
      <c r="J35" s="48"/>
      <c r="K35" s="52"/>
    </row>
    <row r="36" spans="2:11" s="1" customFormat="1" ht="25.4" customHeight="1">
      <c r="B36" s="47"/>
      <c r="C36" s="173"/>
      <c r="D36" s="174" t="s">
        <v>53</v>
      </c>
      <c r="E36" s="99"/>
      <c r="F36" s="99"/>
      <c r="G36" s="175" t="s">
        <v>54</v>
      </c>
      <c r="H36" s="176" t="s">
        <v>55</v>
      </c>
      <c r="I36" s="177"/>
      <c r="J36" s="178">
        <f>SUM(J27:J34)</f>
        <v>0</v>
      </c>
      <c r="K36" s="179"/>
    </row>
    <row r="37" spans="2:11" s="1" customFormat="1" ht="14.4" customHeight="1">
      <c r="B37" s="68"/>
      <c r="C37" s="69"/>
      <c r="D37" s="69"/>
      <c r="E37" s="69"/>
      <c r="F37" s="69"/>
      <c r="G37" s="69"/>
      <c r="H37" s="69"/>
      <c r="I37" s="180"/>
      <c r="J37" s="69"/>
      <c r="K37" s="70"/>
    </row>
    <row r="41" spans="2:11" s="1" customFormat="1" ht="6.95" customHeight="1">
      <c r="B41" s="181"/>
      <c r="C41" s="182"/>
      <c r="D41" s="182"/>
      <c r="E41" s="182"/>
      <c r="F41" s="182"/>
      <c r="G41" s="182"/>
      <c r="H41" s="182"/>
      <c r="I41" s="183"/>
      <c r="J41" s="182"/>
      <c r="K41" s="184"/>
    </row>
    <row r="42" spans="2:11" s="1" customFormat="1" ht="36.95" customHeight="1">
      <c r="B42" s="47"/>
      <c r="C42" s="31" t="s">
        <v>130</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6.5" customHeight="1">
      <c r="B45" s="47"/>
      <c r="C45" s="48"/>
      <c r="D45" s="48"/>
      <c r="E45" s="157" t="str">
        <f>E7</f>
        <v>DOMOV ČERNOVICE PŘÍSTAVBA ZIMNÍ ZAHRADY</v>
      </c>
      <c r="F45" s="41"/>
      <c r="G45" s="41"/>
      <c r="H45" s="41"/>
      <c r="I45" s="158"/>
      <c r="J45" s="48"/>
      <c r="K45" s="52"/>
    </row>
    <row r="46" spans="2:11" s="1" customFormat="1" ht="14.4" customHeight="1">
      <c r="B46" s="47"/>
      <c r="C46" s="41" t="s">
        <v>127</v>
      </c>
      <c r="D46" s="48"/>
      <c r="E46" s="48"/>
      <c r="F46" s="48"/>
      <c r="G46" s="48"/>
      <c r="H46" s="48"/>
      <c r="I46" s="158"/>
      <c r="J46" s="48"/>
      <c r="K46" s="52"/>
    </row>
    <row r="47" spans="2:11" s="1" customFormat="1" ht="17.25" customHeight="1">
      <c r="B47" s="47"/>
      <c r="C47" s="48"/>
      <c r="D47" s="48"/>
      <c r="E47" s="159" t="str">
        <f>E9</f>
        <v xml:space="preserve">D.1.4.e - Slaboproudá elektroinstalace </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Černovice 25, Holýšov</v>
      </c>
      <c r="G49" s="48"/>
      <c r="H49" s="48"/>
      <c r="I49" s="160" t="s">
        <v>27</v>
      </c>
      <c r="J49" s="161" t="str">
        <f>IF(J12="","",J12)</f>
        <v>16. 1. 2018</v>
      </c>
      <c r="K49" s="52"/>
    </row>
    <row r="50" spans="2:11" s="1" customFormat="1" ht="6.95" customHeight="1">
      <c r="B50" s="47"/>
      <c r="C50" s="48"/>
      <c r="D50" s="48"/>
      <c r="E50" s="48"/>
      <c r="F50" s="48"/>
      <c r="G50" s="48"/>
      <c r="H50" s="48"/>
      <c r="I50" s="158"/>
      <c r="J50" s="48"/>
      <c r="K50" s="52"/>
    </row>
    <row r="51" spans="2:11" s="1" customFormat="1" ht="13.5">
      <c r="B51" s="47"/>
      <c r="C51" s="41" t="s">
        <v>31</v>
      </c>
      <c r="D51" s="48"/>
      <c r="E51" s="48"/>
      <c r="F51" s="36" t="str">
        <f>E15</f>
        <v xml:space="preserve"> </v>
      </c>
      <c r="G51" s="48"/>
      <c r="H51" s="48"/>
      <c r="I51" s="160" t="s">
        <v>37</v>
      </c>
      <c r="J51" s="45" t="str">
        <f>E21</f>
        <v>Atelier K11 s.r.o.</v>
      </c>
      <c r="K51" s="52"/>
    </row>
    <row r="52" spans="2:11" s="1" customFormat="1" ht="14.4" customHeight="1">
      <c r="B52" s="47"/>
      <c r="C52" s="41" t="s">
        <v>35</v>
      </c>
      <c r="D52" s="48"/>
      <c r="E52" s="48"/>
      <c r="F52" s="36" t="str">
        <f>IF(E18="","",E18)</f>
        <v/>
      </c>
      <c r="G52" s="48"/>
      <c r="H52" s="48"/>
      <c r="I52" s="158"/>
      <c r="J52" s="185"/>
      <c r="K52" s="52"/>
    </row>
    <row r="53" spans="2:11" s="1" customFormat="1" ht="10.3" customHeight="1">
      <c r="B53" s="47"/>
      <c r="C53" s="48"/>
      <c r="D53" s="48"/>
      <c r="E53" s="48"/>
      <c r="F53" s="48"/>
      <c r="G53" s="48"/>
      <c r="H53" s="48"/>
      <c r="I53" s="158"/>
      <c r="J53" s="48"/>
      <c r="K53" s="52"/>
    </row>
    <row r="54" spans="2:11" s="1" customFormat="1" ht="29.25" customHeight="1">
      <c r="B54" s="47"/>
      <c r="C54" s="186" t="s">
        <v>131</v>
      </c>
      <c r="D54" s="173"/>
      <c r="E54" s="173"/>
      <c r="F54" s="173"/>
      <c r="G54" s="173"/>
      <c r="H54" s="173"/>
      <c r="I54" s="187"/>
      <c r="J54" s="188" t="s">
        <v>132</v>
      </c>
      <c r="K54" s="189"/>
    </row>
    <row r="55" spans="2:11" s="1" customFormat="1" ht="10.3" customHeight="1">
      <c r="B55" s="47"/>
      <c r="C55" s="48"/>
      <c r="D55" s="48"/>
      <c r="E55" s="48"/>
      <c r="F55" s="48"/>
      <c r="G55" s="48"/>
      <c r="H55" s="48"/>
      <c r="I55" s="158"/>
      <c r="J55" s="48"/>
      <c r="K55" s="52"/>
    </row>
    <row r="56" spans="2:47" s="1" customFormat="1" ht="29.25" customHeight="1">
      <c r="B56" s="47"/>
      <c r="C56" s="190" t="s">
        <v>133</v>
      </c>
      <c r="D56" s="48"/>
      <c r="E56" s="48"/>
      <c r="F56" s="48"/>
      <c r="G56" s="48"/>
      <c r="H56" s="48"/>
      <c r="I56" s="158"/>
      <c r="J56" s="169">
        <f>J78</f>
        <v>0</v>
      </c>
      <c r="K56" s="52"/>
      <c r="AU56" s="25" t="s">
        <v>134</v>
      </c>
    </row>
    <row r="57" spans="2:11" s="8" customFormat="1" ht="24.95" customHeight="1">
      <c r="B57" s="191"/>
      <c r="C57" s="192"/>
      <c r="D57" s="193" t="s">
        <v>153</v>
      </c>
      <c r="E57" s="194"/>
      <c r="F57" s="194"/>
      <c r="G57" s="194"/>
      <c r="H57" s="194"/>
      <c r="I57" s="195"/>
      <c r="J57" s="196">
        <f>J79</f>
        <v>0</v>
      </c>
      <c r="K57" s="197"/>
    </row>
    <row r="58" spans="2:11" s="9" customFormat="1" ht="19.9" customHeight="1">
      <c r="B58" s="198"/>
      <c r="C58" s="199"/>
      <c r="D58" s="200" t="s">
        <v>1348</v>
      </c>
      <c r="E58" s="201"/>
      <c r="F58" s="201"/>
      <c r="G58" s="201"/>
      <c r="H58" s="201"/>
      <c r="I58" s="202"/>
      <c r="J58" s="203">
        <f>J80</f>
        <v>0</v>
      </c>
      <c r="K58" s="204"/>
    </row>
    <row r="59" spans="2:11" s="1" customFormat="1" ht="21.8" customHeight="1">
      <c r="B59" s="47"/>
      <c r="C59" s="48"/>
      <c r="D59" s="48"/>
      <c r="E59" s="48"/>
      <c r="F59" s="48"/>
      <c r="G59" s="48"/>
      <c r="H59" s="48"/>
      <c r="I59" s="158"/>
      <c r="J59" s="48"/>
      <c r="K59" s="52"/>
    </row>
    <row r="60" spans="2:11" s="1" customFormat="1" ht="6.95" customHeight="1">
      <c r="B60" s="68"/>
      <c r="C60" s="69"/>
      <c r="D60" s="69"/>
      <c r="E60" s="69"/>
      <c r="F60" s="69"/>
      <c r="G60" s="69"/>
      <c r="H60" s="69"/>
      <c r="I60" s="180"/>
      <c r="J60" s="69"/>
      <c r="K60" s="70"/>
    </row>
    <row r="64" spans="2:12" s="1" customFormat="1" ht="6.95" customHeight="1">
      <c r="B64" s="71"/>
      <c r="C64" s="72"/>
      <c r="D64" s="72"/>
      <c r="E64" s="72"/>
      <c r="F64" s="72"/>
      <c r="G64" s="72"/>
      <c r="H64" s="72"/>
      <c r="I64" s="183"/>
      <c r="J64" s="72"/>
      <c r="K64" s="72"/>
      <c r="L64" s="73"/>
    </row>
    <row r="65" spans="2:12" s="1" customFormat="1" ht="36.95" customHeight="1">
      <c r="B65" s="47"/>
      <c r="C65" s="74" t="s">
        <v>163</v>
      </c>
      <c r="D65" s="75"/>
      <c r="E65" s="75"/>
      <c r="F65" s="75"/>
      <c r="G65" s="75"/>
      <c r="H65" s="75"/>
      <c r="I65" s="205"/>
      <c r="J65" s="75"/>
      <c r="K65" s="75"/>
      <c r="L65" s="73"/>
    </row>
    <row r="66" spans="2:12" s="1" customFormat="1" ht="6.95" customHeight="1">
      <c r="B66" s="47"/>
      <c r="C66" s="75"/>
      <c r="D66" s="75"/>
      <c r="E66" s="75"/>
      <c r="F66" s="75"/>
      <c r="G66" s="75"/>
      <c r="H66" s="75"/>
      <c r="I66" s="205"/>
      <c r="J66" s="75"/>
      <c r="K66" s="75"/>
      <c r="L66" s="73"/>
    </row>
    <row r="67" spans="2:12" s="1" customFormat="1" ht="14.4" customHeight="1">
      <c r="B67" s="47"/>
      <c r="C67" s="77" t="s">
        <v>18</v>
      </c>
      <c r="D67" s="75"/>
      <c r="E67" s="75"/>
      <c r="F67" s="75"/>
      <c r="G67" s="75"/>
      <c r="H67" s="75"/>
      <c r="I67" s="205"/>
      <c r="J67" s="75"/>
      <c r="K67" s="75"/>
      <c r="L67" s="73"/>
    </row>
    <row r="68" spans="2:12" s="1" customFormat="1" ht="16.5" customHeight="1">
      <c r="B68" s="47"/>
      <c r="C68" s="75"/>
      <c r="D68" s="75"/>
      <c r="E68" s="206" t="str">
        <f>E7</f>
        <v>DOMOV ČERNOVICE PŘÍSTAVBA ZIMNÍ ZAHRADY</v>
      </c>
      <c r="F68" s="77"/>
      <c r="G68" s="77"/>
      <c r="H68" s="77"/>
      <c r="I68" s="205"/>
      <c r="J68" s="75"/>
      <c r="K68" s="75"/>
      <c r="L68" s="73"/>
    </row>
    <row r="69" spans="2:12" s="1" customFormat="1" ht="14.4" customHeight="1">
      <c r="B69" s="47"/>
      <c r="C69" s="77" t="s">
        <v>127</v>
      </c>
      <c r="D69" s="75"/>
      <c r="E69" s="75"/>
      <c r="F69" s="75"/>
      <c r="G69" s="75"/>
      <c r="H69" s="75"/>
      <c r="I69" s="205"/>
      <c r="J69" s="75"/>
      <c r="K69" s="75"/>
      <c r="L69" s="73"/>
    </row>
    <row r="70" spans="2:12" s="1" customFormat="1" ht="17.25" customHeight="1">
      <c r="B70" s="47"/>
      <c r="C70" s="75"/>
      <c r="D70" s="75"/>
      <c r="E70" s="83" t="str">
        <f>E9</f>
        <v xml:space="preserve">D.1.4.e - Slaboproudá elektroinstalace </v>
      </c>
      <c r="F70" s="75"/>
      <c r="G70" s="75"/>
      <c r="H70" s="75"/>
      <c r="I70" s="205"/>
      <c r="J70" s="75"/>
      <c r="K70" s="75"/>
      <c r="L70" s="73"/>
    </row>
    <row r="71" spans="2:12" s="1" customFormat="1" ht="6.95" customHeight="1">
      <c r="B71" s="47"/>
      <c r="C71" s="75"/>
      <c r="D71" s="75"/>
      <c r="E71" s="75"/>
      <c r="F71" s="75"/>
      <c r="G71" s="75"/>
      <c r="H71" s="75"/>
      <c r="I71" s="205"/>
      <c r="J71" s="75"/>
      <c r="K71" s="75"/>
      <c r="L71" s="73"/>
    </row>
    <row r="72" spans="2:12" s="1" customFormat="1" ht="18" customHeight="1">
      <c r="B72" s="47"/>
      <c r="C72" s="77" t="s">
        <v>25</v>
      </c>
      <c r="D72" s="75"/>
      <c r="E72" s="75"/>
      <c r="F72" s="207" t="str">
        <f>F12</f>
        <v>Černovice 25, Holýšov</v>
      </c>
      <c r="G72" s="75"/>
      <c r="H72" s="75"/>
      <c r="I72" s="208" t="s">
        <v>27</v>
      </c>
      <c r="J72" s="86" t="str">
        <f>IF(J12="","",J12)</f>
        <v>16. 1. 2018</v>
      </c>
      <c r="K72" s="75"/>
      <c r="L72" s="73"/>
    </row>
    <row r="73" spans="2:12" s="1" customFormat="1" ht="6.95" customHeight="1">
      <c r="B73" s="47"/>
      <c r="C73" s="75"/>
      <c r="D73" s="75"/>
      <c r="E73" s="75"/>
      <c r="F73" s="75"/>
      <c r="G73" s="75"/>
      <c r="H73" s="75"/>
      <c r="I73" s="205"/>
      <c r="J73" s="75"/>
      <c r="K73" s="75"/>
      <c r="L73" s="73"/>
    </row>
    <row r="74" spans="2:12" s="1" customFormat="1" ht="13.5">
      <c r="B74" s="47"/>
      <c r="C74" s="77" t="s">
        <v>31</v>
      </c>
      <c r="D74" s="75"/>
      <c r="E74" s="75"/>
      <c r="F74" s="207" t="str">
        <f>E15</f>
        <v xml:space="preserve"> </v>
      </c>
      <c r="G74" s="75"/>
      <c r="H74" s="75"/>
      <c r="I74" s="208" t="s">
        <v>37</v>
      </c>
      <c r="J74" s="207" t="str">
        <f>E21</f>
        <v>Atelier K11 s.r.o.</v>
      </c>
      <c r="K74" s="75"/>
      <c r="L74" s="73"/>
    </row>
    <row r="75" spans="2:12" s="1" customFormat="1" ht="14.4" customHeight="1">
      <c r="B75" s="47"/>
      <c r="C75" s="77" t="s">
        <v>35</v>
      </c>
      <c r="D75" s="75"/>
      <c r="E75" s="75"/>
      <c r="F75" s="207" t="str">
        <f>IF(E18="","",E18)</f>
        <v/>
      </c>
      <c r="G75" s="75"/>
      <c r="H75" s="75"/>
      <c r="I75" s="205"/>
      <c r="J75" s="75"/>
      <c r="K75" s="75"/>
      <c r="L75" s="73"/>
    </row>
    <row r="76" spans="2:12" s="1" customFormat="1" ht="10.3" customHeight="1">
      <c r="B76" s="47"/>
      <c r="C76" s="75"/>
      <c r="D76" s="75"/>
      <c r="E76" s="75"/>
      <c r="F76" s="75"/>
      <c r="G76" s="75"/>
      <c r="H76" s="75"/>
      <c r="I76" s="205"/>
      <c r="J76" s="75"/>
      <c r="K76" s="75"/>
      <c r="L76" s="73"/>
    </row>
    <row r="77" spans="2:20" s="10" customFormat="1" ht="29.25" customHeight="1">
      <c r="B77" s="209"/>
      <c r="C77" s="210" t="s">
        <v>164</v>
      </c>
      <c r="D77" s="211" t="s">
        <v>62</v>
      </c>
      <c r="E77" s="211" t="s">
        <v>58</v>
      </c>
      <c r="F77" s="211" t="s">
        <v>165</v>
      </c>
      <c r="G77" s="211" t="s">
        <v>166</v>
      </c>
      <c r="H77" s="211" t="s">
        <v>167</v>
      </c>
      <c r="I77" s="212" t="s">
        <v>168</v>
      </c>
      <c r="J77" s="211" t="s">
        <v>132</v>
      </c>
      <c r="K77" s="213" t="s">
        <v>169</v>
      </c>
      <c r="L77" s="214"/>
      <c r="M77" s="103" t="s">
        <v>170</v>
      </c>
      <c r="N77" s="104" t="s">
        <v>47</v>
      </c>
      <c r="O77" s="104" t="s">
        <v>171</v>
      </c>
      <c r="P77" s="104" t="s">
        <v>172</v>
      </c>
      <c r="Q77" s="104" t="s">
        <v>173</v>
      </c>
      <c r="R77" s="104" t="s">
        <v>174</v>
      </c>
      <c r="S77" s="104" t="s">
        <v>175</v>
      </c>
      <c r="T77" s="105" t="s">
        <v>176</v>
      </c>
    </row>
    <row r="78" spans="2:63" s="1" customFormat="1" ht="29.25" customHeight="1">
      <c r="B78" s="47"/>
      <c r="C78" s="109" t="s">
        <v>133</v>
      </c>
      <c r="D78" s="75"/>
      <c r="E78" s="75"/>
      <c r="F78" s="75"/>
      <c r="G78" s="75"/>
      <c r="H78" s="75"/>
      <c r="I78" s="205"/>
      <c r="J78" s="215">
        <f>BK78</f>
        <v>0</v>
      </c>
      <c r="K78" s="75"/>
      <c r="L78" s="73"/>
      <c r="M78" s="106"/>
      <c r="N78" s="107"/>
      <c r="O78" s="107"/>
      <c r="P78" s="216">
        <f>P79</f>
        <v>0</v>
      </c>
      <c r="Q78" s="107"/>
      <c r="R78" s="216">
        <f>R79</f>
        <v>0</v>
      </c>
      <c r="S78" s="107"/>
      <c r="T78" s="217">
        <f>T79</f>
        <v>0</v>
      </c>
      <c r="AT78" s="25" t="s">
        <v>76</v>
      </c>
      <c r="AU78" s="25" t="s">
        <v>134</v>
      </c>
      <c r="BK78" s="218">
        <f>BK79</f>
        <v>0</v>
      </c>
    </row>
    <row r="79" spans="2:63" s="11" customFormat="1" ht="37.4" customHeight="1">
      <c r="B79" s="219"/>
      <c r="C79" s="220"/>
      <c r="D79" s="221" t="s">
        <v>76</v>
      </c>
      <c r="E79" s="222" t="s">
        <v>733</v>
      </c>
      <c r="F79" s="222" t="s">
        <v>734</v>
      </c>
      <c r="G79" s="220"/>
      <c r="H79" s="220"/>
      <c r="I79" s="223"/>
      <c r="J79" s="224">
        <f>BK79</f>
        <v>0</v>
      </c>
      <c r="K79" s="220"/>
      <c r="L79" s="225"/>
      <c r="M79" s="226"/>
      <c r="N79" s="227"/>
      <c r="O79" s="227"/>
      <c r="P79" s="228">
        <f>P80</f>
        <v>0</v>
      </c>
      <c r="Q79" s="227"/>
      <c r="R79" s="228">
        <f>R80</f>
        <v>0</v>
      </c>
      <c r="S79" s="227"/>
      <c r="T79" s="229">
        <f>T80</f>
        <v>0</v>
      </c>
      <c r="AR79" s="230" t="s">
        <v>86</v>
      </c>
      <c r="AT79" s="231" t="s">
        <v>76</v>
      </c>
      <c r="AU79" s="231" t="s">
        <v>77</v>
      </c>
      <c r="AY79" s="230" t="s">
        <v>179</v>
      </c>
      <c r="BK79" s="232">
        <f>BK80</f>
        <v>0</v>
      </c>
    </row>
    <row r="80" spans="2:63" s="11" customFormat="1" ht="19.9" customHeight="1">
      <c r="B80" s="219"/>
      <c r="C80" s="220"/>
      <c r="D80" s="221" t="s">
        <v>76</v>
      </c>
      <c r="E80" s="233" t="s">
        <v>1349</v>
      </c>
      <c r="F80" s="233" t="s">
        <v>1350</v>
      </c>
      <c r="G80" s="220"/>
      <c r="H80" s="220"/>
      <c r="I80" s="223"/>
      <c r="J80" s="234">
        <f>BK80</f>
        <v>0</v>
      </c>
      <c r="K80" s="220"/>
      <c r="L80" s="225"/>
      <c r="M80" s="226"/>
      <c r="N80" s="227"/>
      <c r="O80" s="227"/>
      <c r="P80" s="228">
        <f>SUM(P81:P88)</f>
        <v>0</v>
      </c>
      <c r="Q80" s="227"/>
      <c r="R80" s="228">
        <f>SUM(R81:R88)</f>
        <v>0</v>
      </c>
      <c r="S80" s="227"/>
      <c r="T80" s="229">
        <f>SUM(T81:T88)</f>
        <v>0</v>
      </c>
      <c r="AR80" s="230" t="s">
        <v>86</v>
      </c>
      <c r="AT80" s="231" t="s">
        <v>76</v>
      </c>
      <c r="AU80" s="231" t="s">
        <v>24</v>
      </c>
      <c r="AY80" s="230" t="s">
        <v>179</v>
      </c>
      <c r="BK80" s="232">
        <f>SUM(BK81:BK88)</f>
        <v>0</v>
      </c>
    </row>
    <row r="81" spans="2:65" s="1" customFormat="1" ht="16.5" customHeight="1">
      <c r="B81" s="47"/>
      <c r="C81" s="235" t="s">
        <v>24</v>
      </c>
      <c r="D81" s="235" t="s">
        <v>181</v>
      </c>
      <c r="E81" s="236" t="s">
        <v>1351</v>
      </c>
      <c r="F81" s="237" t="s">
        <v>1352</v>
      </c>
      <c r="G81" s="238" t="s">
        <v>1306</v>
      </c>
      <c r="H81" s="239">
        <v>15</v>
      </c>
      <c r="I81" s="240"/>
      <c r="J81" s="241">
        <f>ROUND(I81*H81,2)</f>
        <v>0</v>
      </c>
      <c r="K81" s="237" t="s">
        <v>369</v>
      </c>
      <c r="L81" s="73"/>
      <c r="M81" s="242" t="s">
        <v>22</v>
      </c>
      <c r="N81" s="243" t="s">
        <v>48</v>
      </c>
      <c r="O81" s="48"/>
      <c r="P81" s="244">
        <f>O81*H81</f>
        <v>0</v>
      </c>
      <c r="Q81" s="244">
        <v>0</v>
      </c>
      <c r="R81" s="244">
        <f>Q81*H81</f>
        <v>0</v>
      </c>
      <c r="S81" s="244">
        <v>0</v>
      </c>
      <c r="T81" s="245">
        <f>S81*H81</f>
        <v>0</v>
      </c>
      <c r="AR81" s="25" t="s">
        <v>288</v>
      </c>
      <c r="AT81" s="25" t="s">
        <v>181</v>
      </c>
      <c r="AU81" s="25" t="s">
        <v>86</v>
      </c>
      <c r="AY81" s="25" t="s">
        <v>179</v>
      </c>
      <c r="BE81" s="246">
        <f>IF(N81="základní",J81,0)</f>
        <v>0</v>
      </c>
      <c r="BF81" s="246">
        <f>IF(N81="snížená",J81,0)</f>
        <v>0</v>
      </c>
      <c r="BG81" s="246">
        <f>IF(N81="zákl. přenesená",J81,0)</f>
        <v>0</v>
      </c>
      <c r="BH81" s="246">
        <f>IF(N81="sníž. přenesená",J81,0)</f>
        <v>0</v>
      </c>
      <c r="BI81" s="246">
        <f>IF(N81="nulová",J81,0)</f>
        <v>0</v>
      </c>
      <c r="BJ81" s="25" t="s">
        <v>24</v>
      </c>
      <c r="BK81" s="246">
        <f>ROUND(I81*H81,2)</f>
        <v>0</v>
      </c>
      <c r="BL81" s="25" t="s">
        <v>288</v>
      </c>
      <c r="BM81" s="25" t="s">
        <v>1353</v>
      </c>
    </row>
    <row r="82" spans="2:47" s="1" customFormat="1" ht="13.5">
      <c r="B82" s="47"/>
      <c r="C82" s="75"/>
      <c r="D82" s="247" t="s">
        <v>187</v>
      </c>
      <c r="E82" s="75"/>
      <c r="F82" s="248" t="s">
        <v>1352</v>
      </c>
      <c r="G82" s="75"/>
      <c r="H82" s="75"/>
      <c r="I82" s="205"/>
      <c r="J82" s="75"/>
      <c r="K82" s="75"/>
      <c r="L82" s="73"/>
      <c r="M82" s="249"/>
      <c r="N82" s="48"/>
      <c r="O82" s="48"/>
      <c r="P82" s="48"/>
      <c r="Q82" s="48"/>
      <c r="R82" s="48"/>
      <c r="S82" s="48"/>
      <c r="T82" s="96"/>
      <c r="AT82" s="25" t="s">
        <v>187</v>
      </c>
      <c r="AU82" s="25" t="s">
        <v>86</v>
      </c>
    </row>
    <row r="83" spans="2:65" s="1" customFormat="1" ht="16.5" customHeight="1">
      <c r="B83" s="47"/>
      <c r="C83" s="235" t="s">
        <v>86</v>
      </c>
      <c r="D83" s="235" t="s">
        <v>181</v>
      </c>
      <c r="E83" s="236" t="s">
        <v>1354</v>
      </c>
      <c r="F83" s="237" t="s">
        <v>1355</v>
      </c>
      <c r="G83" s="238" t="s">
        <v>548</v>
      </c>
      <c r="H83" s="239">
        <v>2</v>
      </c>
      <c r="I83" s="240"/>
      <c r="J83" s="241">
        <f>ROUND(I83*H83,2)</f>
        <v>0</v>
      </c>
      <c r="K83" s="237" t="s">
        <v>369</v>
      </c>
      <c r="L83" s="73"/>
      <c r="M83" s="242" t="s">
        <v>22</v>
      </c>
      <c r="N83" s="243" t="s">
        <v>48</v>
      </c>
      <c r="O83" s="48"/>
      <c r="P83" s="244">
        <f>O83*H83</f>
        <v>0</v>
      </c>
      <c r="Q83" s="244">
        <v>0</v>
      </c>
      <c r="R83" s="244">
        <f>Q83*H83</f>
        <v>0</v>
      </c>
      <c r="S83" s="244">
        <v>0</v>
      </c>
      <c r="T83" s="245">
        <f>S83*H83</f>
        <v>0</v>
      </c>
      <c r="AR83" s="25" t="s">
        <v>288</v>
      </c>
      <c r="AT83" s="25" t="s">
        <v>181</v>
      </c>
      <c r="AU83" s="25" t="s">
        <v>86</v>
      </c>
      <c r="AY83" s="25" t="s">
        <v>179</v>
      </c>
      <c r="BE83" s="246">
        <f>IF(N83="základní",J83,0)</f>
        <v>0</v>
      </c>
      <c r="BF83" s="246">
        <f>IF(N83="snížená",J83,0)</f>
        <v>0</v>
      </c>
      <c r="BG83" s="246">
        <f>IF(N83="zákl. přenesená",J83,0)</f>
        <v>0</v>
      </c>
      <c r="BH83" s="246">
        <f>IF(N83="sníž. přenesená",J83,0)</f>
        <v>0</v>
      </c>
      <c r="BI83" s="246">
        <f>IF(N83="nulová",J83,0)</f>
        <v>0</v>
      </c>
      <c r="BJ83" s="25" t="s">
        <v>24</v>
      </c>
      <c r="BK83" s="246">
        <f>ROUND(I83*H83,2)</f>
        <v>0</v>
      </c>
      <c r="BL83" s="25" t="s">
        <v>288</v>
      </c>
      <c r="BM83" s="25" t="s">
        <v>1356</v>
      </c>
    </row>
    <row r="84" spans="2:47" s="1" customFormat="1" ht="13.5">
      <c r="B84" s="47"/>
      <c r="C84" s="75"/>
      <c r="D84" s="247" t="s">
        <v>187</v>
      </c>
      <c r="E84" s="75"/>
      <c r="F84" s="248" t="s">
        <v>1355</v>
      </c>
      <c r="G84" s="75"/>
      <c r="H84" s="75"/>
      <c r="I84" s="205"/>
      <c r="J84" s="75"/>
      <c r="K84" s="75"/>
      <c r="L84" s="73"/>
      <c r="M84" s="249"/>
      <c r="N84" s="48"/>
      <c r="O84" s="48"/>
      <c r="P84" s="48"/>
      <c r="Q84" s="48"/>
      <c r="R84" s="48"/>
      <c r="S84" s="48"/>
      <c r="T84" s="96"/>
      <c r="AT84" s="25" t="s">
        <v>187</v>
      </c>
      <c r="AU84" s="25" t="s">
        <v>86</v>
      </c>
    </row>
    <row r="85" spans="2:65" s="1" customFormat="1" ht="16.5" customHeight="1">
      <c r="B85" s="47"/>
      <c r="C85" s="235" t="s">
        <v>204</v>
      </c>
      <c r="D85" s="235" t="s">
        <v>181</v>
      </c>
      <c r="E85" s="236" t="s">
        <v>1357</v>
      </c>
      <c r="F85" s="237" t="s">
        <v>1358</v>
      </c>
      <c r="G85" s="238" t="s">
        <v>451</v>
      </c>
      <c r="H85" s="239">
        <v>18</v>
      </c>
      <c r="I85" s="240"/>
      <c r="J85" s="241">
        <f>ROUND(I85*H85,2)</f>
        <v>0</v>
      </c>
      <c r="K85" s="237" t="s">
        <v>369</v>
      </c>
      <c r="L85" s="73"/>
      <c r="M85" s="242" t="s">
        <v>22</v>
      </c>
      <c r="N85" s="243" t="s">
        <v>48</v>
      </c>
      <c r="O85" s="48"/>
      <c r="P85" s="244">
        <f>O85*H85</f>
        <v>0</v>
      </c>
      <c r="Q85" s="244">
        <v>0</v>
      </c>
      <c r="R85" s="244">
        <f>Q85*H85</f>
        <v>0</v>
      </c>
      <c r="S85" s="244">
        <v>0</v>
      </c>
      <c r="T85" s="245">
        <f>S85*H85</f>
        <v>0</v>
      </c>
      <c r="AR85" s="25" t="s">
        <v>288</v>
      </c>
      <c r="AT85" s="25" t="s">
        <v>181</v>
      </c>
      <c r="AU85" s="25" t="s">
        <v>86</v>
      </c>
      <c r="AY85" s="25" t="s">
        <v>179</v>
      </c>
      <c r="BE85" s="246">
        <f>IF(N85="základní",J85,0)</f>
        <v>0</v>
      </c>
      <c r="BF85" s="246">
        <f>IF(N85="snížená",J85,0)</f>
        <v>0</v>
      </c>
      <c r="BG85" s="246">
        <f>IF(N85="zákl. přenesená",J85,0)</f>
        <v>0</v>
      </c>
      <c r="BH85" s="246">
        <f>IF(N85="sníž. přenesená",J85,0)</f>
        <v>0</v>
      </c>
      <c r="BI85" s="246">
        <f>IF(N85="nulová",J85,0)</f>
        <v>0</v>
      </c>
      <c r="BJ85" s="25" t="s">
        <v>24</v>
      </c>
      <c r="BK85" s="246">
        <f>ROUND(I85*H85,2)</f>
        <v>0</v>
      </c>
      <c r="BL85" s="25" t="s">
        <v>288</v>
      </c>
      <c r="BM85" s="25" t="s">
        <v>1359</v>
      </c>
    </row>
    <row r="86" spans="2:47" s="1" customFormat="1" ht="13.5">
      <c r="B86" s="47"/>
      <c r="C86" s="75"/>
      <c r="D86" s="247" t="s">
        <v>187</v>
      </c>
      <c r="E86" s="75"/>
      <c r="F86" s="248" t="s">
        <v>1358</v>
      </c>
      <c r="G86" s="75"/>
      <c r="H86" s="75"/>
      <c r="I86" s="205"/>
      <c r="J86" s="75"/>
      <c r="K86" s="75"/>
      <c r="L86" s="73"/>
      <c r="M86" s="249"/>
      <c r="N86" s="48"/>
      <c r="O86" s="48"/>
      <c r="P86" s="48"/>
      <c r="Q86" s="48"/>
      <c r="R86" s="48"/>
      <c r="S86" s="48"/>
      <c r="T86" s="96"/>
      <c r="AT86" s="25" t="s">
        <v>187</v>
      </c>
      <c r="AU86" s="25" t="s">
        <v>86</v>
      </c>
    </row>
    <row r="87" spans="2:65" s="1" customFormat="1" ht="16.5" customHeight="1">
      <c r="B87" s="47"/>
      <c r="C87" s="235" t="s">
        <v>185</v>
      </c>
      <c r="D87" s="235" t="s">
        <v>181</v>
      </c>
      <c r="E87" s="236" t="s">
        <v>1360</v>
      </c>
      <c r="F87" s="237" t="s">
        <v>1361</v>
      </c>
      <c r="G87" s="238" t="s">
        <v>548</v>
      </c>
      <c r="H87" s="239">
        <v>1</v>
      </c>
      <c r="I87" s="240"/>
      <c r="J87" s="241">
        <f>ROUND(I87*H87,2)</f>
        <v>0</v>
      </c>
      <c r="K87" s="237" t="s">
        <v>369</v>
      </c>
      <c r="L87" s="73"/>
      <c r="M87" s="242" t="s">
        <v>22</v>
      </c>
      <c r="N87" s="243" t="s">
        <v>48</v>
      </c>
      <c r="O87" s="48"/>
      <c r="P87" s="244">
        <f>O87*H87</f>
        <v>0</v>
      </c>
      <c r="Q87" s="244">
        <v>0</v>
      </c>
      <c r="R87" s="244">
        <f>Q87*H87</f>
        <v>0</v>
      </c>
      <c r="S87" s="244">
        <v>0</v>
      </c>
      <c r="T87" s="245">
        <f>S87*H87</f>
        <v>0</v>
      </c>
      <c r="AR87" s="25" t="s">
        <v>288</v>
      </c>
      <c r="AT87" s="25" t="s">
        <v>181</v>
      </c>
      <c r="AU87" s="25" t="s">
        <v>86</v>
      </c>
      <c r="AY87" s="25" t="s">
        <v>179</v>
      </c>
      <c r="BE87" s="246">
        <f>IF(N87="základní",J87,0)</f>
        <v>0</v>
      </c>
      <c r="BF87" s="246">
        <f>IF(N87="snížená",J87,0)</f>
        <v>0</v>
      </c>
      <c r="BG87" s="246">
        <f>IF(N87="zákl. přenesená",J87,0)</f>
        <v>0</v>
      </c>
      <c r="BH87" s="246">
        <f>IF(N87="sníž. přenesená",J87,0)</f>
        <v>0</v>
      </c>
      <c r="BI87" s="246">
        <f>IF(N87="nulová",J87,0)</f>
        <v>0</v>
      </c>
      <c r="BJ87" s="25" t="s">
        <v>24</v>
      </c>
      <c r="BK87" s="246">
        <f>ROUND(I87*H87,2)</f>
        <v>0</v>
      </c>
      <c r="BL87" s="25" t="s">
        <v>288</v>
      </c>
      <c r="BM87" s="25" t="s">
        <v>1362</v>
      </c>
    </row>
    <row r="88" spans="2:47" s="1" customFormat="1" ht="13.5">
      <c r="B88" s="47"/>
      <c r="C88" s="75"/>
      <c r="D88" s="247" t="s">
        <v>187</v>
      </c>
      <c r="E88" s="75"/>
      <c r="F88" s="248" t="s">
        <v>1361</v>
      </c>
      <c r="G88" s="75"/>
      <c r="H88" s="75"/>
      <c r="I88" s="205"/>
      <c r="J88" s="75"/>
      <c r="K88" s="75"/>
      <c r="L88" s="73"/>
      <c r="M88" s="307"/>
      <c r="N88" s="308"/>
      <c r="O88" s="308"/>
      <c r="P88" s="308"/>
      <c r="Q88" s="308"/>
      <c r="R88" s="308"/>
      <c r="S88" s="308"/>
      <c r="T88" s="309"/>
      <c r="AT88" s="25" t="s">
        <v>187</v>
      </c>
      <c r="AU88" s="25" t="s">
        <v>86</v>
      </c>
    </row>
    <row r="89" spans="2:12" s="1" customFormat="1" ht="6.95" customHeight="1">
      <c r="B89" s="68"/>
      <c r="C89" s="69"/>
      <c r="D89" s="69"/>
      <c r="E89" s="69"/>
      <c r="F89" s="69"/>
      <c r="G89" s="69"/>
      <c r="H89" s="69"/>
      <c r="I89" s="180"/>
      <c r="J89" s="69"/>
      <c r="K89" s="69"/>
      <c r="L89" s="73"/>
    </row>
  </sheetData>
  <sheetProtection password="CC35" sheet="1" objects="1" scenarios="1" formatColumns="0" formatRows="0" autoFilter="0"/>
  <autoFilter ref="C77:K88"/>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107</v>
      </c>
      <c r="G1" s="152" t="s">
        <v>108</v>
      </c>
      <c r="H1" s="152"/>
      <c r="I1" s="153"/>
      <c r="J1" s="152" t="s">
        <v>109</v>
      </c>
      <c r="K1" s="151" t="s">
        <v>110</v>
      </c>
      <c r="L1" s="152" t="s">
        <v>111</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106</v>
      </c>
    </row>
    <row r="3" spans="2:46" ht="6.95" customHeight="1">
      <c r="B3" s="26"/>
      <c r="C3" s="27"/>
      <c r="D3" s="27"/>
      <c r="E3" s="27"/>
      <c r="F3" s="27"/>
      <c r="G3" s="27"/>
      <c r="H3" s="27"/>
      <c r="I3" s="155"/>
      <c r="J3" s="27"/>
      <c r="K3" s="28"/>
      <c r="AT3" s="25" t="s">
        <v>86</v>
      </c>
    </row>
    <row r="4" spans="2:46" ht="36.95" customHeight="1">
      <c r="B4" s="29"/>
      <c r="C4" s="30"/>
      <c r="D4" s="31" t="s">
        <v>118</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DOMOV ČERNOVICE PŘÍSTAVBA ZIMNÍ ZAHRADY</v>
      </c>
      <c r="F7" s="41"/>
      <c r="G7" s="41"/>
      <c r="H7" s="41"/>
      <c r="I7" s="156"/>
      <c r="J7" s="30"/>
      <c r="K7" s="32"/>
    </row>
    <row r="8" spans="2:11" s="1" customFormat="1" ht="13.5">
      <c r="B8" s="47"/>
      <c r="C8" s="48"/>
      <c r="D8" s="41" t="s">
        <v>127</v>
      </c>
      <c r="E8" s="48"/>
      <c r="F8" s="48"/>
      <c r="G8" s="48"/>
      <c r="H8" s="48"/>
      <c r="I8" s="158"/>
      <c r="J8" s="48"/>
      <c r="K8" s="52"/>
    </row>
    <row r="9" spans="2:11" s="1" customFormat="1" ht="36.95" customHeight="1">
      <c r="B9" s="47"/>
      <c r="C9" s="48"/>
      <c r="D9" s="48"/>
      <c r="E9" s="159" t="s">
        <v>1363</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16. 1. 2018</v>
      </c>
      <c r="K12" s="52"/>
    </row>
    <row r="13" spans="2:11" s="1" customFormat="1" ht="10.8" customHeight="1">
      <c r="B13" s="47"/>
      <c r="C13" s="48"/>
      <c r="D13" s="48"/>
      <c r="E13" s="48"/>
      <c r="F13" s="48"/>
      <c r="G13" s="48"/>
      <c r="H13" s="48"/>
      <c r="I13" s="158"/>
      <c r="J13" s="48"/>
      <c r="K13" s="52"/>
    </row>
    <row r="14" spans="2:11" s="1" customFormat="1" ht="14.4" customHeight="1">
      <c r="B14" s="47"/>
      <c r="C14" s="48"/>
      <c r="D14" s="41" t="s">
        <v>31</v>
      </c>
      <c r="E14" s="48"/>
      <c r="F14" s="48"/>
      <c r="G14" s="48"/>
      <c r="H14" s="48"/>
      <c r="I14" s="160" t="s">
        <v>32</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34</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35</v>
      </c>
      <c r="E17" s="48"/>
      <c r="F17" s="48"/>
      <c r="G17" s="48"/>
      <c r="H17" s="48"/>
      <c r="I17" s="160" t="s">
        <v>32</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34</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37</v>
      </c>
      <c r="E20" s="48"/>
      <c r="F20" s="48"/>
      <c r="G20" s="48"/>
      <c r="H20" s="48"/>
      <c r="I20" s="160" t="s">
        <v>32</v>
      </c>
      <c r="J20" s="36" t="s">
        <v>38</v>
      </c>
      <c r="K20" s="52"/>
    </row>
    <row r="21" spans="2:11" s="1" customFormat="1" ht="18" customHeight="1">
      <c r="B21" s="47"/>
      <c r="C21" s="48"/>
      <c r="D21" s="48"/>
      <c r="E21" s="36" t="s">
        <v>39</v>
      </c>
      <c r="F21" s="48"/>
      <c r="G21" s="48"/>
      <c r="H21" s="48"/>
      <c r="I21" s="160" t="s">
        <v>34</v>
      </c>
      <c r="J21" s="36" t="s">
        <v>22</v>
      </c>
      <c r="K21" s="52"/>
    </row>
    <row r="22" spans="2:11" s="1" customFormat="1" ht="6.95" customHeight="1">
      <c r="B22" s="47"/>
      <c r="C22" s="48"/>
      <c r="D22" s="48"/>
      <c r="E22" s="48"/>
      <c r="F22" s="48"/>
      <c r="G22" s="48"/>
      <c r="H22" s="48"/>
      <c r="I22" s="158"/>
      <c r="J22" s="48"/>
      <c r="K22" s="52"/>
    </row>
    <row r="23" spans="2:11" s="1" customFormat="1" ht="14.4" customHeight="1">
      <c r="B23" s="47"/>
      <c r="C23" s="48"/>
      <c r="D23" s="41" t="s">
        <v>41</v>
      </c>
      <c r="E23" s="48"/>
      <c r="F23" s="48"/>
      <c r="G23" s="48"/>
      <c r="H23" s="48"/>
      <c r="I23" s="158"/>
      <c r="J23" s="48"/>
      <c r="K23" s="52"/>
    </row>
    <row r="24" spans="2:11" s="7" customFormat="1" ht="71.25" customHeight="1">
      <c r="B24" s="162"/>
      <c r="C24" s="163"/>
      <c r="D24" s="163"/>
      <c r="E24" s="45" t="s">
        <v>129</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6"/>
      <c r="J26" s="107"/>
      <c r="K26" s="167"/>
    </row>
    <row r="27" spans="2:11" s="1" customFormat="1" ht="25.4" customHeight="1">
      <c r="B27" s="47"/>
      <c r="C27" s="48"/>
      <c r="D27" s="168" t="s">
        <v>43</v>
      </c>
      <c r="E27" s="48"/>
      <c r="F27" s="48"/>
      <c r="G27" s="48"/>
      <c r="H27" s="48"/>
      <c r="I27" s="158"/>
      <c r="J27" s="169">
        <f>ROUNDUP(J78,2)</f>
        <v>0</v>
      </c>
      <c r="K27" s="52"/>
    </row>
    <row r="28" spans="2:11" s="1" customFormat="1" ht="6.95" customHeight="1">
      <c r="B28" s="47"/>
      <c r="C28" s="48"/>
      <c r="D28" s="107"/>
      <c r="E28" s="107"/>
      <c r="F28" s="107"/>
      <c r="G28" s="107"/>
      <c r="H28" s="107"/>
      <c r="I28" s="166"/>
      <c r="J28" s="107"/>
      <c r="K28" s="167"/>
    </row>
    <row r="29" spans="2:11" s="1" customFormat="1" ht="14.4" customHeight="1">
      <c r="B29" s="47"/>
      <c r="C29" s="48"/>
      <c r="D29" s="48"/>
      <c r="E29" s="48"/>
      <c r="F29" s="53" t="s">
        <v>45</v>
      </c>
      <c r="G29" s="48"/>
      <c r="H29" s="48"/>
      <c r="I29" s="170" t="s">
        <v>44</v>
      </c>
      <c r="J29" s="53" t="s">
        <v>46</v>
      </c>
      <c r="K29" s="52"/>
    </row>
    <row r="30" spans="2:11" s="1" customFormat="1" ht="14.4" customHeight="1">
      <c r="B30" s="47"/>
      <c r="C30" s="48"/>
      <c r="D30" s="56" t="s">
        <v>47</v>
      </c>
      <c r="E30" s="56" t="s">
        <v>48</v>
      </c>
      <c r="F30" s="171">
        <f>ROUNDUP(SUM(BE78:BE86),2)</f>
        <v>0</v>
      </c>
      <c r="G30" s="48"/>
      <c r="H30" s="48"/>
      <c r="I30" s="172">
        <v>0.21</v>
      </c>
      <c r="J30" s="171">
        <f>ROUNDUP(ROUNDUP((SUM(BE78:BE86)),2)*I30,1)</f>
        <v>0</v>
      </c>
      <c r="K30" s="52"/>
    </row>
    <row r="31" spans="2:11" s="1" customFormat="1" ht="14.4" customHeight="1">
      <c r="B31" s="47"/>
      <c r="C31" s="48"/>
      <c r="D31" s="48"/>
      <c r="E31" s="56" t="s">
        <v>49</v>
      </c>
      <c r="F31" s="171">
        <f>ROUNDUP(SUM(BF78:BF86),2)</f>
        <v>0</v>
      </c>
      <c r="G31" s="48"/>
      <c r="H31" s="48"/>
      <c r="I31" s="172">
        <v>0.15</v>
      </c>
      <c r="J31" s="171">
        <f>ROUNDUP(ROUNDUP((SUM(BF78:BF86)),2)*I31,1)</f>
        <v>0</v>
      </c>
      <c r="K31" s="52"/>
    </row>
    <row r="32" spans="2:11" s="1" customFormat="1" ht="14.4" customHeight="1" hidden="1">
      <c r="B32" s="47"/>
      <c r="C32" s="48"/>
      <c r="D32" s="48"/>
      <c r="E32" s="56" t="s">
        <v>50</v>
      </c>
      <c r="F32" s="171">
        <f>ROUNDUP(SUM(BG78:BG86),2)</f>
        <v>0</v>
      </c>
      <c r="G32" s="48"/>
      <c r="H32" s="48"/>
      <c r="I32" s="172">
        <v>0.21</v>
      </c>
      <c r="J32" s="171">
        <v>0</v>
      </c>
      <c r="K32" s="52"/>
    </row>
    <row r="33" spans="2:11" s="1" customFormat="1" ht="14.4" customHeight="1" hidden="1">
      <c r="B33" s="47"/>
      <c r="C33" s="48"/>
      <c r="D33" s="48"/>
      <c r="E33" s="56" t="s">
        <v>51</v>
      </c>
      <c r="F33" s="171">
        <f>ROUNDUP(SUM(BH78:BH86),2)</f>
        <v>0</v>
      </c>
      <c r="G33" s="48"/>
      <c r="H33" s="48"/>
      <c r="I33" s="172">
        <v>0.15</v>
      </c>
      <c r="J33" s="171">
        <v>0</v>
      </c>
      <c r="K33" s="52"/>
    </row>
    <row r="34" spans="2:11" s="1" customFormat="1" ht="14.4" customHeight="1" hidden="1">
      <c r="B34" s="47"/>
      <c r="C34" s="48"/>
      <c r="D34" s="48"/>
      <c r="E34" s="56" t="s">
        <v>52</v>
      </c>
      <c r="F34" s="171">
        <f>ROUNDUP(SUM(BI78:BI86),2)</f>
        <v>0</v>
      </c>
      <c r="G34" s="48"/>
      <c r="H34" s="48"/>
      <c r="I34" s="172">
        <v>0</v>
      </c>
      <c r="J34" s="171">
        <v>0</v>
      </c>
      <c r="K34" s="52"/>
    </row>
    <row r="35" spans="2:11" s="1" customFormat="1" ht="6.95" customHeight="1">
      <c r="B35" s="47"/>
      <c r="C35" s="48"/>
      <c r="D35" s="48"/>
      <c r="E35" s="48"/>
      <c r="F35" s="48"/>
      <c r="G35" s="48"/>
      <c r="H35" s="48"/>
      <c r="I35" s="158"/>
      <c r="J35" s="48"/>
      <c r="K35" s="52"/>
    </row>
    <row r="36" spans="2:11" s="1" customFormat="1" ht="25.4" customHeight="1">
      <c r="B36" s="47"/>
      <c r="C36" s="173"/>
      <c r="D36" s="174" t="s">
        <v>53</v>
      </c>
      <c r="E36" s="99"/>
      <c r="F36" s="99"/>
      <c r="G36" s="175" t="s">
        <v>54</v>
      </c>
      <c r="H36" s="176" t="s">
        <v>55</v>
      </c>
      <c r="I36" s="177"/>
      <c r="J36" s="178">
        <f>SUM(J27:J34)</f>
        <v>0</v>
      </c>
      <c r="K36" s="179"/>
    </row>
    <row r="37" spans="2:11" s="1" customFormat="1" ht="14.4" customHeight="1">
      <c r="B37" s="68"/>
      <c r="C37" s="69"/>
      <c r="D37" s="69"/>
      <c r="E37" s="69"/>
      <c r="F37" s="69"/>
      <c r="G37" s="69"/>
      <c r="H37" s="69"/>
      <c r="I37" s="180"/>
      <c r="J37" s="69"/>
      <c r="K37" s="70"/>
    </row>
    <row r="41" spans="2:11" s="1" customFormat="1" ht="6.95" customHeight="1">
      <c r="B41" s="181"/>
      <c r="C41" s="182"/>
      <c r="D41" s="182"/>
      <c r="E41" s="182"/>
      <c r="F41" s="182"/>
      <c r="G41" s="182"/>
      <c r="H41" s="182"/>
      <c r="I41" s="183"/>
      <c r="J41" s="182"/>
      <c r="K41" s="184"/>
    </row>
    <row r="42" spans="2:11" s="1" customFormat="1" ht="36.95" customHeight="1">
      <c r="B42" s="47"/>
      <c r="C42" s="31" t="s">
        <v>130</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6.5" customHeight="1">
      <c r="B45" s="47"/>
      <c r="C45" s="48"/>
      <c r="D45" s="48"/>
      <c r="E45" s="157" t="str">
        <f>E7</f>
        <v>DOMOV ČERNOVICE PŘÍSTAVBA ZIMNÍ ZAHRADY</v>
      </c>
      <c r="F45" s="41"/>
      <c r="G45" s="41"/>
      <c r="H45" s="41"/>
      <c r="I45" s="158"/>
      <c r="J45" s="48"/>
      <c r="K45" s="52"/>
    </row>
    <row r="46" spans="2:11" s="1" customFormat="1" ht="14.4" customHeight="1">
      <c r="B46" s="47"/>
      <c r="C46" s="41" t="s">
        <v>127</v>
      </c>
      <c r="D46" s="48"/>
      <c r="E46" s="48"/>
      <c r="F46" s="48"/>
      <c r="G46" s="48"/>
      <c r="H46" s="48"/>
      <c r="I46" s="158"/>
      <c r="J46" s="48"/>
      <c r="K46" s="52"/>
    </row>
    <row r="47" spans="2:11" s="1" customFormat="1" ht="17.25" customHeight="1">
      <c r="B47" s="47"/>
      <c r="C47" s="48"/>
      <c r="D47" s="48"/>
      <c r="E47" s="159" t="str">
        <f>E9</f>
        <v>VRN - Vedlejší rozpočtové náklady</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Černovice 25, Holýšov</v>
      </c>
      <c r="G49" s="48"/>
      <c r="H49" s="48"/>
      <c r="I49" s="160" t="s">
        <v>27</v>
      </c>
      <c r="J49" s="161" t="str">
        <f>IF(J12="","",J12)</f>
        <v>16. 1. 2018</v>
      </c>
      <c r="K49" s="52"/>
    </row>
    <row r="50" spans="2:11" s="1" customFormat="1" ht="6.95" customHeight="1">
      <c r="B50" s="47"/>
      <c r="C50" s="48"/>
      <c r="D50" s="48"/>
      <c r="E50" s="48"/>
      <c r="F50" s="48"/>
      <c r="G50" s="48"/>
      <c r="H50" s="48"/>
      <c r="I50" s="158"/>
      <c r="J50" s="48"/>
      <c r="K50" s="52"/>
    </row>
    <row r="51" spans="2:11" s="1" customFormat="1" ht="13.5">
      <c r="B51" s="47"/>
      <c r="C51" s="41" t="s">
        <v>31</v>
      </c>
      <c r="D51" s="48"/>
      <c r="E51" s="48"/>
      <c r="F51" s="36" t="str">
        <f>E15</f>
        <v xml:space="preserve"> </v>
      </c>
      <c r="G51" s="48"/>
      <c r="H51" s="48"/>
      <c r="I51" s="160" t="s">
        <v>37</v>
      </c>
      <c r="J51" s="45" t="str">
        <f>E21</f>
        <v>Atelier K11 s.r.o.</v>
      </c>
      <c r="K51" s="52"/>
    </row>
    <row r="52" spans="2:11" s="1" customFormat="1" ht="14.4" customHeight="1">
      <c r="B52" s="47"/>
      <c r="C52" s="41" t="s">
        <v>35</v>
      </c>
      <c r="D52" s="48"/>
      <c r="E52" s="48"/>
      <c r="F52" s="36" t="str">
        <f>IF(E18="","",E18)</f>
        <v/>
      </c>
      <c r="G52" s="48"/>
      <c r="H52" s="48"/>
      <c r="I52" s="158"/>
      <c r="J52" s="185"/>
      <c r="K52" s="52"/>
    </row>
    <row r="53" spans="2:11" s="1" customFormat="1" ht="10.3" customHeight="1">
      <c r="B53" s="47"/>
      <c r="C53" s="48"/>
      <c r="D53" s="48"/>
      <c r="E53" s="48"/>
      <c r="F53" s="48"/>
      <c r="G53" s="48"/>
      <c r="H53" s="48"/>
      <c r="I53" s="158"/>
      <c r="J53" s="48"/>
      <c r="K53" s="52"/>
    </row>
    <row r="54" spans="2:11" s="1" customFormat="1" ht="29.25" customHeight="1">
      <c r="B54" s="47"/>
      <c r="C54" s="186" t="s">
        <v>131</v>
      </c>
      <c r="D54" s="173"/>
      <c r="E54" s="173"/>
      <c r="F54" s="173"/>
      <c r="G54" s="173"/>
      <c r="H54" s="173"/>
      <c r="I54" s="187"/>
      <c r="J54" s="188" t="s">
        <v>132</v>
      </c>
      <c r="K54" s="189"/>
    </row>
    <row r="55" spans="2:11" s="1" customFormat="1" ht="10.3" customHeight="1">
      <c r="B55" s="47"/>
      <c r="C55" s="48"/>
      <c r="D55" s="48"/>
      <c r="E55" s="48"/>
      <c r="F55" s="48"/>
      <c r="G55" s="48"/>
      <c r="H55" s="48"/>
      <c r="I55" s="158"/>
      <c r="J55" s="48"/>
      <c r="K55" s="52"/>
    </row>
    <row r="56" spans="2:47" s="1" customFormat="1" ht="29.25" customHeight="1">
      <c r="B56" s="47"/>
      <c r="C56" s="190" t="s">
        <v>133</v>
      </c>
      <c r="D56" s="48"/>
      <c r="E56" s="48"/>
      <c r="F56" s="48"/>
      <c r="G56" s="48"/>
      <c r="H56" s="48"/>
      <c r="I56" s="158"/>
      <c r="J56" s="169">
        <f>J78</f>
        <v>0</v>
      </c>
      <c r="K56" s="52"/>
      <c r="AU56" s="25" t="s">
        <v>134</v>
      </c>
    </row>
    <row r="57" spans="2:11" s="8" customFormat="1" ht="24.95" customHeight="1">
      <c r="B57" s="191"/>
      <c r="C57" s="192"/>
      <c r="D57" s="193" t="s">
        <v>1363</v>
      </c>
      <c r="E57" s="194"/>
      <c r="F57" s="194"/>
      <c r="G57" s="194"/>
      <c r="H57" s="194"/>
      <c r="I57" s="195"/>
      <c r="J57" s="196">
        <f>J79</f>
        <v>0</v>
      </c>
      <c r="K57" s="197"/>
    </row>
    <row r="58" spans="2:11" s="9" customFormat="1" ht="19.9" customHeight="1">
      <c r="B58" s="198"/>
      <c r="C58" s="199"/>
      <c r="D58" s="200" t="s">
        <v>1364</v>
      </c>
      <c r="E58" s="201"/>
      <c r="F58" s="201"/>
      <c r="G58" s="201"/>
      <c r="H58" s="201"/>
      <c r="I58" s="202"/>
      <c r="J58" s="203">
        <f>J80</f>
        <v>0</v>
      </c>
      <c r="K58" s="204"/>
    </row>
    <row r="59" spans="2:11" s="1" customFormat="1" ht="21.8" customHeight="1">
      <c r="B59" s="47"/>
      <c r="C59" s="48"/>
      <c r="D59" s="48"/>
      <c r="E59" s="48"/>
      <c r="F59" s="48"/>
      <c r="G59" s="48"/>
      <c r="H59" s="48"/>
      <c r="I59" s="158"/>
      <c r="J59" s="48"/>
      <c r="K59" s="52"/>
    </row>
    <row r="60" spans="2:11" s="1" customFormat="1" ht="6.95" customHeight="1">
      <c r="B60" s="68"/>
      <c r="C60" s="69"/>
      <c r="D60" s="69"/>
      <c r="E60" s="69"/>
      <c r="F60" s="69"/>
      <c r="G60" s="69"/>
      <c r="H60" s="69"/>
      <c r="I60" s="180"/>
      <c r="J60" s="69"/>
      <c r="K60" s="70"/>
    </row>
    <row r="64" spans="2:12" s="1" customFormat="1" ht="6.95" customHeight="1">
      <c r="B64" s="71"/>
      <c r="C64" s="72"/>
      <c r="D64" s="72"/>
      <c r="E64" s="72"/>
      <c r="F64" s="72"/>
      <c r="G64" s="72"/>
      <c r="H64" s="72"/>
      <c r="I64" s="183"/>
      <c r="J64" s="72"/>
      <c r="K64" s="72"/>
      <c r="L64" s="73"/>
    </row>
    <row r="65" spans="2:12" s="1" customFormat="1" ht="36.95" customHeight="1">
      <c r="B65" s="47"/>
      <c r="C65" s="74" t="s">
        <v>163</v>
      </c>
      <c r="D65" s="75"/>
      <c r="E65" s="75"/>
      <c r="F65" s="75"/>
      <c r="G65" s="75"/>
      <c r="H65" s="75"/>
      <c r="I65" s="205"/>
      <c r="J65" s="75"/>
      <c r="K65" s="75"/>
      <c r="L65" s="73"/>
    </row>
    <row r="66" spans="2:12" s="1" customFormat="1" ht="6.95" customHeight="1">
      <c r="B66" s="47"/>
      <c r="C66" s="75"/>
      <c r="D66" s="75"/>
      <c r="E66" s="75"/>
      <c r="F66" s="75"/>
      <c r="G66" s="75"/>
      <c r="H66" s="75"/>
      <c r="I66" s="205"/>
      <c r="J66" s="75"/>
      <c r="K66" s="75"/>
      <c r="L66" s="73"/>
    </row>
    <row r="67" spans="2:12" s="1" customFormat="1" ht="14.4" customHeight="1">
      <c r="B67" s="47"/>
      <c r="C67" s="77" t="s">
        <v>18</v>
      </c>
      <c r="D67" s="75"/>
      <c r="E67" s="75"/>
      <c r="F67" s="75"/>
      <c r="G67" s="75"/>
      <c r="H67" s="75"/>
      <c r="I67" s="205"/>
      <c r="J67" s="75"/>
      <c r="K67" s="75"/>
      <c r="L67" s="73"/>
    </row>
    <row r="68" spans="2:12" s="1" customFormat="1" ht="16.5" customHeight="1">
      <c r="B68" s="47"/>
      <c r="C68" s="75"/>
      <c r="D68" s="75"/>
      <c r="E68" s="206" t="str">
        <f>E7</f>
        <v>DOMOV ČERNOVICE PŘÍSTAVBA ZIMNÍ ZAHRADY</v>
      </c>
      <c r="F68" s="77"/>
      <c r="G68" s="77"/>
      <c r="H68" s="77"/>
      <c r="I68" s="205"/>
      <c r="J68" s="75"/>
      <c r="K68" s="75"/>
      <c r="L68" s="73"/>
    </row>
    <row r="69" spans="2:12" s="1" customFormat="1" ht="14.4" customHeight="1">
      <c r="B69" s="47"/>
      <c r="C69" s="77" t="s">
        <v>127</v>
      </c>
      <c r="D69" s="75"/>
      <c r="E69" s="75"/>
      <c r="F69" s="75"/>
      <c r="G69" s="75"/>
      <c r="H69" s="75"/>
      <c r="I69" s="205"/>
      <c r="J69" s="75"/>
      <c r="K69" s="75"/>
      <c r="L69" s="73"/>
    </row>
    <row r="70" spans="2:12" s="1" customFormat="1" ht="17.25" customHeight="1">
      <c r="B70" s="47"/>
      <c r="C70" s="75"/>
      <c r="D70" s="75"/>
      <c r="E70" s="83" t="str">
        <f>E9</f>
        <v>VRN - Vedlejší rozpočtové náklady</v>
      </c>
      <c r="F70" s="75"/>
      <c r="G70" s="75"/>
      <c r="H70" s="75"/>
      <c r="I70" s="205"/>
      <c r="J70" s="75"/>
      <c r="K70" s="75"/>
      <c r="L70" s="73"/>
    </row>
    <row r="71" spans="2:12" s="1" customFormat="1" ht="6.95" customHeight="1">
      <c r="B71" s="47"/>
      <c r="C71" s="75"/>
      <c r="D71" s="75"/>
      <c r="E71" s="75"/>
      <c r="F71" s="75"/>
      <c r="G71" s="75"/>
      <c r="H71" s="75"/>
      <c r="I71" s="205"/>
      <c r="J71" s="75"/>
      <c r="K71" s="75"/>
      <c r="L71" s="73"/>
    </row>
    <row r="72" spans="2:12" s="1" customFormat="1" ht="18" customHeight="1">
      <c r="B72" s="47"/>
      <c r="C72" s="77" t="s">
        <v>25</v>
      </c>
      <c r="D72" s="75"/>
      <c r="E72" s="75"/>
      <c r="F72" s="207" t="str">
        <f>F12</f>
        <v>Černovice 25, Holýšov</v>
      </c>
      <c r="G72" s="75"/>
      <c r="H72" s="75"/>
      <c r="I72" s="208" t="s">
        <v>27</v>
      </c>
      <c r="J72" s="86" t="str">
        <f>IF(J12="","",J12)</f>
        <v>16. 1. 2018</v>
      </c>
      <c r="K72" s="75"/>
      <c r="L72" s="73"/>
    </row>
    <row r="73" spans="2:12" s="1" customFormat="1" ht="6.95" customHeight="1">
      <c r="B73" s="47"/>
      <c r="C73" s="75"/>
      <c r="D73" s="75"/>
      <c r="E73" s="75"/>
      <c r="F73" s="75"/>
      <c r="G73" s="75"/>
      <c r="H73" s="75"/>
      <c r="I73" s="205"/>
      <c r="J73" s="75"/>
      <c r="K73" s="75"/>
      <c r="L73" s="73"/>
    </row>
    <row r="74" spans="2:12" s="1" customFormat="1" ht="13.5">
      <c r="B74" s="47"/>
      <c r="C74" s="77" t="s">
        <v>31</v>
      </c>
      <c r="D74" s="75"/>
      <c r="E74" s="75"/>
      <c r="F74" s="207" t="str">
        <f>E15</f>
        <v xml:space="preserve"> </v>
      </c>
      <c r="G74" s="75"/>
      <c r="H74" s="75"/>
      <c r="I74" s="208" t="s">
        <v>37</v>
      </c>
      <c r="J74" s="207" t="str">
        <f>E21</f>
        <v>Atelier K11 s.r.o.</v>
      </c>
      <c r="K74" s="75"/>
      <c r="L74" s="73"/>
    </row>
    <row r="75" spans="2:12" s="1" customFormat="1" ht="14.4" customHeight="1">
      <c r="B75" s="47"/>
      <c r="C75" s="77" t="s">
        <v>35</v>
      </c>
      <c r="D75" s="75"/>
      <c r="E75" s="75"/>
      <c r="F75" s="207" t="str">
        <f>IF(E18="","",E18)</f>
        <v/>
      </c>
      <c r="G75" s="75"/>
      <c r="H75" s="75"/>
      <c r="I75" s="205"/>
      <c r="J75" s="75"/>
      <c r="K75" s="75"/>
      <c r="L75" s="73"/>
    </row>
    <row r="76" spans="2:12" s="1" customFormat="1" ht="10.3" customHeight="1">
      <c r="B76" s="47"/>
      <c r="C76" s="75"/>
      <c r="D76" s="75"/>
      <c r="E76" s="75"/>
      <c r="F76" s="75"/>
      <c r="G76" s="75"/>
      <c r="H76" s="75"/>
      <c r="I76" s="205"/>
      <c r="J76" s="75"/>
      <c r="K76" s="75"/>
      <c r="L76" s="73"/>
    </row>
    <row r="77" spans="2:20" s="10" customFormat="1" ht="29.25" customHeight="1">
      <c r="B77" s="209"/>
      <c r="C77" s="210" t="s">
        <v>164</v>
      </c>
      <c r="D77" s="211" t="s">
        <v>62</v>
      </c>
      <c r="E77" s="211" t="s">
        <v>58</v>
      </c>
      <c r="F77" s="211" t="s">
        <v>165</v>
      </c>
      <c r="G77" s="211" t="s">
        <v>166</v>
      </c>
      <c r="H77" s="211" t="s">
        <v>167</v>
      </c>
      <c r="I77" s="212" t="s">
        <v>168</v>
      </c>
      <c r="J77" s="211" t="s">
        <v>132</v>
      </c>
      <c r="K77" s="213" t="s">
        <v>169</v>
      </c>
      <c r="L77" s="214"/>
      <c r="M77" s="103" t="s">
        <v>170</v>
      </c>
      <c r="N77" s="104" t="s">
        <v>47</v>
      </c>
      <c r="O77" s="104" t="s">
        <v>171</v>
      </c>
      <c r="P77" s="104" t="s">
        <v>172</v>
      </c>
      <c r="Q77" s="104" t="s">
        <v>173</v>
      </c>
      <c r="R77" s="104" t="s">
        <v>174</v>
      </c>
      <c r="S77" s="104" t="s">
        <v>175</v>
      </c>
      <c r="T77" s="105" t="s">
        <v>176</v>
      </c>
    </row>
    <row r="78" spans="2:63" s="1" customFormat="1" ht="29.25" customHeight="1">
      <c r="B78" s="47"/>
      <c r="C78" s="109" t="s">
        <v>133</v>
      </c>
      <c r="D78" s="75"/>
      <c r="E78" s="75"/>
      <c r="F78" s="75"/>
      <c r="G78" s="75"/>
      <c r="H78" s="75"/>
      <c r="I78" s="205"/>
      <c r="J78" s="215">
        <f>BK78</f>
        <v>0</v>
      </c>
      <c r="K78" s="75"/>
      <c r="L78" s="73"/>
      <c r="M78" s="106"/>
      <c r="N78" s="107"/>
      <c r="O78" s="107"/>
      <c r="P78" s="216">
        <f>P79</f>
        <v>0</v>
      </c>
      <c r="Q78" s="107"/>
      <c r="R78" s="216">
        <f>R79</f>
        <v>0</v>
      </c>
      <c r="S78" s="107"/>
      <c r="T78" s="217">
        <f>T79</f>
        <v>0</v>
      </c>
      <c r="AT78" s="25" t="s">
        <v>76</v>
      </c>
      <c r="AU78" s="25" t="s">
        <v>134</v>
      </c>
      <c r="BK78" s="218">
        <f>BK79</f>
        <v>0</v>
      </c>
    </row>
    <row r="79" spans="2:63" s="11" customFormat="1" ht="37.4" customHeight="1">
      <c r="B79" s="219"/>
      <c r="C79" s="220"/>
      <c r="D79" s="221" t="s">
        <v>76</v>
      </c>
      <c r="E79" s="222" t="s">
        <v>103</v>
      </c>
      <c r="F79" s="222" t="s">
        <v>104</v>
      </c>
      <c r="G79" s="220"/>
      <c r="H79" s="220"/>
      <c r="I79" s="223"/>
      <c r="J79" s="224">
        <f>BK79</f>
        <v>0</v>
      </c>
      <c r="K79" s="220"/>
      <c r="L79" s="225"/>
      <c r="M79" s="226"/>
      <c r="N79" s="227"/>
      <c r="O79" s="227"/>
      <c r="P79" s="228">
        <f>P80</f>
        <v>0</v>
      </c>
      <c r="Q79" s="227"/>
      <c r="R79" s="228">
        <f>R80</f>
        <v>0</v>
      </c>
      <c r="S79" s="227"/>
      <c r="T79" s="229">
        <f>T80</f>
        <v>0</v>
      </c>
      <c r="AR79" s="230" t="s">
        <v>217</v>
      </c>
      <c r="AT79" s="231" t="s">
        <v>76</v>
      </c>
      <c r="AU79" s="231" t="s">
        <v>77</v>
      </c>
      <c r="AY79" s="230" t="s">
        <v>179</v>
      </c>
      <c r="BK79" s="232">
        <f>BK80</f>
        <v>0</v>
      </c>
    </row>
    <row r="80" spans="2:63" s="11" customFormat="1" ht="19.9" customHeight="1">
      <c r="B80" s="219"/>
      <c r="C80" s="220"/>
      <c r="D80" s="221" t="s">
        <v>76</v>
      </c>
      <c r="E80" s="233" t="s">
        <v>77</v>
      </c>
      <c r="F80" s="233" t="s">
        <v>104</v>
      </c>
      <c r="G80" s="220"/>
      <c r="H80" s="220"/>
      <c r="I80" s="223"/>
      <c r="J80" s="234">
        <f>BK80</f>
        <v>0</v>
      </c>
      <c r="K80" s="220"/>
      <c r="L80" s="225"/>
      <c r="M80" s="226"/>
      <c r="N80" s="227"/>
      <c r="O80" s="227"/>
      <c r="P80" s="228">
        <f>SUM(P81:P86)</f>
        <v>0</v>
      </c>
      <c r="Q80" s="227"/>
      <c r="R80" s="228">
        <f>SUM(R81:R86)</f>
        <v>0</v>
      </c>
      <c r="S80" s="227"/>
      <c r="T80" s="229">
        <f>SUM(T81:T86)</f>
        <v>0</v>
      </c>
      <c r="AR80" s="230" t="s">
        <v>217</v>
      </c>
      <c r="AT80" s="231" t="s">
        <v>76</v>
      </c>
      <c r="AU80" s="231" t="s">
        <v>24</v>
      </c>
      <c r="AY80" s="230" t="s">
        <v>179</v>
      </c>
      <c r="BK80" s="232">
        <f>SUM(BK81:BK86)</f>
        <v>0</v>
      </c>
    </row>
    <row r="81" spans="2:65" s="1" customFormat="1" ht="16.5" customHeight="1">
      <c r="B81" s="47"/>
      <c r="C81" s="235" t="s">
        <v>24</v>
      </c>
      <c r="D81" s="235" t="s">
        <v>181</v>
      </c>
      <c r="E81" s="236" t="s">
        <v>1365</v>
      </c>
      <c r="F81" s="237" t="s">
        <v>1366</v>
      </c>
      <c r="G81" s="238" t="s">
        <v>1367</v>
      </c>
      <c r="H81" s="239">
        <v>1</v>
      </c>
      <c r="I81" s="240"/>
      <c r="J81" s="241">
        <f>ROUND(I81*H81,2)</f>
        <v>0</v>
      </c>
      <c r="K81" s="237" t="s">
        <v>184</v>
      </c>
      <c r="L81" s="73"/>
      <c r="M81" s="242" t="s">
        <v>22</v>
      </c>
      <c r="N81" s="243" t="s">
        <v>48</v>
      </c>
      <c r="O81" s="48"/>
      <c r="P81" s="244">
        <f>O81*H81</f>
        <v>0</v>
      </c>
      <c r="Q81" s="244">
        <v>0</v>
      </c>
      <c r="R81" s="244">
        <f>Q81*H81</f>
        <v>0</v>
      </c>
      <c r="S81" s="244">
        <v>0</v>
      </c>
      <c r="T81" s="245">
        <f>S81*H81</f>
        <v>0</v>
      </c>
      <c r="AR81" s="25" t="s">
        <v>1368</v>
      </c>
      <c r="AT81" s="25" t="s">
        <v>181</v>
      </c>
      <c r="AU81" s="25" t="s">
        <v>86</v>
      </c>
      <c r="AY81" s="25" t="s">
        <v>179</v>
      </c>
      <c r="BE81" s="246">
        <f>IF(N81="základní",J81,0)</f>
        <v>0</v>
      </c>
      <c r="BF81" s="246">
        <f>IF(N81="snížená",J81,0)</f>
        <v>0</v>
      </c>
      <c r="BG81" s="246">
        <f>IF(N81="zákl. přenesená",J81,0)</f>
        <v>0</v>
      </c>
      <c r="BH81" s="246">
        <f>IF(N81="sníž. přenesená",J81,0)</f>
        <v>0</v>
      </c>
      <c r="BI81" s="246">
        <f>IF(N81="nulová",J81,0)</f>
        <v>0</v>
      </c>
      <c r="BJ81" s="25" t="s">
        <v>24</v>
      </c>
      <c r="BK81" s="246">
        <f>ROUND(I81*H81,2)</f>
        <v>0</v>
      </c>
      <c r="BL81" s="25" t="s">
        <v>1368</v>
      </c>
      <c r="BM81" s="25" t="s">
        <v>1369</v>
      </c>
    </row>
    <row r="82" spans="2:47" s="1" customFormat="1" ht="13.5">
      <c r="B82" s="47"/>
      <c r="C82" s="75"/>
      <c r="D82" s="247" t="s">
        <v>187</v>
      </c>
      <c r="E82" s="75"/>
      <c r="F82" s="248" t="s">
        <v>1366</v>
      </c>
      <c r="G82" s="75"/>
      <c r="H82" s="75"/>
      <c r="I82" s="205"/>
      <c r="J82" s="75"/>
      <c r="K82" s="75"/>
      <c r="L82" s="73"/>
      <c r="M82" s="249"/>
      <c r="N82" s="48"/>
      <c r="O82" s="48"/>
      <c r="P82" s="48"/>
      <c r="Q82" s="48"/>
      <c r="R82" s="48"/>
      <c r="S82" s="48"/>
      <c r="T82" s="96"/>
      <c r="AT82" s="25" t="s">
        <v>187</v>
      </c>
      <c r="AU82" s="25" t="s">
        <v>86</v>
      </c>
    </row>
    <row r="83" spans="2:65" s="1" customFormat="1" ht="16.5" customHeight="1">
      <c r="B83" s="47"/>
      <c r="C83" s="235" t="s">
        <v>86</v>
      </c>
      <c r="D83" s="235" t="s">
        <v>181</v>
      </c>
      <c r="E83" s="236" t="s">
        <v>1370</v>
      </c>
      <c r="F83" s="237" t="s">
        <v>1371</v>
      </c>
      <c r="G83" s="238" t="s">
        <v>1367</v>
      </c>
      <c r="H83" s="239">
        <v>1</v>
      </c>
      <c r="I83" s="240"/>
      <c r="J83" s="241">
        <f>ROUND(I83*H83,2)</f>
        <v>0</v>
      </c>
      <c r="K83" s="237" t="s">
        <v>184</v>
      </c>
      <c r="L83" s="73"/>
      <c r="M83" s="242" t="s">
        <v>22</v>
      </c>
      <c r="N83" s="243" t="s">
        <v>48</v>
      </c>
      <c r="O83" s="48"/>
      <c r="P83" s="244">
        <f>O83*H83</f>
        <v>0</v>
      </c>
      <c r="Q83" s="244">
        <v>0</v>
      </c>
      <c r="R83" s="244">
        <f>Q83*H83</f>
        <v>0</v>
      </c>
      <c r="S83" s="244">
        <v>0</v>
      </c>
      <c r="T83" s="245">
        <f>S83*H83</f>
        <v>0</v>
      </c>
      <c r="AR83" s="25" t="s">
        <v>1368</v>
      </c>
      <c r="AT83" s="25" t="s">
        <v>181</v>
      </c>
      <c r="AU83" s="25" t="s">
        <v>86</v>
      </c>
      <c r="AY83" s="25" t="s">
        <v>179</v>
      </c>
      <c r="BE83" s="246">
        <f>IF(N83="základní",J83,0)</f>
        <v>0</v>
      </c>
      <c r="BF83" s="246">
        <f>IF(N83="snížená",J83,0)</f>
        <v>0</v>
      </c>
      <c r="BG83" s="246">
        <f>IF(N83="zákl. přenesená",J83,0)</f>
        <v>0</v>
      </c>
      <c r="BH83" s="246">
        <f>IF(N83="sníž. přenesená",J83,0)</f>
        <v>0</v>
      </c>
      <c r="BI83" s="246">
        <f>IF(N83="nulová",J83,0)</f>
        <v>0</v>
      </c>
      <c r="BJ83" s="25" t="s">
        <v>24</v>
      </c>
      <c r="BK83" s="246">
        <f>ROUND(I83*H83,2)</f>
        <v>0</v>
      </c>
      <c r="BL83" s="25" t="s">
        <v>1368</v>
      </c>
      <c r="BM83" s="25" t="s">
        <v>1372</v>
      </c>
    </row>
    <row r="84" spans="2:47" s="1" customFormat="1" ht="13.5">
      <c r="B84" s="47"/>
      <c r="C84" s="75"/>
      <c r="D84" s="247" t="s">
        <v>187</v>
      </c>
      <c r="E84" s="75"/>
      <c r="F84" s="248" t="s">
        <v>1373</v>
      </c>
      <c r="G84" s="75"/>
      <c r="H84" s="75"/>
      <c r="I84" s="205"/>
      <c r="J84" s="75"/>
      <c r="K84" s="75"/>
      <c r="L84" s="73"/>
      <c r="M84" s="249"/>
      <c r="N84" s="48"/>
      <c r="O84" s="48"/>
      <c r="P84" s="48"/>
      <c r="Q84" s="48"/>
      <c r="R84" s="48"/>
      <c r="S84" s="48"/>
      <c r="T84" s="96"/>
      <c r="AT84" s="25" t="s">
        <v>187</v>
      </c>
      <c r="AU84" s="25" t="s">
        <v>86</v>
      </c>
    </row>
    <row r="85" spans="2:65" s="1" customFormat="1" ht="16.5" customHeight="1">
      <c r="B85" s="47"/>
      <c r="C85" s="235" t="s">
        <v>204</v>
      </c>
      <c r="D85" s="235" t="s">
        <v>181</v>
      </c>
      <c r="E85" s="236" t="s">
        <v>1374</v>
      </c>
      <c r="F85" s="237" t="s">
        <v>1375</v>
      </c>
      <c r="G85" s="238" t="s">
        <v>1367</v>
      </c>
      <c r="H85" s="239">
        <v>1</v>
      </c>
      <c r="I85" s="240"/>
      <c r="J85" s="241">
        <f>ROUND(I85*H85,2)</f>
        <v>0</v>
      </c>
      <c r="K85" s="237" t="s">
        <v>184</v>
      </c>
      <c r="L85" s="73"/>
      <c r="M85" s="242" t="s">
        <v>22</v>
      </c>
      <c r="N85" s="243" t="s">
        <v>48</v>
      </c>
      <c r="O85" s="48"/>
      <c r="P85" s="244">
        <f>O85*H85</f>
        <v>0</v>
      </c>
      <c r="Q85" s="244">
        <v>0</v>
      </c>
      <c r="R85" s="244">
        <f>Q85*H85</f>
        <v>0</v>
      </c>
      <c r="S85" s="244">
        <v>0</v>
      </c>
      <c r="T85" s="245">
        <f>S85*H85</f>
        <v>0</v>
      </c>
      <c r="AR85" s="25" t="s">
        <v>1368</v>
      </c>
      <c r="AT85" s="25" t="s">
        <v>181</v>
      </c>
      <c r="AU85" s="25" t="s">
        <v>86</v>
      </c>
      <c r="AY85" s="25" t="s">
        <v>179</v>
      </c>
      <c r="BE85" s="246">
        <f>IF(N85="základní",J85,0)</f>
        <v>0</v>
      </c>
      <c r="BF85" s="246">
        <f>IF(N85="snížená",J85,0)</f>
        <v>0</v>
      </c>
      <c r="BG85" s="246">
        <f>IF(N85="zákl. přenesená",J85,0)</f>
        <v>0</v>
      </c>
      <c r="BH85" s="246">
        <f>IF(N85="sníž. přenesená",J85,0)</f>
        <v>0</v>
      </c>
      <c r="BI85" s="246">
        <f>IF(N85="nulová",J85,0)</f>
        <v>0</v>
      </c>
      <c r="BJ85" s="25" t="s">
        <v>24</v>
      </c>
      <c r="BK85" s="246">
        <f>ROUND(I85*H85,2)</f>
        <v>0</v>
      </c>
      <c r="BL85" s="25" t="s">
        <v>1368</v>
      </c>
      <c r="BM85" s="25" t="s">
        <v>1376</v>
      </c>
    </row>
    <row r="86" spans="2:47" s="1" customFormat="1" ht="13.5">
      <c r="B86" s="47"/>
      <c r="C86" s="75"/>
      <c r="D86" s="247" t="s">
        <v>187</v>
      </c>
      <c r="E86" s="75"/>
      <c r="F86" s="248" t="s">
        <v>1375</v>
      </c>
      <c r="G86" s="75"/>
      <c r="H86" s="75"/>
      <c r="I86" s="205"/>
      <c r="J86" s="75"/>
      <c r="K86" s="75"/>
      <c r="L86" s="73"/>
      <c r="M86" s="307"/>
      <c r="N86" s="308"/>
      <c r="O86" s="308"/>
      <c r="P86" s="308"/>
      <c r="Q86" s="308"/>
      <c r="R86" s="308"/>
      <c r="S86" s="308"/>
      <c r="T86" s="309"/>
      <c r="AT86" s="25" t="s">
        <v>187</v>
      </c>
      <c r="AU86" s="25" t="s">
        <v>86</v>
      </c>
    </row>
    <row r="87" spans="2:12" s="1" customFormat="1" ht="6.95" customHeight="1">
      <c r="B87" s="68"/>
      <c r="C87" s="69"/>
      <c r="D87" s="69"/>
      <c r="E87" s="69"/>
      <c r="F87" s="69"/>
      <c r="G87" s="69"/>
      <c r="H87" s="69"/>
      <c r="I87" s="180"/>
      <c r="J87" s="69"/>
      <c r="K87" s="69"/>
      <c r="L87" s="73"/>
    </row>
  </sheetData>
  <sheetProtection password="CC35" sheet="1" objects="1" scenarios="1" formatColumns="0" formatRows="0" autoFilter="0"/>
  <autoFilter ref="C77:K86"/>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2" customWidth="1"/>
    <col min="2" max="2" width="1.66796875" style="312" customWidth="1"/>
    <col min="3" max="4" width="5" style="312" customWidth="1"/>
    <col min="5" max="5" width="11.66015625" style="312" customWidth="1"/>
    <col min="6" max="6" width="9.16015625" style="312" customWidth="1"/>
    <col min="7" max="7" width="5" style="312" customWidth="1"/>
    <col min="8" max="8" width="77.83203125" style="312" customWidth="1"/>
    <col min="9" max="10" width="20" style="312" customWidth="1"/>
    <col min="11" max="11" width="1.66796875" style="312" customWidth="1"/>
  </cols>
  <sheetData>
    <row r="1" ht="37.5" customHeight="1"/>
    <row r="2" spans="2:11" ht="7.5" customHeight="1">
      <c r="B2" s="313"/>
      <c r="C2" s="314"/>
      <c r="D2" s="314"/>
      <c r="E2" s="314"/>
      <c r="F2" s="314"/>
      <c r="G2" s="314"/>
      <c r="H2" s="314"/>
      <c r="I2" s="314"/>
      <c r="J2" s="314"/>
      <c r="K2" s="315"/>
    </row>
    <row r="3" spans="2:11" s="16" customFormat="1" ht="45" customHeight="1">
      <c r="B3" s="316"/>
      <c r="C3" s="317" t="s">
        <v>1377</v>
      </c>
      <c r="D3" s="317"/>
      <c r="E3" s="317"/>
      <c r="F3" s="317"/>
      <c r="G3" s="317"/>
      <c r="H3" s="317"/>
      <c r="I3" s="317"/>
      <c r="J3" s="317"/>
      <c r="K3" s="318"/>
    </row>
    <row r="4" spans="2:11" ht="25.5" customHeight="1">
      <c r="B4" s="319"/>
      <c r="C4" s="320" t="s">
        <v>1378</v>
      </c>
      <c r="D4" s="320"/>
      <c r="E4" s="320"/>
      <c r="F4" s="320"/>
      <c r="G4" s="320"/>
      <c r="H4" s="320"/>
      <c r="I4" s="320"/>
      <c r="J4" s="320"/>
      <c r="K4" s="321"/>
    </row>
    <row r="5" spans="2:11" ht="5.25" customHeight="1">
      <c r="B5" s="319"/>
      <c r="C5" s="322"/>
      <c r="D5" s="322"/>
      <c r="E5" s="322"/>
      <c r="F5" s="322"/>
      <c r="G5" s="322"/>
      <c r="H5" s="322"/>
      <c r="I5" s="322"/>
      <c r="J5" s="322"/>
      <c r="K5" s="321"/>
    </row>
    <row r="6" spans="2:11" ht="15" customHeight="1">
      <c r="B6" s="319"/>
      <c r="C6" s="323" t="s">
        <v>1379</v>
      </c>
      <c r="D6" s="323"/>
      <c r="E6" s="323"/>
      <c r="F6" s="323"/>
      <c r="G6" s="323"/>
      <c r="H6" s="323"/>
      <c r="I6" s="323"/>
      <c r="J6" s="323"/>
      <c r="K6" s="321"/>
    </row>
    <row r="7" spans="2:11" ht="15" customHeight="1">
      <c r="B7" s="324"/>
      <c r="C7" s="323" t="s">
        <v>1380</v>
      </c>
      <c r="D7" s="323"/>
      <c r="E7" s="323"/>
      <c r="F7" s="323"/>
      <c r="G7" s="323"/>
      <c r="H7" s="323"/>
      <c r="I7" s="323"/>
      <c r="J7" s="323"/>
      <c r="K7" s="321"/>
    </row>
    <row r="8" spans="2:11" ht="12.75" customHeight="1">
      <c r="B8" s="324"/>
      <c r="C8" s="323"/>
      <c r="D8" s="323"/>
      <c r="E8" s="323"/>
      <c r="F8" s="323"/>
      <c r="G8" s="323"/>
      <c r="H8" s="323"/>
      <c r="I8" s="323"/>
      <c r="J8" s="323"/>
      <c r="K8" s="321"/>
    </row>
    <row r="9" spans="2:11" ht="15" customHeight="1">
      <c r="B9" s="324"/>
      <c r="C9" s="323" t="s">
        <v>1381</v>
      </c>
      <c r="D9" s="323"/>
      <c r="E9" s="323"/>
      <c r="F9" s="323"/>
      <c r="G9" s="323"/>
      <c r="H9" s="323"/>
      <c r="I9" s="323"/>
      <c r="J9" s="323"/>
      <c r="K9" s="321"/>
    </row>
    <row r="10" spans="2:11" ht="15" customHeight="1">
      <c r="B10" s="324"/>
      <c r="C10" s="323"/>
      <c r="D10" s="323" t="s">
        <v>1382</v>
      </c>
      <c r="E10" s="323"/>
      <c r="F10" s="323"/>
      <c r="G10" s="323"/>
      <c r="H10" s="323"/>
      <c r="I10" s="323"/>
      <c r="J10" s="323"/>
      <c r="K10" s="321"/>
    </row>
    <row r="11" spans="2:11" ht="15" customHeight="1">
      <c r="B11" s="324"/>
      <c r="C11" s="325"/>
      <c r="D11" s="323" t="s">
        <v>1383</v>
      </c>
      <c r="E11" s="323"/>
      <c r="F11" s="323"/>
      <c r="G11" s="323"/>
      <c r="H11" s="323"/>
      <c r="I11" s="323"/>
      <c r="J11" s="323"/>
      <c r="K11" s="321"/>
    </row>
    <row r="12" spans="2:11" ht="12.75" customHeight="1">
      <c r="B12" s="324"/>
      <c r="C12" s="325"/>
      <c r="D12" s="325"/>
      <c r="E12" s="325"/>
      <c r="F12" s="325"/>
      <c r="G12" s="325"/>
      <c r="H12" s="325"/>
      <c r="I12" s="325"/>
      <c r="J12" s="325"/>
      <c r="K12" s="321"/>
    </row>
    <row r="13" spans="2:11" ht="15" customHeight="1">
      <c r="B13" s="324"/>
      <c r="C13" s="325"/>
      <c r="D13" s="323" t="s">
        <v>1384</v>
      </c>
      <c r="E13" s="323"/>
      <c r="F13" s="323"/>
      <c r="G13" s="323"/>
      <c r="H13" s="323"/>
      <c r="I13" s="323"/>
      <c r="J13" s="323"/>
      <c r="K13" s="321"/>
    </row>
    <row r="14" spans="2:11" ht="15" customHeight="1">
      <c r="B14" s="324"/>
      <c r="C14" s="325"/>
      <c r="D14" s="323" t="s">
        <v>1385</v>
      </c>
      <c r="E14" s="323"/>
      <c r="F14" s="323"/>
      <c r="G14" s="323"/>
      <c r="H14" s="323"/>
      <c r="I14" s="323"/>
      <c r="J14" s="323"/>
      <c r="K14" s="321"/>
    </row>
    <row r="15" spans="2:11" ht="15" customHeight="1">
      <c r="B15" s="324"/>
      <c r="C15" s="325"/>
      <c r="D15" s="323" t="s">
        <v>1386</v>
      </c>
      <c r="E15" s="323"/>
      <c r="F15" s="323"/>
      <c r="G15" s="323"/>
      <c r="H15" s="323"/>
      <c r="I15" s="323"/>
      <c r="J15" s="323"/>
      <c r="K15" s="321"/>
    </row>
    <row r="16" spans="2:11" ht="15" customHeight="1">
      <c r="B16" s="324"/>
      <c r="C16" s="325"/>
      <c r="D16" s="325"/>
      <c r="E16" s="326" t="s">
        <v>84</v>
      </c>
      <c r="F16" s="323" t="s">
        <v>1387</v>
      </c>
      <c r="G16" s="323"/>
      <c r="H16" s="323"/>
      <c r="I16" s="323"/>
      <c r="J16" s="323"/>
      <c r="K16" s="321"/>
    </row>
    <row r="17" spans="2:11" ht="15" customHeight="1">
      <c r="B17" s="324"/>
      <c r="C17" s="325"/>
      <c r="D17" s="325"/>
      <c r="E17" s="326" t="s">
        <v>1388</v>
      </c>
      <c r="F17" s="323" t="s">
        <v>1389</v>
      </c>
      <c r="G17" s="323"/>
      <c r="H17" s="323"/>
      <c r="I17" s="323"/>
      <c r="J17" s="323"/>
      <c r="K17" s="321"/>
    </row>
    <row r="18" spans="2:11" ht="15" customHeight="1">
      <c r="B18" s="324"/>
      <c r="C18" s="325"/>
      <c r="D18" s="325"/>
      <c r="E18" s="326" t="s">
        <v>1390</v>
      </c>
      <c r="F18" s="323" t="s">
        <v>1391</v>
      </c>
      <c r="G18" s="323"/>
      <c r="H18" s="323"/>
      <c r="I18" s="323"/>
      <c r="J18" s="323"/>
      <c r="K18" s="321"/>
    </row>
    <row r="19" spans="2:11" ht="15" customHeight="1">
      <c r="B19" s="324"/>
      <c r="C19" s="325"/>
      <c r="D19" s="325"/>
      <c r="E19" s="326" t="s">
        <v>105</v>
      </c>
      <c r="F19" s="323" t="s">
        <v>1392</v>
      </c>
      <c r="G19" s="323"/>
      <c r="H19" s="323"/>
      <c r="I19" s="323"/>
      <c r="J19" s="323"/>
      <c r="K19" s="321"/>
    </row>
    <row r="20" spans="2:11" ht="15" customHeight="1">
      <c r="B20" s="324"/>
      <c r="C20" s="325"/>
      <c r="D20" s="325"/>
      <c r="E20" s="326" t="s">
        <v>1393</v>
      </c>
      <c r="F20" s="323" t="s">
        <v>1394</v>
      </c>
      <c r="G20" s="323"/>
      <c r="H20" s="323"/>
      <c r="I20" s="323"/>
      <c r="J20" s="323"/>
      <c r="K20" s="321"/>
    </row>
    <row r="21" spans="2:11" ht="15" customHeight="1">
      <c r="B21" s="324"/>
      <c r="C21" s="325"/>
      <c r="D21" s="325"/>
      <c r="E21" s="326" t="s">
        <v>96</v>
      </c>
      <c r="F21" s="323" t="s">
        <v>1395</v>
      </c>
      <c r="G21" s="323"/>
      <c r="H21" s="323"/>
      <c r="I21" s="323"/>
      <c r="J21" s="323"/>
      <c r="K21" s="321"/>
    </row>
    <row r="22" spans="2:11" ht="12.75" customHeight="1">
      <c r="B22" s="324"/>
      <c r="C22" s="325"/>
      <c r="D22" s="325"/>
      <c r="E22" s="325"/>
      <c r="F22" s="325"/>
      <c r="G22" s="325"/>
      <c r="H22" s="325"/>
      <c r="I22" s="325"/>
      <c r="J22" s="325"/>
      <c r="K22" s="321"/>
    </row>
    <row r="23" spans="2:11" ht="15" customHeight="1">
      <c r="B23" s="324"/>
      <c r="C23" s="323" t="s">
        <v>1396</v>
      </c>
      <c r="D23" s="323"/>
      <c r="E23" s="323"/>
      <c r="F23" s="323"/>
      <c r="G23" s="323"/>
      <c r="H23" s="323"/>
      <c r="I23" s="323"/>
      <c r="J23" s="323"/>
      <c r="K23" s="321"/>
    </row>
    <row r="24" spans="2:11" ht="15" customHeight="1">
      <c r="B24" s="324"/>
      <c r="C24" s="323" t="s">
        <v>1397</v>
      </c>
      <c r="D24" s="323"/>
      <c r="E24" s="323"/>
      <c r="F24" s="323"/>
      <c r="G24" s="323"/>
      <c r="H24" s="323"/>
      <c r="I24" s="323"/>
      <c r="J24" s="323"/>
      <c r="K24" s="321"/>
    </row>
    <row r="25" spans="2:11" ht="15" customHeight="1">
      <c r="B25" s="324"/>
      <c r="C25" s="323"/>
      <c r="D25" s="323" t="s">
        <v>1398</v>
      </c>
      <c r="E25" s="323"/>
      <c r="F25" s="323"/>
      <c r="G25" s="323"/>
      <c r="H25" s="323"/>
      <c r="I25" s="323"/>
      <c r="J25" s="323"/>
      <c r="K25" s="321"/>
    </row>
    <row r="26" spans="2:11" ht="15" customHeight="1">
      <c r="B26" s="324"/>
      <c r="C26" s="325"/>
      <c r="D26" s="323" t="s">
        <v>1399</v>
      </c>
      <c r="E26" s="323"/>
      <c r="F26" s="323"/>
      <c r="G26" s="323"/>
      <c r="H26" s="323"/>
      <c r="I26" s="323"/>
      <c r="J26" s="323"/>
      <c r="K26" s="321"/>
    </row>
    <row r="27" spans="2:11" ht="12.75" customHeight="1">
      <c r="B27" s="324"/>
      <c r="C27" s="325"/>
      <c r="D27" s="325"/>
      <c r="E27" s="325"/>
      <c r="F27" s="325"/>
      <c r="G27" s="325"/>
      <c r="H27" s="325"/>
      <c r="I27" s="325"/>
      <c r="J27" s="325"/>
      <c r="K27" s="321"/>
    </row>
    <row r="28" spans="2:11" ht="15" customHeight="1">
      <c r="B28" s="324"/>
      <c r="C28" s="325"/>
      <c r="D28" s="323" t="s">
        <v>1400</v>
      </c>
      <c r="E28" s="323"/>
      <c r="F28" s="323"/>
      <c r="G28" s="323"/>
      <c r="H28" s="323"/>
      <c r="I28" s="323"/>
      <c r="J28" s="323"/>
      <c r="K28" s="321"/>
    </row>
    <row r="29" spans="2:11" ht="15" customHeight="1">
      <c r="B29" s="324"/>
      <c r="C29" s="325"/>
      <c r="D29" s="323" t="s">
        <v>1401</v>
      </c>
      <c r="E29" s="323"/>
      <c r="F29" s="323"/>
      <c r="G29" s="323"/>
      <c r="H29" s="323"/>
      <c r="I29" s="323"/>
      <c r="J29" s="323"/>
      <c r="K29" s="321"/>
    </row>
    <row r="30" spans="2:11" ht="12.75" customHeight="1">
      <c r="B30" s="324"/>
      <c r="C30" s="325"/>
      <c r="D30" s="325"/>
      <c r="E30" s="325"/>
      <c r="F30" s="325"/>
      <c r="G30" s="325"/>
      <c r="H30" s="325"/>
      <c r="I30" s="325"/>
      <c r="J30" s="325"/>
      <c r="K30" s="321"/>
    </row>
    <row r="31" spans="2:11" ht="15" customHeight="1">
      <c r="B31" s="324"/>
      <c r="C31" s="325"/>
      <c r="D31" s="323" t="s">
        <v>1402</v>
      </c>
      <c r="E31" s="323"/>
      <c r="F31" s="323"/>
      <c r="G31" s="323"/>
      <c r="H31" s="323"/>
      <c r="I31" s="323"/>
      <c r="J31" s="323"/>
      <c r="K31" s="321"/>
    </row>
    <row r="32" spans="2:11" ht="15" customHeight="1">
      <c r="B32" s="324"/>
      <c r="C32" s="325"/>
      <c r="D32" s="323" t="s">
        <v>1403</v>
      </c>
      <c r="E32" s="323"/>
      <c r="F32" s="323"/>
      <c r="G32" s="323"/>
      <c r="H32" s="323"/>
      <c r="I32" s="323"/>
      <c r="J32" s="323"/>
      <c r="K32" s="321"/>
    </row>
    <row r="33" spans="2:11" ht="15" customHeight="1">
      <c r="B33" s="324"/>
      <c r="C33" s="325"/>
      <c r="D33" s="323" t="s">
        <v>1404</v>
      </c>
      <c r="E33" s="323"/>
      <c r="F33" s="323"/>
      <c r="G33" s="323"/>
      <c r="H33" s="323"/>
      <c r="I33" s="323"/>
      <c r="J33" s="323"/>
      <c r="K33" s="321"/>
    </row>
    <row r="34" spans="2:11" ht="15" customHeight="1">
      <c r="B34" s="324"/>
      <c r="C34" s="325"/>
      <c r="D34" s="323"/>
      <c r="E34" s="327" t="s">
        <v>164</v>
      </c>
      <c r="F34" s="323"/>
      <c r="G34" s="323" t="s">
        <v>1405</v>
      </c>
      <c r="H34" s="323"/>
      <c r="I34" s="323"/>
      <c r="J34" s="323"/>
      <c r="K34" s="321"/>
    </row>
    <row r="35" spans="2:11" ht="30.75" customHeight="1">
      <c r="B35" s="324"/>
      <c r="C35" s="325"/>
      <c r="D35" s="323"/>
      <c r="E35" s="327" t="s">
        <v>1406</v>
      </c>
      <c r="F35" s="323"/>
      <c r="G35" s="323" t="s">
        <v>1407</v>
      </c>
      <c r="H35" s="323"/>
      <c r="I35" s="323"/>
      <c r="J35" s="323"/>
      <c r="K35" s="321"/>
    </row>
    <row r="36" spans="2:11" ht="15" customHeight="1">
      <c r="B36" s="324"/>
      <c r="C36" s="325"/>
      <c r="D36" s="323"/>
      <c r="E36" s="327" t="s">
        <v>58</v>
      </c>
      <c r="F36" s="323"/>
      <c r="G36" s="323" t="s">
        <v>1408</v>
      </c>
      <c r="H36" s="323"/>
      <c r="I36" s="323"/>
      <c r="J36" s="323"/>
      <c r="K36" s="321"/>
    </row>
    <row r="37" spans="2:11" ht="15" customHeight="1">
      <c r="B37" s="324"/>
      <c r="C37" s="325"/>
      <c r="D37" s="323"/>
      <c r="E37" s="327" t="s">
        <v>165</v>
      </c>
      <c r="F37" s="323"/>
      <c r="G37" s="323" t="s">
        <v>1409</v>
      </c>
      <c r="H37" s="323"/>
      <c r="I37" s="323"/>
      <c r="J37" s="323"/>
      <c r="K37" s="321"/>
    </row>
    <row r="38" spans="2:11" ht="15" customHeight="1">
      <c r="B38" s="324"/>
      <c r="C38" s="325"/>
      <c r="D38" s="323"/>
      <c r="E38" s="327" t="s">
        <v>166</v>
      </c>
      <c r="F38" s="323"/>
      <c r="G38" s="323" t="s">
        <v>1410</v>
      </c>
      <c r="H38" s="323"/>
      <c r="I38" s="323"/>
      <c r="J38" s="323"/>
      <c r="K38" s="321"/>
    </row>
    <row r="39" spans="2:11" ht="15" customHeight="1">
      <c r="B39" s="324"/>
      <c r="C39" s="325"/>
      <c r="D39" s="323"/>
      <c r="E39" s="327" t="s">
        <v>167</v>
      </c>
      <c r="F39" s="323"/>
      <c r="G39" s="323" t="s">
        <v>1411</v>
      </c>
      <c r="H39" s="323"/>
      <c r="I39" s="323"/>
      <c r="J39" s="323"/>
      <c r="K39" s="321"/>
    </row>
    <row r="40" spans="2:11" ht="15" customHeight="1">
      <c r="B40" s="324"/>
      <c r="C40" s="325"/>
      <c r="D40" s="323"/>
      <c r="E40" s="327" t="s">
        <v>1412</v>
      </c>
      <c r="F40" s="323"/>
      <c r="G40" s="323" t="s">
        <v>1413</v>
      </c>
      <c r="H40" s="323"/>
      <c r="I40" s="323"/>
      <c r="J40" s="323"/>
      <c r="K40" s="321"/>
    </row>
    <row r="41" spans="2:11" ht="15" customHeight="1">
      <c r="B41" s="324"/>
      <c r="C41" s="325"/>
      <c r="D41" s="323"/>
      <c r="E41" s="327"/>
      <c r="F41" s="323"/>
      <c r="G41" s="323" t="s">
        <v>1414</v>
      </c>
      <c r="H41" s="323"/>
      <c r="I41" s="323"/>
      <c r="J41" s="323"/>
      <c r="K41" s="321"/>
    </row>
    <row r="42" spans="2:11" ht="15" customHeight="1">
      <c r="B42" s="324"/>
      <c r="C42" s="325"/>
      <c r="D42" s="323"/>
      <c r="E42" s="327" t="s">
        <v>1415</v>
      </c>
      <c r="F42" s="323"/>
      <c r="G42" s="323" t="s">
        <v>1416</v>
      </c>
      <c r="H42" s="323"/>
      <c r="I42" s="323"/>
      <c r="J42" s="323"/>
      <c r="K42" s="321"/>
    </row>
    <row r="43" spans="2:11" ht="15" customHeight="1">
      <c r="B43" s="324"/>
      <c r="C43" s="325"/>
      <c r="D43" s="323"/>
      <c r="E43" s="327" t="s">
        <v>169</v>
      </c>
      <c r="F43" s="323"/>
      <c r="G43" s="323" t="s">
        <v>1417</v>
      </c>
      <c r="H43" s="323"/>
      <c r="I43" s="323"/>
      <c r="J43" s="323"/>
      <c r="K43" s="321"/>
    </row>
    <row r="44" spans="2:11" ht="12.75" customHeight="1">
      <c r="B44" s="324"/>
      <c r="C44" s="325"/>
      <c r="D44" s="323"/>
      <c r="E44" s="323"/>
      <c r="F44" s="323"/>
      <c r="G44" s="323"/>
      <c r="H44" s="323"/>
      <c r="I44" s="323"/>
      <c r="J44" s="323"/>
      <c r="K44" s="321"/>
    </row>
    <row r="45" spans="2:11" ht="15" customHeight="1">
      <c r="B45" s="324"/>
      <c r="C45" s="325"/>
      <c r="D45" s="323" t="s">
        <v>1418</v>
      </c>
      <c r="E45" s="323"/>
      <c r="F45" s="323"/>
      <c r="G45" s="323"/>
      <c r="H45" s="323"/>
      <c r="I45" s="323"/>
      <c r="J45" s="323"/>
      <c r="K45" s="321"/>
    </row>
    <row r="46" spans="2:11" ht="15" customHeight="1">
      <c r="B46" s="324"/>
      <c r="C46" s="325"/>
      <c r="D46" s="325"/>
      <c r="E46" s="323" t="s">
        <v>1419</v>
      </c>
      <c r="F46" s="323"/>
      <c r="G46" s="323"/>
      <c r="H46" s="323"/>
      <c r="I46" s="323"/>
      <c r="J46" s="323"/>
      <c r="K46" s="321"/>
    </row>
    <row r="47" spans="2:11" ht="15" customHeight="1">
      <c r="B47" s="324"/>
      <c r="C47" s="325"/>
      <c r="D47" s="325"/>
      <c r="E47" s="323" t="s">
        <v>1420</v>
      </c>
      <c r="F47" s="323"/>
      <c r="G47" s="323"/>
      <c r="H47" s="323"/>
      <c r="I47" s="323"/>
      <c r="J47" s="323"/>
      <c r="K47" s="321"/>
    </row>
    <row r="48" spans="2:11" ht="15" customHeight="1">
      <c r="B48" s="324"/>
      <c r="C48" s="325"/>
      <c r="D48" s="325"/>
      <c r="E48" s="323" t="s">
        <v>1421</v>
      </c>
      <c r="F48" s="323"/>
      <c r="G48" s="323"/>
      <c r="H48" s="323"/>
      <c r="I48" s="323"/>
      <c r="J48" s="323"/>
      <c r="K48" s="321"/>
    </row>
    <row r="49" spans="2:11" ht="15" customHeight="1">
      <c r="B49" s="324"/>
      <c r="C49" s="325"/>
      <c r="D49" s="323" t="s">
        <v>1422</v>
      </c>
      <c r="E49" s="323"/>
      <c r="F49" s="323"/>
      <c r="G49" s="323"/>
      <c r="H49" s="323"/>
      <c r="I49" s="323"/>
      <c r="J49" s="323"/>
      <c r="K49" s="321"/>
    </row>
    <row r="50" spans="2:11" ht="25.5" customHeight="1">
      <c r="B50" s="319"/>
      <c r="C50" s="320" t="s">
        <v>1423</v>
      </c>
      <c r="D50" s="320"/>
      <c r="E50" s="320"/>
      <c r="F50" s="320"/>
      <c r="G50" s="320"/>
      <c r="H50" s="320"/>
      <c r="I50" s="320"/>
      <c r="J50" s="320"/>
      <c r="K50" s="321"/>
    </row>
    <row r="51" spans="2:11" ht="5.25" customHeight="1">
      <c r="B51" s="319"/>
      <c r="C51" s="322"/>
      <c r="D51" s="322"/>
      <c r="E51" s="322"/>
      <c r="F51" s="322"/>
      <c r="G51" s="322"/>
      <c r="H51" s="322"/>
      <c r="I51" s="322"/>
      <c r="J51" s="322"/>
      <c r="K51" s="321"/>
    </row>
    <row r="52" spans="2:11" ht="15" customHeight="1">
      <c r="B52" s="319"/>
      <c r="C52" s="323" t="s">
        <v>1424</v>
      </c>
      <c r="D52" s="323"/>
      <c r="E52" s="323"/>
      <c r="F52" s="323"/>
      <c r="G52" s="323"/>
      <c r="H52" s="323"/>
      <c r="I52" s="323"/>
      <c r="J52" s="323"/>
      <c r="K52" s="321"/>
    </row>
    <row r="53" spans="2:11" ht="15" customHeight="1">
      <c r="B53" s="319"/>
      <c r="C53" s="323" t="s">
        <v>1425</v>
      </c>
      <c r="D53" s="323"/>
      <c r="E53" s="323"/>
      <c r="F53" s="323"/>
      <c r="G53" s="323"/>
      <c r="H53" s="323"/>
      <c r="I53" s="323"/>
      <c r="J53" s="323"/>
      <c r="K53" s="321"/>
    </row>
    <row r="54" spans="2:11" ht="12.75" customHeight="1">
      <c r="B54" s="319"/>
      <c r="C54" s="323"/>
      <c r="D54" s="323"/>
      <c r="E54" s="323"/>
      <c r="F54" s="323"/>
      <c r="G54" s="323"/>
      <c r="H54" s="323"/>
      <c r="I54" s="323"/>
      <c r="J54" s="323"/>
      <c r="K54" s="321"/>
    </row>
    <row r="55" spans="2:11" ht="15" customHeight="1">
      <c r="B55" s="319"/>
      <c r="C55" s="323" t="s">
        <v>1426</v>
      </c>
      <c r="D55" s="323"/>
      <c r="E55" s="323"/>
      <c r="F55" s="323"/>
      <c r="G55" s="323"/>
      <c r="H55" s="323"/>
      <c r="I55" s="323"/>
      <c r="J55" s="323"/>
      <c r="K55" s="321"/>
    </row>
    <row r="56" spans="2:11" ht="15" customHeight="1">
      <c r="B56" s="319"/>
      <c r="C56" s="325"/>
      <c r="D56" s="323" t="s">
        <v>1427</v>
      </c>
      <c r="E56" s="323"/>
      <c r="F56" s="323"/>
      <c r="G56" s="323"/>
      <c r="H56" s="323"/>
      <c r="I56" s="323"/>
      <c r="J56" s="323"/>
      <c r="K56" s="321"/>
    </row>
    <row r="57" spans="2:11" ht="15" customHeight="1">
      <c r="B57" s="319"/>
      <c r="C57" s="325"/>
      <c r="D57" s="323" t="s">
        <v>1428</v>
      </c>
      <c r="E57" s="323"/>
      <c r="F57" s="323"/>
      <c r="G57" s="323"/>
      <c r="H57" s="323"/>
      <c r="I57" s="323"/>
      <c r="J57" s="323"/>
      <c r="K57" s="321"/>
    </row>
    <row r="58" spans="2:11" ht="15" customHeight="1">
      <c r="B58" s="319"/>
      <c r="C58" s="325"/>
      <c r="D58" s="323" t="s">
        <v>1429</v>
      </c>
      <c r="E58" s="323"/>
      <c r="F58" s="323"/>
      <c r="G58" s="323"/>
      <c r="H58" s="323"/>
      <c r="I58" s="323"/>
      <c r="J58" s="323"/>
      <c r="K58" s="321"/>
    </row>
    <row r="59" spans="2:11" ht="15" customHeight="1">
      <c r="B59" s="319"/>
      <c r="C59" s="325"/>
      <c r="D59" s="323" t="s">
        <v>1430</v>
      </c>
      <c r="E59" s="323"/>
      <c r="F59" s="323"/>
      <c r="G59" s="323"/>
      <c r="H59" s="323"/>
      <c r="I59" s="323"/>
      <c r="J59" s="323"/>
      <c r="K59" s="321"/>
    </row>
    <row r="60" spans="2:11" ht="15" customHeight="1">
      <c r="B60" s="319"/>
      <c r="C60" s="325"/>
      <c r="D60" s="328" t="s">
        <v>1431</v>
      </c>
      <c r="E60" s="328"/>
      <c r="F60" s="328"/>
      <c r="G60" s="328"/>
      <c r="H60" s="328"/>
      <c r="I60" s="328"/>
      <c r="J60" s="328"/>
      <c r="K60" s="321"/>
    </row>
    <row r="61" spans="2:11" ht="15" customHeight="1">
      <c r="B61" s="319"/>
      <c r="C61" s="325"/>
      <c r="D61" s="323" t="s">
        <v>1432</v>
      </c>
      <c r="E61" s="323"/>
      <c r="F61" s="323"/>
      <c r="G61" s="323"/>
      <c r="H61" s="323"/>
      <c r="I61" s="323"/>
      <c r="J61" s="323"/>
      <c r="K61" s="321"/>
    </row>
    <row r="62" spans="2:11" ht="12.75" customHeight="1">
      <c r="B62" s="319"/>
      <c r="C62" s="325"/>
      <c r="D62" s="325"/>
      <c r="E62" s="329"/>
      <c r="F62" s="325"/>
      <c r="G62" s="325"/>
      <c r="H62" s="325"/>
      <c r="I62" s="325"/>
      <c r="J62" s="325"/>
      <c r="K62" s="321"/>
    </row>
    <row r="63" spans="2:11" ht="15" customHeight="1">
      <c r="B63" s="319"/>
      <c r="C63" s="325"/>
      <c r="D63" s="323" t="s">
        <v>1433</v>
      </c>
      <c r="E63" s="323"/>
      <c r="F63" s="323"/>
      <c r="G63" s="323"/>
      <c r="H63" s="323"/>
      <c r="I63" s="323"/>
      <c r="J63" s="323"/>
      <c r="K63" s="321"/>
    </row>
    <row r="64" spans="2:11" ht="15" customHeight="1">
      <c r="B64" s="319"/>
      <c r="C64" s="325"/>
      <c r="D64" s="328" t="s">
        <v>1434</v>
      </c>
      <c r="E64" s="328"/>
      <c r="F64" s="328"/>
      <c r="G64" s="328"/>
      <c r="H64" s="328"/>
      <c r="I64" s="328"/>
      <c r="J64" s="328"/>
      <c r="K64" s="321"/>
    </row>
    <row r="65" spans="2:11" ht="15" customHeight="1">
      <c r="B65" s="319"/>
      <c r="C65" s="325"/>
      <c r="D65" s="323" t="s">
        <v>1435</v>
      </c>
      <c r="E65" s="323"/>
      <c r="F65" s="323"/>
      <c r="G65" s="323"/>
      <c r="H65" s="323"/>
      <c r="I65" s="323"/>
      <c r="J65" s="323"/>
      <c r="K65" s="321"/>
    </row>
    <row r="66" spans="2:11" ht="15" customHeight="1">
      <c r="B66" s="319"/>
      <c r="C66" s="325"/>
      <c r="D66" s="323" t="s">
        <v>1436</v>
      </c>
      <c r="E66" s="323"/>
      <c r="F66" s="323"/>
      <c r="G66" s="323"/>
      <c r="H66" s="323"/>
      <c r="I66" s="323"/>
      <c r="J66" s="323"/>
      <c r="K66" s="321"/>
    </row>
    <row r="67" spans="2:11" ht="15" customHeight="1">
      <c r="B67" s="319"/>
      <c r="C67" s="325"/>
      <c r="D67" s="323" t="s">
        <v>1437</v>
      </c>
      <c r="E67" s="323"/>
      <c r="F67" s="323"/>
      <c r="G67" s="323"/>
      <c r="H67" s="323"/>
      <c r="I67" s="323"/>
      <c r="J67" s="323"/>
      <c r="K67" s="321"/>
    </row>
    <row r="68" spans="2:11" ht="15" customHeight="1">
      <c r="B68" s="319"/>
      <c r="C68" s="325"/>
      <c r="D68" s="323" t="s">
        <v>1438</v>
      </c>
      <c r="E68" s="323"/>
      <c r="F68" s="323"/>
      <c r="G68" s="323"/>
      <c r="H68" s="323"/>
      <c r="I68" s="323"/>
      <c r="J68" s="323"/>
      <c r="K68" s="321"/>
    </row>
    <row r="69" spans="2:11" ht="12.75" customHeight="1">
      <c r="B69" s="330"/>
      <c r="C69" s="331"/>
      <c r="D69" s="331"/>
      <c r="E69" s="331"/>
      <c r="F69" s="331"/>
      <c r="G69" s="331"/>
      <c r="H69" s="331"/>
      <c r="I69" s="331"/>
      <c r="J69" s="331"/>
      <c r="K69" s="332"/>
    </row>
    <row r="70" spans="2:11" ht="18.75" customHeight="1">
      <c r="B70" s="333"/>
      <c r="C70" s="333"/>
      <c r="D70" s="333"/>
      <c r="E70" s="333"/>
      <c r="F70" s="333"/>
      <c r="G70" s="333"/>
      <c r="H70" s="333"/>
      <c r="I70" s="333"/>
      <c r="J70" s="333"/>
      <c r="K70" s="334"/>
    </row>
    <row r="71" spans="2:11" ht="18.75" customHeight="1">
      <c r="B71" s="334"/>
      <c r="C71" s="334"/>
      <c r="D71" s="334"/>
      <c r="E71" s="334"/>
      <c r="F71" s="334"/>
      <c r="G71" s="334"/>
      <c r="H71" s="334"/>
      <c r="I71" s="334"/>
      <c r="J71" s="334"/>
      <c r="K71" s="334"/>
    </row>
    <row r="72" spans="2:11" ht="7.5" customHeight="1">
      <c r="B72" s="335"/>
      <c r="C72" s="336"/>
      <c r="D72" s="336"/>
      <c r="E72" s="336"/>
      <c r="F72" s="336"/>
      <c r="G72" s="336"/>
      <c r="H72" s="336"/>
      <c r="I72" s="336"/>
      <c r="J72" s="336"/>
      <c r="K72" s="337"/>
    </row>
    <row r="73" spans="2:11" ht="45" customHeight="1">
      <c r="B73" s="338"/>
      <c r="C73" s="339" t="s">
        <v>111</v>
      </c>
      <c r="D73" s="339"/>
      <c r="E73" s="339"/>
      <c r="F73" s="339"/>
      <c r="G73" s="339"/>
      <c r="H73" s="339"/>
      <c r="I73" s="339"/>
      <c r="J73" s="339"/>
      <c r="K73" s="340"/>
    </row>
    <row r="74" spans="2:11" ht="17.25" customHeight="1">
      <c r="B74" s="338"/>
      <c r="C74" s="341" t="s">
        <v>1439</v>
      </c>
      <c r="D74" s="341"/>
      <c r="E74" s="341"/>
      <c r="F74" s="341" t="s">
        <v>1440</v>
      </c>
      <c r="G74" s="342"/>
      <c r="H74" s="341" t="s">
        <v>165</v>
      </c>
      <c r="I74" s="341" t="s">
        <v>62</v>
      </c>
      <c r="J74" s="341" t="s">
        <v>1441</v>
      </c>
      <c r="K74" s="340"/>
    </row>
    <row r="75" spans="2:11" ht="17.25" customHeight="1">
      <c r="B75" s="338"/>
      <c r="C75" s="343" t="s">
        <v>1442</v>
      </c>
      <c r="D75" s="343"/>
      <c r="E75" s="343"/>
      <c r="F75" s="344" t="s">
        <v>1443</v>
      </c>
      <c r="G75" s="345"/>
      <c r="H75" s="343"/>
      <c r="I75" s="343"/>
      <c r="J75" s="343" t="s">
        <v>1444</v>
      </c>
      <c r="K75" s="340"/>
    </row>
    <row r="76" spans="2:11" ht="5.25" customHeight="1">
      <c r="B76" s="338"/>
      <c r="C76" s="346"/>
      <c r="D76" s="346"/>
      <c r="E76" s="346"/>
      <c r="F76" s="346"/>
      <c r="G76" s="347"/>
      <c r="H76" s="346"/>
      <c r="I76" s="346"/>
      <c r="J76" s="346"/>
      <c r="K76" s="340"/>
    </row>
    <row r="77" spans="2:11" ht="15" customHeight="1">
      <c r="B77" s="338"/>
      <c r="C77" s="327" t="s">
        <v>58</v>
      </c>
      <c r="D77" s="346"/>
      <c r="E77" s="346"/>
      <c r="F77" s="348" t="s">
        <v>1445</v>
      </c>
      <c r="G77" s="347"/>
      <c r="H77" s="327" t="s">
        <v>1446</v>
      </c>
      <c r="I77" s="327" t="s">
        <v>1447</v>
      </c>
      <c r="J77" s="327">
        <v>20</v>
      </c>
      <c r="K77" s="340"/>
    </row>
    <row r="78" spans="2:11" ht="15" customHeight="1">
      <c r="B78" s="338"/>
      <c r="C78" s="327" t="s">
        <v>1448</v>
      </c>
      <c r="D78" s="327"/>
      <c r="E78" s="327"/>
      <c r="F78" s="348" t="s">
        <v>1445</v>
      </c>
      <c r="G78" s="347"/>
      <c r="H78" s="327" t="s">
        <v>1449</v>
      </c>
      <c r="I78" s="327" t="s">
        <v>1447</v>
      </c>
      <c r="J78" s="327">
        <v>120</v>
      </c>
      <c r="K78" s="340"/>
    </row>
    <row r="79" spans="2:11" ht="15" customHeight="1">
      <c r="B79" s="349"/>
      <c r="C79" s="327" t="s">
        <v>1450</v>
      </c>
      <c r="D79" s="327"/>
      <c r="E79" s="327"/>
      <c r="F79" s="348" t="s">
        <v>1451</v>
      </c>
      <c r="G79" s="347"/>
      <c r="H79" s="327" t="s">
        <v>1452</v>
      </c>
      <c r="I79" s="327" t="s">
        <v>1447</v>
      </c>
      <c r="J79" s="327">
        <v>50</v>
      </c>
      <c r="K79" s="340"/>
    </row>
    <row r="80" spans="2:11" ht="15" customHeight="1">
      <c r="B80" s="349"/>
      <c r="C80" s="327" t="s">
        <v>1453</v>
      </c>
      <c r="D80" s="327"/>
      <c r="E80" s="327"/>
      <c r="F80" s="348" t="s">
        <v>1445</v>
      </c>
      <c r="G80" s="347"/>
      <c r="H80" s="327" t="s">
        <v>1454</v>
      </c>
      <c r="I80" s="327" t="s">
        <v>1455</v>
      </c>
      <c r="J80" s="327"/>
      <c r="K80" s="340"/>
    </row>
    <row r="81" spans="2:11" ht="15" customHeight="1">
      <c r="B81" s="349"/>
      <c r="C81" s="350" t="s">
        <v>1456</v>
      </c>
      <c r="D81" s="350"/>
      <c r="E81" s="350"/>
      <c r="F81" s="351" t="s">
        <v>1451</v>
      </c>
      <c r="G81" s="350"/>
      <c r="H81" s="350" t="s">
        <v>1457</v>
      </c>
      <c r="I81" s="350" t="s">
        <v>1447</v>
      </c>
      <c r="J81" s="350">
        <v>15</v>
      </c>
      <c r="K81" s="340"/>
    </row>
    <row r="82" spans="2:11" ht="15" customHeight="1">
      <c r="B82" s="349"/>
      <c r="C82" s="350" t="s">
        <v>1458</v>
      </c>
      <c r="D82" s="350"/>
      <c r="E82" s="350"/>
      <c r="F82" s="351" t="s">
        <v>1451</v>
      </c>
      <c r="G82" s="350"/>
      <c r="H82" s="350" t="s">
        <v>1459</v>
      </c>
      <c r="I82" s="350" t="s">
        <v>1447</v>
      </c>
      <c r="J82" s="350">
        <v>15</v>
      </c>
      <c r="K82" s="340"/>
    </row>
    <row r="83" spans="2:11" ht="15" customHeight="1">
      <c r="B83" s="349"/>
      <c r="C83" s="350" t="s">
        <v>1460</v>
      </c>
      <c r="D83" s="350"/>
      <c r="E83" s="350"/>
      <c r="F83" s="351" t="s">
        <v>1451</v>
      </c>
      <c r="G83" s="350"/>
      <c r="H83" s="350" t="s">
        <v>1461</v>
      </c>
      <c r="I83" s="350" t="s">
        <v>1447</v>
      </c>
      <c r="J83" s="350">
        <v>20</v>
      </c>
      <c r="K83" s="340"/>
    </row>
    <row r="84" spans="2:11" ht="15" customHeight="1">
      <c r="B84" s="349"/>
      <c r="C84" s="350" t="s">
        <v>1462</v>
      </c>
      <c r="D84" s="350"/>
      <c r="E84" s="350"/>
      <c r="F84" s="351" t="s">
        <v>1451</v>
      </c>
      <c r="G84" s="350"/>
      <c r="H84" s="350" t="s">
        <v>1463</v>
      </c>
      <c r="I84" s="350" t="s">
        <v>1447</v>
      </c>
      <c r="J84" s="350">
        <v>20</v>
      </c>
      <c r="K84" s="340"/>
    </row>
    <row r="85" spans="2:11" ht="15" customHeight="1">
      <c r="B85" s="349"/>
      <c r="C85" s="327" t="s">
        <v>1464</v>
      </c>
      <c r="D85" s="327"/>
      <c r="E85" s="327"/>
      <c r="F85" s="348" t="s">
        <v>1451</v>
      </c>
      <c r="G85" s="347"/>
      <c r="H85" s="327" t="s">
        <v>1465</v>
      </c>
      <c r="I85" s="327" t="s">
        <v>1447</v>
      </c>
      <c r="J85" s="327">
        <v>50</v>
      </c>
      <c r="K85" s="340"/>
    </row>
    <row r="86" spans="2:11" ht="15" customHeight="1">
      <c r="B86" s="349"/>
      <c r="C86" s="327" t="s">
        <v>1466</v>
      </c>
      <c r="D86" s="327"/>
      <c r="E86" s="327"/>
      <c r="F86" s="348" t="s">
        <v>1451</v>
      </c>
      <c r="G86" s="347"/>
      <c r="H86" s="327" t="s">
        <v>1467</v>
      </c>
      <c r="I86" s="327" t="s">
        <v>1447</v>
      </c>
      <c r="J86" s="327">
        <v>20</v>
      </c>
      <c r="K86" s="340"/>
    </row>
    <row r="87" spans="2:11" ht="15" customHeight="1">
      <c r="B87" s="349"/>
      <c r="C87" s="327" t="s">
        <v>1468</v>
      </c>
      <c r="D87" s="327"/>
      <c r="E87" s="327"/>
      <c r="F87" s="348" t="s">
        <v>1451</v>
      </c>
      <c r="G87" s="347"/>
      <c r="H87" s="327" t="s">
        <v>1469</v>
      </c>
      <c r="I87" s="327" t="s">
        <v>1447</v>
      </c>
      <c r="J87" s="327">
        <v>20</v>
      </c>
      <c r="K87" s="340"/>
    </row>
    <row r="88" spans="2:11" ht="15" customHeight="1">
      <c r="B88" s="349"/>
      <c r="C88" s="327" t="s">
        <v>1470</v>
      </c>
      <c r="D88" s="327"/>
      <c r="E88" s="327"/>
      <c r="F88" s="348" t="s">
        <v>1451</v>
      </c>
      <c r="G88" s="347"/>
      <c r="H88" s="327" t="s">
        <v>1471</v>
      </c>
      <c r="I88" s="327" t="s">
        <v>1447</v>
      </c>
      <c r="J88" s="327">
        <v>50</v>
      </c>
      <c r="K88" s="340"/>
    </row>
    <row r="89" spans="2:11" ht="15" customHeight="1">
      <c r="B89" s="349"/>
      <c r="C89" s="327" t="s">
        <v>1472</v>
      </c>
      <c r="D89" s="327"/>
      <c r="E89" s="327"/>
      <c r="F89" s="348" t="s">
        <v>1451</v>
      </c>
      <c r="G89" s="347"/>
      <c r="H89" s="327" t="s">
        <v>1472</v>
      </c>
      <c r="I89" s="327" t="s">
        <v>1447</v>
      </c>
      <c r="J89" s="327">
        <v>50</v>
      </c>
      <c r="K89" s="340"/>
    </row>
    <row r="90" spans="2:11" ht="15" customHeight="1">
      <c r="B90" s="349"/>
      <c r="C90" s="327" t="s">
        <v>170</v>
      </c>
      <c r="D90" s="327"/>
      <c r="E90" s="327"/>
      <c r="F90" s="348" t="s">
        <v>1451</v>
      </c>
      <c r="G90" s="347"/>
      <c r="H90" s="327" t="s">
        <v>1473</v>
      </c>
      <c r="I90" s="327" t="s">
        <v>1447</v>
      </c>
      <c r="J90" s="327">
        <v>255</v>
      </c>
      <c r="K90" s="340"/>
    </row>
    <row r="91" spans="2:11" ht="15" customHeight="1">
      <c r="B91" s="349"/>
      <c r="C91" s="327" t="s">
        <v>1474</v>
      </c>
      <c r="D91" s="327"/>
      <c r="E91" s="327"/>
      <c r="F91" s="348" t="s">
        <v>1445</v>
      </c>
      <c r="G91" s="347"/>
      <c r="H91" s="327" t="s">
        <v>1475</v>
      </c>
      <c r="I91" s="327" t="s">
        <v>1476</v>
      </c>
      <c r="J91" s="327"/>
      <c r="K91" s="340"/>
    </row>
    <row r="92" spans="2:11" ht="15" customHeight="1">
      <c r="B92" s="349"/>
      <c r="C92" s="327" t="s">
        <v>1477</v>
      </c>
      <c r="D92" s="327"/>
      <c r="E92" s="327"/>
      <c r="F92" s="348" t="s">
        <v>1445</v>
      </c>
      <c r="G92" s="347"/>
      <c r="H92" s="327" t="s">
        <v>1478</v>
      </c>
      <c r="I92" s="327" t="s">
        <v>1479</v>
      </c>
      <c r="J92" s="327"/>
      <c r="K92" s="340"/>
    </row>
    <row r="93" spans="2:11" ht="15" customHeight="1">
      <c r="B93" s="349"/>
      <c r="C93" s="327" t="s">
        <v>1480</v>
      </c>
      <c r="D93" s="327"/>
      <c r="E93" s="327"/>
      <c r="F93" s="348" t="s">
        <v>1445</v>
      </c>
      <c r="G93" s="347"/>
      <c r="H93" s="327" t="s">
        <v>1480</v>
      </c>
      <c r="I93" s="327" t="s">
        <v>1479</v>
      </c>
      <c r="J93" s="327"/>
      <c r="K93" s="340"/>
    </row>
    <row r="94" spans="2:11" ht="15" customHeight="1">
      <c r="B94" s="349"/>
      <c r="C94" s="327" t="s">
        <v>43</v>
      </c>
      <c r="D94" s="327"/>
      <c r="E94" s="327"/>
      <c r="F94" s="348" t="s">
        <v>1445</v>
      </c>
      <c r="G94" s="347"/>
      <c r="H94" s="327" t="s">
        <v>1481</v>
      </c>
      <c r="I94" s="327" t="s">
        <v>1479</v>
      </c>
      <c r="J94" s="327"/>
      <c r="K94" s="340"/>
    </row>
    <row r="95" spans="2:11" ht="15" customHeight="1">
      <c r="B95" s="349"/>
      <c r="C95" s="327" t="s">
        <v>53</v>
      </c>
      <c r="D95" s="327"/>
      <c r="E95" s="327"/>
      <c r="F95" s="348" t="s">
        <v>1445</v>
      </c>
      <c r="G95" s="347"/>
      <c r="H95" s="327" t="s">
        <v>1482</v>
      </c>
      <c r="I95" s="327" t="s">
        <v>1479</v>
      </c>
      <c r="J95" s="327"/>
      <c r="K95" s="340"/>
    </row>
    <row r="96" spans="2:11" ht="15" customHeight="1">
      <c r="B96" s="352"/>
      <c r="C96" s="353"/>
      <c r="D96" s="353"/>
      <c r="E96" s="353"/>
      <c r="F96" s="353"/>
      <c r="G96" s="353"/>
      <c r="H96" s="353"/>
      <c r="I96" s="353"/>
      <c r="J96" s="353"/>
      <c r="K96" s="354"/>
    </row>
    <row r="97" spans="2:11" ht="18.75" customHeight="1">
      <c r="B97" s="355"/>
      <c r="C97" s="356"/>
      <c r="D97" s="356"/>
      <c r="E97" s="356"/>
      <c r="F97" s="356"/>
      <c r="G97" s="356"/>
      <c r="H97" s="356"/>
      <c r="I97" s="356"/>
      <c r="J97" s="356"/>
      <c r="K97" s="355"/>
    </row>
    <row r="98" spans="2:11" ht="18.75" customHeight="1">
      <c r="B98" s="334"/>
      <c r="C98" s="334"/>
      <c r="D98" s="334"/>
      <c r="E98" s="334"/>
      <c r="F98" s="334"/>
      <c r="G98" s="334"/>
      <c r="H98" s="334"/>
      <c r="I98" s="334"/>
      <c r="J98" s="334"/>
      <c r="K98" s="334"/>
    </row>
    <row r="99" spans="2:11" ht="7.5" customHeight="1">
      <c r="B99" s="335"/>
      <c r="C99" s="336"/>
      <c r="D99" s="336"/>
      <c r="E99" s="336"/>
      <c r="F99" s="336"/>
      <c r="G99" s="336"/>
      <c r="H99" s="336"/>
      <c r="I99" s="336"/>
      <c r="J99" s="336"/>
      <c r="K99" s="337"/>
    </row>
    <row r="100" spans="2:11" ht="45" customHeight="1">
      <c r="B100" s="338"/>
      <c r="C100" s="339" t="s">
        <v>1483</v>
      </c>
      <c r="D100" s="339"/>
      <c r="E100" s="339"/>
      <c r="F100" s="339"/>
      <c r="G100" s="339"/>
      <c r="H100" s="339"/>
      <c r="I100" s="339"/>
      <c r="J100" s="339"/>
      <c r="K100" s="340"/>
    </row>
    <row r="101" spans="2:11" ht="17.25" customHeight="1">
      <c r="B101" s="338"/>
      <c r="C101" s="341" t="s">
        <v>1439</v>
      </c>
      <c r="D101" s="341"/>
      <c r="E101" s="341"/>
      <c r="F101" s="341" t="s">
        <v>1440</v>
      </c>
      <c r="G101" s="342"/>
      <c r="H101" s="341" t="s">
        <v>165</v>
      </c>
      <c r="I101" s="341" t="s">
        <v>62</v>
      </c>
      <c r="J101" s="341" t="s">
        <v>1441</v>
      </c>
      <c r="K101" s="340"/>
    </row>
    <row r="102" spans="2:11" ht="17.25" customHeight="1">
      <c r="B102" s="338"/>
      <c r="C102" s="343" t="s">
        <v>1442</v>
      </c>
      <c r="D102" s="343"/>
      <c r="E102" s="343"/>
      <c r="F102" s="344" t="s">
        <v>1443</v>
      </c>
      <c r="G102" s="345"/>
      <c r="H102" s="343"/>
      <c r="I102" s="343"/>
      <c r="J102" s="343" t="s">
        <v>1444</v>
      </c>
      <c r="K102" s="340"/>
    </row>
    <row r="103" spans="2:11" ht="5.25" customHeight="1">
      <c r="B103" s="338"/>
      <c r="C103" s="341"/>
      <c r="D103" s="341"/>
      <c r="E103" s="341"/>
      <c r="F103" s="341"/>
      <c r="G103" s="357"/>
      <c r="H103" s="341"/>
      <c r="I103" s="341"/>
      <c r="J103" s="341"/>
      <c r="K103" s="340"/>
    </row>
    <row r="104" spans="2:11" ht="15" customHeight="1">
      <c r="B104" s="338"/>
      <c r="C104" s="327" t="s">
        <v>58</v>
      </c>
      <c r="D104" s="346"/>
      <c r="E104" s="346"/>
      <c r="F104" s="348" t="s">
        <v>1445</v>
      </c>
      <c r="G104" s="357"/>
      <c r="H104" s="327" t="s">
        <v>1484</v>
      </c>
      <c r="I104" s="327" t="s">
        <v>1447</v>
      </c>
      <c r="J104" s="327">
        <v>20</v>
      </c>
      <c r="K104" s="340"/>
    </row>
    <row r="105" spans="2:11" ht="15" customHeight="1">
      <c r="B105" s="338"/>
      <c r="C105" s="327" t="s">
        <v>1448</v>
      </c>
      <c r="D105" s="327"/>
      <c r="E105" s="327"/>
      <c r="F105" s="348" t="s">
        <v>1445</v>
      </c>
      <c r="G105" s="327"/>
      <c r="H105" s="327" t="s">
        <v>1484</v>
      </c>
      <c r="I105" s="327" t="s">
        <v>1447</v>
      </c>
      <c r="J105" s="327">
        <v>120</v>
      </c>
      <c r="K105" s="340"/>
    </row>
    <row r="106" spans="2:11" ht="15" customHeight="1">
      <c r="B106" s="349"/>
      <c r="C106" s="327" t="s">
        <v>1450</v>
      </c>
      <c r="D106" s="327"/>
      <c r="E106" s="327"/>
      <c r="F106" s="348" t="s">
        <v>1451</v>
      </c>
      <c r="G106" s="327"/>
      <c r="H106" s="327" t="s">
        <v>1484</v>
      </c>
      <c r="I106" s="327" t="s">
        <v>1447</v>
      </c>
      <c r="J106" s="327">
        <v>50</v>
      </c>
      <c r="K106" s="340"/>
    </row>
    <row r="107" spans="2:11" ht="15" customHeight="1">
      <c r="B107" s="349"/>
      <c r="C107" s="327" t="s">
        <v>1453</v>
      </c>
      <c r="D107" s="327"/>
      <c r="E107" s="327"/>
      <c r="F107" s="348" t="s">
        <v>1445</v>
      </c>
      <c r="G107" s="327"/>
      <c r="H107" s="327" t="s">
        <v>1484</v>
      </c>
      <c r="I107" s="327" t="s">
        <v>1455</v>
      </c>
      <c r="J107" s="327"/>
      <c r="K107" s="340"/>
    </row>
    <row r="108" spans="2:11" ht="15" customHeight="1">
      <c r="B108" s="349"/>
      <c r="C108" s="327" t="s">
        <v>1464</v>
      </c>
      <c r="D108" s="327"/>
      <c r="E108" s="327"/>
      <c r="F108" s="348" t="s">
        <v>1451</v>
      </c>
      <c r="G108" s="327"/>
      <c r="H108" s="327" t="s">
        <v>1484</v>
      </c>
      <c r="I108" s="327" t="s">
        <v>1447</v>
      </c>
      <c r="J108" s="327">
        <v>50</v>
      </c>
      <c r="K108" s="340"/>
    </row>
    <row r="109" spans="2:11" ht="15" customHeight="1">
      <c r="B109" s="349"/>
      <c r="C109" s="327" t="s">
        <v>1472</v>
      </c>
      <c r="D109" s="327"/>
      <c r="E109" s="327"/>
      <c r="F109" s="348" t="s">
        <v>1451</v>
      </c>
      <c r="G109" s="327"/>
      <c r="H109" s="327" t="s">
        <v>1484</v>
      </c>
      <c r="I109" s="327" t="s">
        <v>1447</v>
      </c>
      <c r="J109" s="327">
        <v>50</v>
      </c>
      <c r="K109" s="340"/>
    </row>
    <row r="110" spans="2:11" ht="15" customHeight="1">
      <c r="B110" s="349"/>
      <c r="C110" s="327" t="s">
        <v>1470</v>
      </c>
      <c r="D110" s="327"/>
      <c r="E110" s="327"/>
      <c r="F110" s="348" t="s">
        <v>1451</v>
      </c>
      <c r="G110" s="327"/>
      <c r="H110" s="327" t="s">
        <v>1484</v>
      </c>
      <c r="I110" s="327" t="s">
        <v>1447</v>
      </c>
      <c r="J110" s="327">
        <v>50</v>
      </c>
      <c r="K110" s="340"/>
    </row>
    <row r="111" spans="2:11" ht="15" customHeight="1">
      <c r="B111" s="349"/>
      <c r="C111" s="327" t="s">
        <v>58</v>
      </c>
      <c r="D111" s="327"/>
      <c r="E111" s="327"/>
      <c r="F111" s="348" t="s">
        <v>1445</v>
      </c>
      <c r="G111" s="327"/>
      <c r="H111" s="327" t="s">
        <v>1485</v>
      </c>
      <c r="I111" s="327" t="s">
        <v>1447</v>
      </c>
      <c r="J111" s="327">
        <v>20</v>
      </c>
      <c r="K111" s="340"/>
    </row>
    <row r="112" spans="2:11" ht="15" customHeight="1">
      <c r="B112" s="349"/>
      <c r="C112" s="327" t="s">
        <v>1486</v>
      </c>
      <c r="D112" s="327"/>
      <c r="E112" s="327"/>
      <c r="F112" s="348" t="s">
        <v>1445</v>
      </c>
      <c r="G112" s="327"/>
      <c r="H112" s="327" t="s">
        <v>1487</v>
      </c>
      <c r="I112" s="327" t="s">
        <v>1447</v>
      </c>
      <c r="J112" s="327">
        <v>120</v>
      </c>
      <c r="K112" s="340"/>
    </row>
    <row r="113" spans="2:11" ht="15" customHeight="1">
      <c r="B113" s="349"/>
      <c r="C113" s="327" t="s">
        <v>43</v>
      </c>
      <c r="D113" s="327"/>
      <c r="E113" s="327"/>
      <c r="F113" s="348" t="s">
        <v>1445</v>
      </c>
      <c r="G113" s="327"/>
      <c r="H113" s="327" t="s">
        <v>1488</v>
      </c>
      <c r="I113" s="327" t="s">
        <v>1479</v>
      </c>
      <c r="J113" s="327"/>
      <c r="K113" s="340"/>
    </row>
    <row r="114" spans="2:11" ht="15" customHeight="1">
      <c r="B114" s="349"/>
      <c r="C114" s="327" t="s">
        <v>53</v>
      </c>
      <c r="D114" s="327"/>
      <c r="E114" s="327"/>
      <c r="F114" s="348" t="s">
        <v>1445</v>
      </c>
      <c r="G114" s="327"/>
      <c r="H114" s="327" t="s">
        <v>1489</v>
      </c>
      <c r="I114" s="327" t="s">
        <v>1479</v>
      </c>
      <c r="J114" s="327"/>
      <c r="K114" s="340"/>
    </row>
    <row r="115" spans="2:11" ht="15" customHeight="1">
      <c r="B115" s="349"/>
      <c r="C115" s="327" t="s">
        <v>62</v>
      </c>
      <c r="D115" s="327"/>
      <c r="E115" s="327"/>
      <c r="F115" s="348" t="s">
        <v>1445</v>
      </c>
      <c r="G115" s="327"/>
      <c r="H115" s="327" t="s">
        <v>1490</v>
      </c>
      <c r="I115" s="327" t="s">
        <v>1491</v>
      </c>
      <c r="J115" s="327"/>
      <c r="K115" s="340"/>
    </row>
    <row r="116" spans="2:11" ht="15" customHeight="1">
      <c r="B116" s="352"/>
      <c r="C116" s="358"/>
      <c r="D116" s="358"/>
      <c r="E116" s="358"/>
      <c r="F116" s="358"/>
      <c r="G116" s="358"/>
      <c r="H116" s="358"/>
      <c r="I116" s="358"/>
      <c r="J116" s="358"/>
      <c r="K116" s="354"/>
    </row>
    <row r="117" spans="2:11" ht="18.75" customHeight="1">
      <c r="B117" s="359"/>
      <c r="C117" s="323"/>
      <c r="D117" s="323"/>
      <c r="E117" s="323"/>
      <c r="F117" s="360"/>
      <c r="G117" s="323"/>
      <c r="H117" s="323"/>
      <c r="I117" s="323"/>
      <c r="J117" s="323"/>
      <c r="K117" s="359"/>
    </row>
    <row r="118" spans="2:11" ht="18.75" customHeight="1">
      <c r="B118" s="334"/>
      <c r="C118" s="334"/>
      <c r="D118" s="334"/>
      <c r="E118" s="334"/>
      <c r="F118" s="334"/>
      <c r="G118" s="334"/>
      <c r="H118" s="334"/>
      <c r="I118" s="334"/>
      <c r="J118" s="334"/>
      <c r="K118" s="334"/>
    </row>
    <row r="119" spans="2:11" ht="7.5" customHeight="1">
      <c r="B119" s="361"/>
      <c r="C119" s="362"/>
      <c r="D119" s="362"/>
      <c r="E119" s="362"/>
      <c r="F119" s="362"/>
      <c r="G119" s="362"/>
      <c r="H119" s="362"/>
      <c r="I119" s="362"/>
      <c r="J119" s="362"/>
      <c r="K119" s="363"/>
    </row>
    <row r="120" spans="2:11" ht="45" customHeight="1">
      <c r="B120" s="364"/>
      <c r="C120" s="317" t="s">
        <v>1492</v>
      </c>
      <c r="D120" s="317"/>
      <c r="E120" s="317"/>
      <c r="F120" s="317"/>
      <c r="G120" s="317"/>
      <c r="H120" s="317"/>
      <c r="I120" s="317"/>
      <c r="J120" s="317"/>
      <c r="K120" s="365"/>
    </row>
    <row r="121" spans="2:11" ht="17.25" customHeight="1">
      <c r="B121" s="366"/>
      <c r="C121" s="341" t="s">
        <v>1439</v>
      </c>
      <c r="D121" s="341"/>
      <c r="E121" s="341"/>
      <c r="F121" s="341" t="s">
        <v>1440</v>
      </c>
      <c r="G121" s="342"/>
      <c r="H121" s="341" t="s">
        <v>165</v>
      </c>
      <c r="I121" s="341" t="s">
        <v>62</v>
      </c>
      <c r="J121" s="341" t="s">
        <v>1441</v>
      </c>
      <c r="K121" s="367"/>
    </row>
    <row r="122" spans="2:11" ht="17.25" customHeight="1">
      <c r="B122" s="366"/>
      <c r="C122" s="343" t="s">
        <v>1442</v>
      </c>
      <c r="D122" s="343"/>
      <c r="E122" s="343"/>
      <c r="F122" s="344" t="s">
        <v>1443</v>
      </c>
      <c r="G122" s="345"/>
      <c r="H122" s="343"/>
      <c r="I122" s="343"/>
      <c r="J122" s="343" t="s">
        <v>1444</v>
      </c>
      <c r="K122" s="367"/>
    </row>
    <row r="123" spans="2:11" ht="5.25" customHeight="1">
      <c r="B123" s="368"/>
      <c r="C123" s="346"/>
      <c r="D123" s="346"/>
      <c r="E123" s="346"/>
      <c r="F123" s="346"/>
      <c r="G123" s="327"/>
      <c r="H123" s="346"/>
      <c r="I123" s="346"/>
      <c r="J123" s="346"/>
      <c r="K123" s="369"/>
    </row>
    <row r="124" spans="2:11" ht="15" customHeight="1">
      <c r="B124" s="368"/>
      <c r="C124" s="327" t="s">
        <v>1448</v>
      </c>
      <c r="D124" s="346"/>
      <c r="E124" s="346"/>
      <c r="F124" s="348" t="s">
        <v>1445</v>
      </c>
      <c r="G124" s="327"/>
      <c r="H124" s="327" t="s">
        <v>1484</v>
      </c>
      <c r="I124" s="327" t="s">
        <v>1447</v>
      </c>
      <c r="J124" s="327">
        <v>120</v>
      </c>
      <c r="K124" s="370"/>
    </row>
    <row r="125" spans="2:11" ht="15" customHeight="1">
      <c r="B125" s="368"/>
      <c r="C125" s="327" t="s">
        <v>1493</v>
      </c>
      <c r="D125" s="327"/>
      <c r="E125" s="327"/>
      <c r="F125" s="348" t="s">
        <v>1445</v>
      </c>
      <c r="G125" s="327"/>
      <c r="H125" s="327" t="s">
        <v>1494</v>
      </c>
      <c r="I125" s="327" t="s">
        <v>1447</v>
      </c>
      <c r="J125" s="327" t="s">
        <v>1495</v>
      </c>
      <c r="K125" s="370"/>
    </row>
    <row r="126" spans="2:11" ht="15" customHeight="1">
      <c r="B126" s="368"/>
      <c r="C126" s="327" t="s">
        <v>96</v>
      </c>
      <c r="D126" s="327"/>
      <c r="E126" s="327"/>
      <c r="F126" s="348" t="s">
        <v>1445</v>
      </c>
      <c r="G126" s="327"/>
      <c r="H126" s="327" t="s">
        <v>1496</v>
      </c>
      <c r="I126" s="327" t="s">
        <v>1447</v>
      </c>
      <c r="J126" s="327" t="s">
        <v>1495</v>
      </c>
      <c r="K126" s="370"/>
    </row>
    <row r="127" spans="2:11" ht="15" customHeight="1">
      <c r="B127" s="368"/>
      <c r="C127" s="327" t="s">
        <v>1456</v>
      </c>
      <c r="D127" s="327"/>
      <c r="E127" s="327"/>
      <c r="F127" s="348" t="s">
        <v>1451</v>
      </c>
      <c r="G127" s="327"/>
      <c r="H127" s="327" t="s">
        <v>1457</v>
      </c>
      <c r="I127" s="327" t="s">
        <v>1447</v>
      </c>
      <c r="J127" s="327">
        <v>15</v>
      </c>
      <c r="K127" s="370"/>
    </row>
    <row r="128" spans="2:11" ht="15" customHeight="1">
      <c r="B128" s="368"/>
      <c r="C128" s="350" t="s">
        <v>1458</v>
      </c>
      <c r="D128" s="350"/>
      <c r="E128" s="350"/>
      <c r="F128" s="351" t="s">
        <v>1451</v>
      </c>
      <c r="G128" s="350"/>
      <c r="H128" s="350" t="s">
        <v>1459</v>
      </c>
      <c r="I128" s="350" t="s">
        <v>1447</v>
      </c>
      <c r="J128" s="350">
        <v>15</v>
      </c>
      <c r="K128" s="370"/>
    </row>
    <row r="129" spans="2:11" ht="15" customHeight="1">
      <c r="B129" s="368"/>
      <c r="C129" s="350" t="s">
        <v>1460</v>
      </c>
      <c r="D129" s="350"/>
      <c r="E129" s="350"/>
      <c r="F129" s="351" t="s">
        <v>1451</v>
      </c>
      <c r="G129" s="350"/>
      <c r="H129" s="350" t="s">
        <v>1461</v>
      </c>
      <c r="I129" s="350" t="s">
        <v>1447</v>
      </c>
      <c r="J129" s="350">
        <v>20</v>
      </c>
      <c r="K129" s="370"/>
    </row>
    <row r="130" spans="2:11" ht="15" customHeight="1">
      <c r="B130" s="368"/>
      <c r="C130" s="350" t="s">
        <v>1462</v>
      </c>
      <c r="D130" s="350"/>
      <c r="E130" s="350"/>
      <c r="F130" s="351" t="s">
        <v>1451</v>
      </c>
      <c r="G130" s="350"/>
      <c r="H130" s="350" t="s">
        <v>1463</v>
      </c>
      <c r="I130" s="350" t="s">
        <v>1447</v>
      </c>
      <c r="J130" s="350">
        <v>20</v>
      </c>
      <c r="K130" s="370"/>
    </row>
    <row r="131" spans="2:11" ht="15" customHeight="1">
      <c r="B131" s="368"/>
      <c r="C131" s="327" t="s">
        <v>1450</v>
      </c>
      <c r="D131" s="327"/>
      <c r="E131" s="327"/>
      <c r="F131" s="348" t="s">
        <v>1451</v>
      </c>
      <c r="G131" s="327"/>
      <c r="H131" s="327" t="s">
        <v>1484</v>
      </c>
      <c r="I131" s="327" t="s">
        <v>1447</v>
      </c>
      <c r="J131" s="327">
        <v>50</v>
      </c>
      <c r="K131" s="370"/>
    </row>
    <row r="132" spans="2:11" ht="15" customHeight="1">
      <c r="B132" s="368"/>
      <c r="C132" s="327" t="s">
        <v>1464</v>
      </c>
      <c r="D132" s="327"/>
      <c r="E132" s="327"/>
      <c r="F132" s="348" t="s">
        <v>1451</v>
      </c>
      <c r="G132" s="327"/>
      <c r="H132" s="327" t="s">
        <v>1484</v>
      </c>
      <c r="I132" s="327" t="s">
        <v>1447</v>
      </c>
      <c r="J132" s="327">
        <v>50</v>
      </c>
      <c r="K132" s="370"/>
    </row>
    <row r="133" spans="2:11" ht="15" customHeight="1">
      <c r="B133" s="368"/>
      <c r="C133" s="327" t="s">
        <v>1470</v>
      </c>
      <c r="D133" s="327"/>
      <c r="E133" s="327"/>
      <c r="F133" s="348" t="s">
        <v>1451</v>
      </c>
      <c r="G133" s="327"/>
      <c r="H133" s="327" t="s">
        <v>1484</v>
      </c>
      <c r="I133" s="327" t="s">
        <v>1447</v>
      </c>
      <c r="J133" s="327">
        <v>50</v>
      </c>
      <c r="K133" s="370"/>
    </row>
    <row r="134" spans="2:11" ht="15" customHeight="1">
      <c r="B134" s="368"/>
      <c r="C134" s="327" t="s">
        <v>1472</v>
      </c>
      <c r="D134" s="327"/>
      <c r="E134" s="327"/>
      <c r="F134" s="348" t="s">
        <v>1451</v>
      </c>
      <c r="G134" s="327"/>
      <c r="H134" s="327" t="s">
        <v>1484</v>
      </c>
      <c r="I134" s="327" t="s">
        <v>1447</v>
      </c>
      <c r="J134" s="327">
        <v>50</v>
      </c>
      <c r="K134" s="370"/>
    </row>
    <row r="135" spans="2:11" ht="15" customHeight="1">
      <c r="B135" s="368"/>
      <c r="C135" s="327" t="s">
        <v>170</v>
      </c>
      <c r="D135" s="327"/>
      <c r="E135" s="327"/>
      <c r="F135" s="348" t="s">
        <v>1451</v>
      </c>
      <c r="G135" s="327"/>
      <c r="H135" s="327" t="s">
        <v>1497</v>
      </c>
      <c r="I135" s="327" t="s">
        <v>1447</v>
      </c>
      <c r="J135" s="327">
        <v>255</v>
      </c>
      <c r="K135" s="370"/>
    </row>
    <row r="136" spans="2:11" ht="15" customHeight="1">
      <c r="B136" s="368"/>
      <c r="C136" s="327" t="s">
        <v>1474</v>
      </c>
      <c r="D136" s="327"/>
      <c r="E136" s="327"/>
      <c r="F136" s="348" t="s">
        <v>1445</v>
      </c>
      <c r="G136" s="327"/>
      <c r="H136" s="327" t="s">
        <v>1498</v>
      </c>
      <c r="I136" s="327" t="s">
        <v>1476</v>
      </c>
      <c r="J136" s="327"/>
      <c r="K136" s="370"/>
    </row>
    <row r="137" spans="2:11" ht="15" customHeight="1">
      <c r="B137" s="368"/>
      <c r="C137" s="327" t="s">
        <v>1477</v>
      </c>
      <c r="D137" s="327"/>
      <c r="E137" s="327"/>
      <c r="F137" s="348" t="s">
        <v>1445</v>
      </c>
      <c r="G137" s="327"/>
      <c r="H137" s="327" t="s">
        <v>1499</v>
      </c>
      <c r="I137" s="327" t="s">
        <v>1479</v>
      </c>
      <c r="J137" s="327"/>
      <c r="K137" s="370"/>
    </row>
    <row r="138" spans="2:11" ht="15" customHeight="1">
      <c r="B138" s="368"/>
      <c r="C138" s="327" t="s">
        <v>1480</v>
      </c>
      <c r="D138" s="327"/>
      <c r="E138" s="327"/>
      <c r="F138" s="348" t="s">
        <v>1445</v>
      </c>
      <c r="G138" s="327"/>
      <c r="H138" s="327" t="s">
        <v>1480</v>
      </c>
      <c r="I138" s="327" t="s">
        <v>1479</v>
      </c>
      <c r="J138" s="327"/>
      <c r="K138" s="370"/>
    </row>
    <row r="139" spans="2:11" ht="15" customHeight="1">
      <c r="B139" s="368"/>
      <c r="C139" s="327" t="s">
        <v>43</v>
      </c>
      <c r="D139" s="327"/>
      <c r="E139" s="327"/>
      <c r="F139" s="348" t="s">
        <v>1445</v>
      </c>
      <c r="G139" s="327"/>
      <c r="H139" s="327" t="s">
        <v>1500</v>
      </c>
      <c r="I139" s="327" t="s">
        <v>1479</v>
      </c>
      <c r="J139" s="327"/>
      <c r="K139" s="370"/>
    </row>
    <row r="140" spans="2:11" ht="15" customHeight="1">
      <c r="B140" s="368"/>
      <c r="C140" s="327" t="s">
        <v>1501</v>
      </c>
      <c r="D140" s="327"/>
      <c r="E140" s="327"/>
      <c r="F140" s="348" t="s">
        <v>1445</v>
      </c>
      <c r="G140" s="327"/>
      <c r="H140" s="327" t="s">
        <v>1502</v>
      </c>
      <c r="I140" s="327" t="s">
        <v>1479</v>
      </c>
      <c r="J140" s="327"/>
      <c r="K140" s="370"/>
    </row>
    <row r="141" spans="2:11" ht="15" customHeight="1">
      <c r="B141" s="371"/>
      <c r="C141" s="372"/>
      <c r="D141" s="372"/>
      <c r="E141" s="372"/>
      <c r="F141" s="372"/>
      <c r="G141" s="372"/>
      <c r="H141" s="372"/>
      <c r="I141" s="372"/>
      <c r="J141" s="372"/>
      <c r="K141" s="373"/>
    </row>
    <row r="142" spans="2:11" ht="18.75" customHeight="1">
      <c r="B142" s="323"/>
      <c r="C142" s="323"/>
      <c r="D142" s="323"/>
      <c r="E142" s="323"/>
      <c r="F142" s="360"/>
      <c r="G142" s="323"/>
      <c r="H142" s="323"/>
      <c r="I142" s="323"/>
      <c r="J142" s="323"/>
      <c r="K142" s="323"/>
    </row>
    <row r="143" spans="2:11" ht="18.75" customHeight="1">
      <c r="B143" s="334"/>
      <c r="C143" s="334"/>
      <c r="D143" s="334"/>
      <c r="E143" s="334"/>
      <c r="F143" s="334"/>
      <c r="G143" s="334"/>
      <c r="H143" s="334"/>
      <c r="I143" s="334"/>
      <c r="J143" s="334"/>
      <c r="K143" s="334"/>
    </row>
    <row r="144" spans="2:11" ht="7.5" customHeight="1">
      <c r="B144" s="335"/>
      <c r="C144" s="336"/>
      <c r="D144" s="336"/>
      <c r="E144" s="336"/>
      <c r="F144" s="336"/>
      <c r="G144" s="336"/>
      <c r="H144" s="336"/>
      <c r="I144" s="336"/>
      <c r="J144" s="336"/>
      <c r="K144" s="337"/>
    </row>
    <row r="145" spans="2:11" ht="45" customHeight="1">
      <c r="B145" s="338"/>
      <c r="C145" s="339" t="s">
        <v>1503</v>
      </c>
      <c r="D145" s="339"/>
      <c r="E145" s="339"/>
      <c r="F145" s="339"/>
      <c r="G145" s="339"/>
      <c r="H145" s="339"/>
      <c r="I145" s="339"/>
      <c r="J145" s="339"/>
      <c r="K145" s="340"/>
    </row>
    <row r="146" spans="2:11" ht="17.25" customHeight="1">
      <c r="B146" s="338"/>
      <c r="C146" s="341" t="s">
        <v>1439</v>
      </c>
      <c r="D146" s="341"/>
      <c r="E146" s="341"/>
      <c r="F146" s="341" t="s">
        <v>1440</v>
      </c>
      <c r="G146" s="342"/>
      <c r="H146" s="341" t="s">
        <v>165</v>
      </c>
      <c r="I146" s="341" t="s">
        <v>62</v>
      </c>
      <c r="J146" s="341" t="s">
        <v>1441</v>
      </c>
      <c r="K146" s="340"/>
    </row>
    <row r="147" spans="2:11" ht="17.25" customHeight="1">
      <c r="B147" s="338"/>
      <c r="C147" s="343" t="s">
        <v>1442</v>
      </c>
      <c r="D147" s="343"/>
      <c r="E147" s="343"/>
      <c r="F147" s="344" t="s">
        <v>1443</v>
      </c>
      <c r="G147" s="345"/>
      <c r="H147" s="343"/>
      <c r="I147" s="343"/>
      <c r="J147" s="343" t="s">
        <v>1444</v>
      </c>
      <c r="K147" s="340"/>
    </row>
    <row r="148" spans="2:11" ht="5.25" customHeight="1">
      <c r="B148" s="349"/>
      <c r="C148" s="346"/>
      <c r="D148" s="346"/>
      <c r="E148" s="346"/>
      <c r="F148" s="346"/>
      <c r="G148" s="347"/>
      <c r="H148" s="346"/>
      <c r="I148" s="346"/>
      <c r="J148" s="346"/>
      <c r="K148" s="370"/>
    </row>
    <row r="149" spans="2:11" ht="15" customHeight="1">
      <c r="B149" s="349"/>
      <c r="C149" s="374" t="s">
        <v>1448</v>
      </c>
      <c r="D149" s="327"/>
      <c r="E149" s="327"/>
      <c r="F149" s="375" t="s">
        <v>1445</v>
      </c>
      <c r="G149" s="327"/>
      <c r="H149" s="374" t="s">
        <v>1484</v>
      </c>
      <c r="I149" s="374" t="s">
        <v>1447</v>
      </c>
      <c r="J149" s="374">
        <v>120</v>
      </c>
      <c r="K149" s="370"/>
    </row>
    <row r="150" spans="2:11" ht="15" customHeight="1">
      <c r="B150" s="349"/>
      <c r="C150" s="374" t="s">
        <v>1493</v>
      </c>
      <c r="D150" s="327"/>
      <c r="E150" s="327"/>
      <c r="F150" s="375" t="s">
        <v>1445</v>
      </c>
      <c r="G150" s="327"/>
      <c r="H150" s="374" t="s">
        <v>1504</v>
      </c>
      <c r="I150" s="374" t="s">
        <v>1447</v>
      </c>
      <c r="J150" s="374" t="s">
        <v>1495</v>
      </c>
      <c r="K150" s="370"/>
    </row>
    <row r="151" spans="2:11" ht="15" customHeight="1">
      <c r="B151" s="349"/>
      <c r="C151" s="374" t="s">
        <v>96</v>
      </c>
      <c r="D151" s="327"/>
      <c r="E151" s="327"/>
      <c r="F151" s="375" t="s">
        <v>1445</v>
      </c>
      <c r="G151" s="327"/>
      <c r="H151" s="374" t="s">
        <v>1505</v>
      </c>
      <c r="I151" s="374" t="s">
        <v>1447</v>
      </c>
      <c r="J151" s="374" t="s">
        <v>1495</v>
      </c>
      <c r="K151" s="370"/>
    </row>
    <row r="152" spans="2:11" ht="15" customHeight="1">
      <c r="B152" s="349"/>
      <c r="C152" s="374" t="s">
        <v>1450</v>
      </c>
      <c r="D152" s="327"/>
      <c r="E152" s="327"/>
      <c r="F152" s="375" t="s">
        <v>1451</v>
      </c>
      <c r="G152" s="327"/>
      <c r="H152" s="374" t="s">
        <v>1484</v>
      </c>
      <c r="I152" s="374" t="s">
        <v>1447</v>
      </c>
      <c r="J152" s="374">
        <v>50</v>
      </c>
      <c r="K152" s="370"/>
    </row>
    <row r="153" spans="2:11" ht="15" customHeight="1">
      <c r="B153" s="349"/>
      <c r="C153" s="374" t="s">
        <v>1453</v>
      </c>
      <c r="D153" s="327"/>
      <c r="E153" s="327"/>
      <c r="F153" s="375" t="s">
        <v>1445</v>
      </c>
      <c r="G153" s="327"/>
      <c r="H153" s="374" t="s">
        <v>1484</v>
      </c>
      <c r="I153" s="374" t="s">
        <v>1455</v>
      </c>
      <c r="J153" s="374"/>
      <c r="K153" s="370"/>
    </row>
    <row r="154" spans="2:11" ht="15" customHeight="1">
      <c r="B154" s="349"/>
      <c r="C154" s="374" t="s">
        <v>1464</v>
      </c>
      <c r="D154" s="327"/>
      <c r="E154" s="327"/>
      <c r="F154" s="375" t="s">
        <v>1451</v>
      </c>
      <c r="G154" s="327"/>
      <c r="H154" s="374" t="s">
        <v>1484</v>
      </c>
      <c r="I154" s="374" t="s">
        <v>1447</v>
      </c>
      <c r="J154" s="374">
        <v>50</v>
      </c>
      <c r="K154" s="370"/>
    </row>
    <row r="155" spans="2:11" ht="15" customHeight="1">
      <c r="B155" s="349"/>
      <c r="C155" s="374" t="s">
        <v>1472</v>
      </c>
      <c r="D155" s="327"/>
      <c r="E155" s="327"/>
      <c r="F155" s="375" t="s">
        <v>1451</v>
      </c>
      <c r="G155" s="327"/>
      <c r="H155" s="374" t="s">
        <v>1484</v>
      </c>
      <c r="I155" s="374" t="s">
        <v>1447</v>
      </c>
      <c r="J155" s="374">
        <v>50</v>
      </c>
      <c r="K155" s="370"/>
    </row>
    <row r="156" spans="2:11" ht="15" customHeight="1">
      <c r="B156" s="349"/>
      <c r="C156" s="374" t="s">
        <v>1470</v>
      </c>
      <c r="D156" s="327"/>
      <c r="E156" s="327"/>
      <c r="F156" s="375" t="s">
        <v>1451</v>
      </c>
      <c r="G156" s="327"/>
      <c r="H156" s="374" t="s">
        <v>1484</v>
      </c>
      <c r="I156" s="374" t="s">
        <v>1447</v>
      </c>
      <c r="J156" s="374">
        <v>50</v>
      </c>
      <c r="K156" s="370"/>
    </row>
    <row r="157" spans="2:11" ht="15" customHeight="1">
      <c r="B157" s="349"/>
      <c r="C157" s="374" t="s">
        <v>131</v>
      </c>
      <c r="D157" s="327"/>
      <c r="E157" s="327"/>
      <c r="F157" s="375" t="s">
        <v>1445</v>
      </c>
      <c r="G157" s="327"/>
      <c r="H157" s="374" t="s">
        <v>1506</v>
      </c>
      <c r="I157" s="374" t="s">
        <v>1447</v>
      </c>
      <c r="J157" s="374" t="s">
        <v>1507</v>
      </c>
      <c r="K157" s="370"/>
    </row>
    <row r="158" spans="2:11" ht="15" customHeight="1">
      <c r="B158" s="349"/>
      <c r="C158" s="374" t="s">
        <v>1508</v>
      </c>
      <c r="D158" s="327"/>
      <c r="E158" s="327"/>
      <c r="F158" s="375" t="s">
        <v>1445</v>
      </c>
      <c r="G158" s="327"/>
      <c r="H158" s="374" t="s">
        <v>1509</v>
      </c>
      <c r="I158" s="374" t="s">
        <v>1479</v>
      </c>
      <c r="J158" s="374"/>
      <c r="K158" s="370"/>
    </row>
    <row r="159" spans="2:11" ht="15" customHeight="1">
      <c r="B159" s="376"/>
      <c r="C159" s="358"/>
      <c r="D159" s="358"/>
      <c r="E159" s="358"/>
      <c r="F159" s="358"/>
      <c r="G159" s="358"/>
      <c r="H159" s="358"/>
      <c r="I159" s="358"/>
      <c r="J159" s="358"/>
      <c r="K159" s="377"/>
    </row>
    <row r="160" spans="2:11" ht="18.75" customHeight="1">
      <c r="B160" s="323"/>
      <c r="C160" s="327"/>
      <c r="D160" s="327"/>
      <c r="E160" s="327"/>
      <c r="F160" s="348"/>
      <c r="G160" s="327"/>
      <c r="H160" s="327"/>
      <c r="I160" s="327"/>
      <c r="J160" s="327"/>
      <c r="K160" s="323"/>
    </row>
    <row r="161" spans="2:11" ht="18.75" customHeight="1">
      <c r="B161" s="334"/>
      <c r="C161" s="334"/>
      <c r="D161" s="334"/>
      <c r="E161" s="334"/>
      <c r="F161" s="334"/>
      <c r="G161" s="334"/>
      <c r="H161" s="334"/>
      <c r="I161" s="334"/>
      <c r="J161" s="334"/>
      <c r="K161" s="334"/>
    </row>
    <row r="162" spans="2:11" ht="7.5" customHeight="1">
      <c r="B162" s="313"/>
      <c r="C162" s="314"/>
      <c r="D162" s="314"/>
      <c r="E162" s="314"/>
      <c r="F162" s="314"/>
      <c r="G162" s="314"/>
      <c r="H162" s="314"/>
      <c r="I162" s="314"/>
      <c r="J162" s="314"/>
      <c r="K162" s="315"/>
    </row>
    <row r="163" spans="2:11" ht="45" customHeight="1">
      <c r="B163" s="316"/>
      <c r="C163" s="317" t="s">
        <v>1510</v>
      </c>
      <c r="D163" s="317"/>
      <c r="E163" s="317"/>
      <c r="F163" s="317"/>
      <c r="G163" s="317"/>
      <c r="H163" s="317"/>
      <c r="I163" s="317"/>
      <c r="J163" s="317"/>
      <c r="K163" s="318"/>
    </row>
    <row r="164" spans="2:11" ht="17.25" customHeight="1">
      <c r="B164" s="316"/>
      <c r="C164" s="341" t="s">
        <v>1439</v>
      </c>
      <c r="D164" s="341"/>
      <c r="E164" s="341"/>
      <c r="F164" s="341" t="s">
        <v>1440</v>
      </c>
      <c r="G164" s="378"/>
      <c r="H164" s="379" t="s">
        <v>165</v>
      </c>
      <c r="I164" s="379" t="s">
        <v>62</v>
      </c>
      <c r="J164" s="341" t="s">
        <v>1441</v>
      </c>
      <c r="K164" s="318"/>
    </row>
    <row r="165" spans="2:11" ht="17.25" customHeight="1">
      <c r="B165" s="319"/>
      <c r="C165" s="343" t="s">
        <v>1442</v>
      </c>
      <c r="D165" s="343"/>
      <c r="E165" s="343"/>
      <c r="F165" s="344" t="s">
        <v>1443</v>
      </c>
      <c r="G165" s="380"/>
      <c r="H165" s="381"/>
      <c r="I165" s="381"/>
      <c r="J165" s="343" t="s">
        <v>1444</v>
      </c>
      <c r="K165" s="321"/>
    </row>
    <row r="166" spans="2:11" ht="5.25" customHeight="1">
      <c r="B166" s="349"/>
      <c r="C166" s="346"/>
      <c r="D166" s="346"/>
      <c r="E166" s="346"/>
      <c r="F166" s="346"/>
      <c r="G166" s="347"/>
      <c r="H166" s="346"/>
      <c r="I166" s="346"/>
      <c r="J166" s="346"/>
      <c r="K166" s="370"/>
    </row>
    <row r="167" spans="2:11" ht="15" customHeight="1">
      <c r="B167" s="349"/>
      <c r="C167" s="327" t="s">
        <v>1448</v>
      </c>
      <c r="D167" s="327"/>
      <c r="E167" s="327"/>
      <c r="F167" s="348" t="s">
        <v>1445</v>
      </c>
      <c r="G167" s="327"/>
      <c r="H167" s="327" t="s">
        <v>1484</v>
      </c>
      <c r="I167" s="327" t="s">
        <v>1447</v>
      </c>
      <c r="J167" s="327">
        <v>120</v>
      </c>
      <c r="K167" s="370"/>
    </row>
    <row r="168" spans="2:11" ht="15" customHeight="1">
      <c r="B168" s="349"/>
      <c r="C168" s="327" t="s">
        <v>1493</v>
      </c>
      <c r="D168" s="327"/>
      <c r="E168" s="327"/>
      <c r="F168" s="348" t="s">
        <v>1445</v>
      </c>
      <c r="G168" s="327"/>
      <c r="H168" s="327" t="s">
        <v>1494</v>
      </c>
      <c r="I168" s="327" t="s">
        <v>1447</v>
      </c>
      <c r="J168" s="327" t="s">
        <v>1495</v>
      </c>
      <c r="K168" s="370"/>
    </row>
    <row r="169" spans="2:11" ht="15" customHeight="1">
      <c r="B169" s="349"/>
      <c r="C169" s="327" t="s">
        <v>96</v>
      </c>
      <c r="D169" s="327"/>
      <c r="E169" s="327"/>
      <c r="F169" s="348" t="s">
        <v>1445</v>
      </c>
      <c r="G169" s="327"/>
      <c r="H169" s="327" t="s">
        <v>1511</v>
      </c>
      <c r="I169" s="327" t="s">
        <v>1447</v>
      </c>
      <c r="J169" s="327" t="s">
        <v>1495</v>
      </c>
      <c r="K169" s="370"/>
    </row>
    <row r="170" spans="2:11" ht="15" customHeight="1">
      <c r="B170" s="349"/>
      <c r="C170" s="327" t="s">
        <v>1450</v>
      </c>
      <c r="D170" s="327"/>
      <c r="E170" s="327"/>
      <c r="F170" s="348" t="s">
        <v>1451</v>
      </c>
      <c r="G170" s="327"/>
      <c r="H170" s="327" t="s">
        <v>1511</v>
      </c>
      <c r="I170" s="327" t="s">
        <v>1447</v>
      </c>
      <c r="J170" s="327">
        <v>50</v>
      </c>
      <c r="K170" s="370"/>
    </row>
    <row r="171" spans="2:11" ht="15" customHeight="1">
      <c r="B171" s="349"/>
      <c r="C171" s="327" t="s">
        <v>1453</v>
      </c>
      <c r="D171" s="327"/>
      <c r="E171" s="327"/>
      <c r="F171" s="348" t="s">
        <v>1445</v>
      </c>
      <c r="G171" s="327"/>
      <c r="H171" s="327" t="s">
        <v>1511</v>
      </c>
      <c r="I171" s="327" t="s">
        <v>1455</v>
      </c>
      <c r="J171" s="327"/>
      <c r="K171" s="370"/>
    </row>
    <row r="172" spans="2:11" ht="15" customHeight="1">
      <c r="B172" s="349"/>
      <c r="C172" s="327" t="s">
        <v>1464</v>
      </c>
      <c r="D172" s="327"/>
      <c r="E172" s="327"/>
      <c r="F172" s="348" t="s">
        <v>1451</v>
      </c>
      <c r="G172" s="327"/>
      <c r="H172" s="327" t="s">
        <v>1511</v>
      </c>
      <c r="I172" s="327" t="s">
        <v>1447</v>
      </c>
      <c r="J172" s="327">
        <v>50</v>
      </c>
      <c r="K172" s="370"/>
    </row>
    <row r="173" spans="2:11" ht="15" customHeight="1">
      <c r="B173" s="349"/>
      <c r="C173" s="327" t="s">
        <v>1472</v>
      </c>
      <c r="D173" s="327"/>
      <c r="E173" s="327"/>
      <c r="F173" s="348" t="s">
        <v>1451</v>
      </c>
      <c r="G173" s="327"/>
      <c r="H173" s="327" t="s">
        <v>1511</v>
      </c>
      <c r="I173" s="327" t="s">
        <v>1447</v>
      </c>
      <c r="J173" s="327">
        <v>50</v>
      </c>
      <c r="K173" s="370"/>
    </row>
    <row r="174" spans="2:11" ht="15" customHeight="1">
      <c r="B174" s="349"/>
      <c r="C174" s="327" t="s">
        <v>1470</v>
      </c>
      <c r="D174" s="327"/>
      <c r="E174" s="327"/>
      <c r="F174" s="348" t="s">
        <v>1451</v>
      </c>
      <c r="G174" s="327"/>
      <c r="H174" s="327" t="s">
        <v>1511</v>
      </c>
      <c r="I174" s="327" t="s">
        <v>1447</v>
      </c>
      <c r="J174" s="327">
        <v>50</v>
      </c>
      <c r="K174" s="370"/>
    </row>
    <row r="175" spans="2:11" ht="15" customHeight="1">
      <c r="B175" s="349"/>
      <c r="C175" s="327" t="s">
        <v>164</v>
      </c>
      <c r="D175" s="327"/>
      <c r="E175" s="327"/>
      <c r="F175" s="348" t="s">
        <v>1445</v>
      </c>
      <c r="G175" s="327"/>
      <c r="H175" s="327" t="s">
        <v>1512</v>
      </c>
      <c r="I175" s="327" t="s">
        <v>1513</v>
      </c>
      <c r="J175" s="327"/>
      <c r="K175" s="370"/>
    </row>
    <row r="176" spans="2:11" ht="15" customHeight="1">
      <c r="B176" s="349"/>
      <c r="C176" s="327" t="s">
        <v>62</v>
      </c>
      <c r="D176" s="327"/>
      <c r="E176" s="327"/>
      <c r="F176" s="348" t="s">
        <v>1445</v>
      </c>
      <c r="G176" s="327"/>
      <c r="H176" s="327" t="s">
        <v>1514</v>
      </c>
      <c r="I176" s="327" t="s">
        <v>1515</v>
      </c>
      <c r="J176" s="327">
        <v>1</v>
      </c>
      <c r="K176" s="370"/>
    </row>
    <row r="177" spans="2:11" ht="15" customHeight="1">
      <c r="B177" s="349"/>
      <c r="C177" s="327" t="s">
        <v>58</v>
      </c>
      <c r="D177" s="327"/>
      <c r="E177" s="327"/>
      <c r="F177" s="348" t="s">
        <v>1445</v>
      </c>
      <c r="G177" s="327"/>
      <c r="H177" s="327" t="s">
        <v>1516</v>
      </c>
      <c r="I177" s="327" t="s">
        <v>1447</v>
      </c>
      <c r="J177" s="327">
        <v>20</v>
      </c>
      <c r="K177" s="370"/>
    </row>
    <row r="178" spans="2:11" ht="15" customHeight="1">
      <c r="B178" s="349"/>
      <c r="C178" s="327" t="s">
        <v>165</v>
      </c>
      <c r="D178" s="327"/>
      <c r="E178" s="327"/>
      <c r="F178" s="348" t="s">
        <v>1445</v>
      </c>
      <c r="G178" s="327"/>
      <c r="H178" s="327" t="s">
        <v>1517</v>
      </c>
      <c r="I178" s="327" t="s">
        <v>1447</v>
      </c>
      <c r="J178" s="327">
        <v>255</v>
      </c>
      <c r="K178" s="370"/>
    </row>
    <row r="179" spans="2:11" ht="15" customHeight="1">
      <c r="B179" s="349"/>
      <c r="C179" s="327" t="s">
        <v>166</v>
      </c>
      <c r="D179" s="327"/>
      <c r="E179" s="327"/>
      <c r="F179" s="348" t="s">
        <v>1445</v>
      </c>
      <c r="G179" s="327"/>
      <c r="H179" s="327" t="s">
        <v>1410</v>
      </c>
      <c r="I179" s="327" t="s">
        <v>1447</v>
      </c>
      <c r="J179" s="327">
        <v>10</v>
      </c>
      <c r="K179" s="370"/>
    </row>
    <row r="180" spans="2:11" ht="15" customHeight="1">
      <c r="B180" s="349"/>
      <c r="C180" s="327" t="s">
        <v>167</v>
      </c>
      <c r="D180" s="327"/>
      <c r="E180" s="327"/>
      <c r="F180" s="348" t="s">
        <v>1445</v>
      </c>
      <c r="G180" s="327"/>
      <c r="H180" s="327" t="s">
        <v>1518</v>
      </c>
      <c r="I180" s="327" t="s">
        <v>1479</v>
      </c>
      <c r="J180" s="327"/>
      <c r="K180" s="370"/>
    </row>
    <row r="181" spans="2:11" ht="15" customHeight="1">
      <c r="B181" s="349"/>
      <c r="C181" s="327" t="s">
        <v>1519</v>
      </c>
      <c r="D181" s="327"/>
      <c r="E181" s="327"/>
      <c r="F181" s="348" t="s">
        <v>1445</v>
      </c>
      <c r="G181" s="327"/>
      <c r="H181" s="327" t="s">
        <v>1520</v>
      </c>
      <c r="I181" s="327" t="s">
        <v>1479</v>
      </c>
      <c r="J181" s="327"/>
      <c r="K181" s="370"/>
    </row>
    <row r="182" spans="2:11" ht="15" customHeight="1">
      <c r="B182" s="349"/>
      <c r="C182" s="327" t="s">
        <v>1508</v>
      </c>
      <c r="D182" s="327"/>
      <c r="E182" s="327"/>
      <c r="F182" s="348" t="s">
        <v>1445</v>
      </c>
      <c r="G182" s="327"/>
      <c r="H182" s="327" t="s">
        <v>1521</v>
      </c>
      <c r="I182" s="327" t="s">
        <v>1479</v>
      </c>
      <c r="J182" s="327"/>
      <c r="K182" s="370"/>
    </row>
    <row r="183" spans="2:11" ht="15" customHeight="1">
      <c r="B183" s="349"/>
      <c r="C183" s="327" t="s">
        <v>169</v>
      </c>
      <c r="D183" s="327"/>
      <c r="E183" s="327"/>
      <c r="F183" s="348" t="s">
        <v>1451</v>
      </c>
      <c r="G183" s="327"/>
      <c r="H183" s="327" t="s">
        <v>1522</v>
      </c>
      <c r="I183" s="327" t="s">
        <v>1447</v>
      </c>
      <c r="J183" s="327">
        <v>50</v>
      </c>
      <c r="K183" s="370"/>
    </row>
    <row r="184" spans="2:11" ht="15" customHeight="1">
      <c r="B184" s="349"/>
      <c r="C184" s="327" t="s">
        <v>1523</v>
      </c>
      <c r="D184" s="327"/>
      <c r="E184" s="327"/>
      <c r="F184" s="348" t="s">
        <v>1451</v>
      </c>
      <c r="G184" s="327"/>
      <c r="H184" s="327" t="s">
        <v>1524</v>
      </c>
      <c r="I184" s="327" t="s">
        <v>1525</v>
      </c>
      <c r="J184" s="327"/>
      <c r="K184" s="370"/>
    </row>
    <row r="185" spans="2:11" ht="15" customHeight="1">
      <c r="B185" s="349"/>
      <c r="C185" s="327" t="s">
        <v>1526</v>
      </c>
      <c r="D185" s="327"/>
      <c r="E185" s="327"/>
      <c r="F185" s="348" t="s">
        <v>1451</v>
      </c>
      <c r="G185" s="327"/>
      <c r="H185" s="327" t="s">
        <v>1527</v>
      </c>
      <c r="I185" s="327" t="s">
        <v>1525</v>
      </c>
      <c r="J185" s="327"/>
      <c r="K185" s="370"/>
    </row>
    <row r="186" spans="2:11" ht="15" customHeight="1">
      <c r="B186" s="349"/>
      <c r="C186" s="327" t="s">
        <v>1528</v>
      </c>
      <c r="D186" s="327"/>
      <c r="E186" s="327"/>
      <c r="F186" s="348" t="s">
        <v>1451</v>
      </c>
      <c r="G186" s="327"/>
      <c r="H186" s="327" t="s">
        <v>1529</v>
      </c>
      <c r="I186" s="327" t="s">
        <v>1525</v>
      </c>
      <c r="J186" s="327"/>
      <c r="K186" s="370"/>
    </row>
    <row r="187" spans="2:11" ht="15" customHeight="1">
      <c r="B187" s="349"/>
      <c r="C187" s="382" t="s">
        <v>1530</v>
      </c>
      <c r="D187" s="327"/>
      <c r="E187" s="327"/>
      <c r="F187" s="348" t="s">
        <v>1451</v>
      </c>
      <c r="G187" s="327"/>
      <c r="H187" s="327" t="s">
        <v>1531</v>
      </c>
      <c r="I187" s="327" t="s">
        <v>1532</v>
      </c>
      <c r="J187" s="383" t="s">
        <v>1533</v>
      </c>
      <c r="K187" s="370"/>
    </row>
    <row r="188" spans="2:11" ht="15" customHeight="1">
      <c r="B188" s="349"/>
      <c r="C188" s="333" t="s">
        <v>47</v>
      </c>
      <c r="D188" s="327"/>
      <c r="E188" s="327"/>
      <c r="F188" s="348" t="s">
        <v>1445</v>
      </c>
      <c r="G188" s="327"/>
      <c r="H188" s="323" t="s">
        <v>1534</v>
      </c>
      <c r="I188" s="327" t="s">
        <v>1535</v>
      </c>
      <c r="J188" s="327"/>
      <c r="K188" s="370"/>
    </row>
    <row r="189" spans="2:11" ht="15" customHeight="1">
      <c r="B189" s="349"/>
      <c r="C189" s="333" t="s">
        <v>1536</v>
      </c>
      <c r="D189" s="327"/>
      <c r="E189" s="327"/>
      <c r="F189" s="348" t="s">
        <v>1445</v>
      </c>
      <c r="G189" s="327"/>
      <c r="H189" s="327" t="s">
        <v>1537</v>
      </c>
      <c r="I189" s="327" t="s">
        <v>1479</v>
      </c>
      <c r="J189" s="327"/>
      <c r="K189" s="370"/>
    </row>
    <row r="190" spans="2:11" ht="15" customHeight="1">
      <c r="B190" s="349"/>
      <c r="C190" s="333" t="s">
        <v>1538</v>
      </c>
      <c r="D190" s="327"/>
      <c r="E190" s="327"/>
      <c r="F190" s="348" t="s">
        <v>1445</v>
      </c>
      <c r="G190" s="327"/>
      <c r="H190" s="327" t="s">
        <v>1539</v>
      </c>
      <c r="I190" s="327" t="s">
        <v>1479</v>
      </c>
      <c r="J190" s="327"/>
      <c r="K190" s="370"/>
    </row>
    <row r="191" spans="2:11" ht="15" customHeight="1">
      <c r="B191" s="349"/>
      <c r="C191" s="333" t="s">
        <v>1540</v>
      </c>
      <c r="D191" s="327"/>
      <c r="E191" s="327"/>
      <c r="F191" s="348" t="s">
        <v>1451</v>
      </c>
      <c r="G191" s="327"/>
      <c r="H191" s="327" t="s">
        <v>1541</v>
      </c>
      <c r="I191" s="327" t="s">
        <v>1479</v>
      </c>
      <c r="J191" s="327"/>
      <c r="K191" s="370"/>
    </row>
    <row r="192" spans="2:11" ht="15" customHeight="1">
      <c r="B192" s="376"/>
      <c r="C192" s="384"/>
      <c r="D192" s="358"/>
      <c r="E192" s="358"/>
      <c r="F192" s="358"/>
      <c r="G192" s="358"/>
      <c r="H192" s="358"/>
      <c r="I192" s="358"/>
      <c r="J192" s="358"/>
      <c r="K192" s="377"/>
    </row>
    <row r="193" spans="2:11" ht="18.75" customHeight="1">
      <c r="B193" s="323"/>
      <c r="C193" s="327"/>
      <c r="D193" s="327"/>
      <c r="E193" s="327"/>
      <c r="F193" s="348"/>
      <c r="G193" s="327"/>
      <c r="H193" s="327"/>
      <c r="I193" s="327"/>
      <c r="J193" s="327"/>
      <c r="K193" s="323"/>
    </row>
    <row r="194" spans="2:11" ht="18.75" customHeight="1">
      <c r="B194" s="323"/>
      <c r="C194" s="327"/>
      <c r="D194" s="327"/>
      <c r="E194" s="327"/>
      <c r="F194" s="348"/>
      <c r="G194" s="327"/>
      <c r="H194" s="327"/>
      <c r="I194" s="327"/>
      <c r="J194" s="327"/>
      <c r="K194" s="323"/>
    </row>
    <row r="195" spans="2:11" ht="18.75" customHeight="1">
      <c r="B195" s="334"/>
      <c r="C195" s="334"/>
      <c r="D195" s="334"/>
      <c r="E195" s="334"/>
      <c r="F195" s="334"/>
      <c r="G195" s="334"/>
      <c r="H195" s="334"/>
      <c r="I195" s="334"/>
      <c r="J195" s="334"/>
      <c r="K195" s="334"/>
    </row>
    <row r="196" spans="2:11" ht="13.5">
      <c r="B196" s="313"/>
      <c r="C196" s="314"/>
      <c r="D196" s="314"/>
      <c r="E196" s="314"/>
      <c r="F196" s="314"/>
      <c r="G196" s="314"/>
      <c r="H196" s="314"/>
      <c r="I196" s="314"/>
      <c r="J196" s="314"/>
      <c r="K196" s="315"/>
    </row>
    <row r="197" spans="2:11" ht="21">
      <c r="B197" s="316"/>
      <c r="C197" s="317" t="s">
        <v>1542</v>
      </c>
      <c r="D197" s="317"/>
      <c r="E197" s="317"/>
      <c r="F197" s="317"/>
      <c r="G197" s="317"/>
      <c r="H197" s="317"/>
      <c r="I197" s="317"/>
      <c r="J197" s="317"/>
      <c r="K197" s="318"/>
    </row>
    <row r="198" spans="2:11" ht="25.5" customHeight="1">
      <c r="B198" s="316"/>
      <c r="C198" s="385" t="s">
        <v>1543</v>
      </c>
      <c r="D198" s="385"/>
      <c r="E198" s="385"/>
      <c r="F198" s="385" t="s">
        <v>1544</v>
      </c>
      <c r="G198" s="386"/>
      <c r="H198" s="385" t="s">
        <v>1545</v>
      </c>
      <c r="I198" s="385"/>
      <c r="J198" s="385"/>
      <c r="K198" s="318"/>
    </row>
    <row r="199" spans="2:11" ht="5.25" customHeight="1">
      <c r="B199" s="349"/>
      <c r="C199" s="346"/>
      <c r="D199" s="346"/>
      <c r="E199" s="346"/>
      <c r="F199" s="346"/>
      <c r="G199" s="327"/>
      <c r="H199" s="346"/>
      <c r="I199" s="346"/>
      <c r="J199" s="346"/>
      <c r="K199" s="370"/>
    </row>
    <row r="200" spans="2:11" ht="15" customHeight="1">
      <c r="B200" s="349"/>
      <c r="C200" s="327" t="s">
        <v>1535</v>
      </c>
      <c r="D200" s="327"/>
      <c r="E200" s="327"/>
      <c r="F200" s="348" t="s">
        <v>48</v>
      </c>
      <c r="G200" s="327"/>
      <c r="H200" s="327" t="s">
        <v>1546</v>
      </c>
      <c r="I200" s="327"/>
      <c r="J200" s="327"/>
      <c r="K200" s="370"/>
    </row>
    <row r="201" spans="2:11" ht="15" customHeight="1">
      <c r="B201" s="349"/>
      <c r="C201" s="355"/>
      <c r="D201" s="327"/>
      <c r="E201" s="327"/>
      <c r="F201" s="348" t="s">
        <v>49</v>
      </c>
      <c r="G201" s="327"/>
      <c r="H201" s="327" t="s">
        <v>1547</v>
      </c>
      <c r="I201" s="327"/>
      <c r="J201" s="327"/>
      <c r="K201" s="370"/>
    </row>
    <row r="202" spans="2:11" ht="15" customHeight="1">
      <c r="B202" s="349"/>
      <c r="C202" s="355"/>
      <c r="D202" s="327"/>
      <c r="E202" s="327"/>
      <c r="F202" s="348" t="s">
        <v>52</v>
      </c>
      <c r="G202" s="327"/>
      <c r="H202" s="327" t="s">
        <v>1548</v>
      </c>
      <c r="I202" s="327"/>
      <c r="J202" s="327"/>
      <c r="K202" s="370"/>
    </row>
    <row r="203" spans="2:11" ht="15" customHeight="1">
      <c r="B203" s="349"/>
      <c r="C203" s="327"/>
      <c r="D203" s="327"/>
      <c r="E203" s="327"/>
      <c r="F203" s="348" t="s">
        <v>50</v>
      </c>
      <c r="G203" s="327"/>
      <c r="H203" s="327" t="s">
        <v>1549</v>
      </c>
      <c r="I203" s="327"/>
      <c r="J203" s="327"/>
      <c r="K203" s="370"/>
    </row>
    <row r="204" spans="2:11" ht="15" customHeight="1">
      <c r="B204" s="349"/>
      <c r="C204" s="327"/>
      <c r="D204" s="327"/>
      <c r="E204" s="327"/>
      <c r="F204" s="348" t="s">
        <v>51</v>
      </c>
      <c r="G204" s="327"/>
      <c r="H204" s="327" t="s">
        <v>1550</v>
      </c>
      <c r="I204" s="327"/>
      <c r="J204" s="327"/>
      <c r="K204" s="370"/>
    </row>
    <row r="205" spans="2:11" ht="15" customHeight="1">
      <c r="B205" s="349"/>
      <c r="C205" s="327"/>
      <c r="D205" s="327"/>
      <c r="E205" s="327"/>
      <c r="F205" s="348"/>
      <c r="G205" s="327"/>
      <c r="H205" s="327"/>
      <c r="I205" s="327"/>
      <c r="J205" s="327"/>
      <c r="K205" s="370"/>
    </row>
    <row r="206" spans="2:11" ht="15" customHeight="1">
      <c r="B206" s="349"/>
      <c r="C206" s="327" t="s">
        <v>1491</v>
      </c>
      <c r="D206" s="327"/>
      <c r="E206" s="327"/>
      <c r="F206" s="348" t="s">
        <v>84</v>
      </c>
      <c r="G206" s="327"/>
      <c r="H206" s="327" t="s">
        <v>1551</v>
      </c>
      <c r="I206" s="327"/>
      <c r="J206" s="327"/>
      <c r="K206" s="370"/>
    </row>
    <row r="207" spans="2:11" ht="15" customHeight="1">
      <c r="B207" s="349"/>
      <c r="C207" s="355"/>
      <c r="D207" s="327"/>
      <c r="E207" s="327"/>
      <c r="F207" s="348" t="s">
        <v>1390</v>
      </c>
      <c r="G207" s="327"/>
      <c r="H207" s="327" t="s">
        <v>1391</v>
      </c>
      <c r="I207" s="327"/>
      <c r="J207" s="327"/>
      <c r="K207" s="370"/>
    </row>
    <row r="208" spans="2:11" ht="15" customHeight="1">
      <c r="B208" s="349"/>
      <c r="C208" s="327"/>
      <c r="D208" s="327"/>
      <c r="E208" s="327"/>
      <c r="F208" s="348" t="s">
        <v>1388</v>
      </c>
      <c r="G208" s="327"/>
      <c r="H208" s="327" t="s">
        <v>1552</v>
      </c>
      <c r="I208" s="327"/>
      <c r="J208" s="327"/>
      <c r="K208" s="370"/>
    </row>
    <row r="209" spans="2:11" ht="15" customHeight="1">
      <c r="B209" s="387"/>
      <c r="C209" s="355"/>
      <c r="D209" s="355"/>
      <c r="E209" s="355"/>
      <c r="F209" s="348" t="s">
        <v>105</v>
      </c>
      <c r="G209" s="333"/>
      <c r="H209" s="374" t="s">
        <v>1392</v>
      </c>
      <c r="I209" s="374"/>
      <c r="J209" s="374"/>
      <c r="K209" s="388"/>
    </row>
    <row r="210" spans="2:11" ht="15" customHeight="1">
      <c r="B210" s="387"/>
      <c r="C210" s="355"/>
      <c r="D210" s="355"/>
      <c r="E210" s="355"/>
      <c r="F210" s="348" t="s">
        <v>1393</v>
      </c>
      <c r="G210" s="333"/>
      <c r="H210" s="374" t="s">
        <v>1295</v>
      </c>
      <c r="I210" s="374"/>
      <c r="J210" s="374"/>
      <c r="K210" s="388"/>
    </row>
    <row r="211" spans="2:11" ht="15" customHeight="1">
      <c r="B211" s="387"/>
      <c r="C211" s="355"/>
      <c r="D211" s="355"/>
      <c r="E211" s="355"/>
      <c r="F211" s="389"/>
      <c r="G211" s="333"/>
      <c r="H211" s="390"/>
      <c r="I211" s="390"/>
      <c r="J211" s="390"/>
      <c r="K211" s="388"/>
    </row>
    <row r="212" spans="2:11" ht="15" customHeight="1">
      <c r="B212" s="387"/>
      <c r="C212" s="327" t="s">
        <v>1515</v>
      </c>
      <c r="D212" s="355"/>
      <c r="E212" s="355"/>
      <c r="F212" s="348">
        <v>1</v>
      </c>
      <c r="G212" s="333"/>
      <c r="H212" s="374" t="s">
        <v>1553</v>
      </c>
      <c r="I212" s="374"/>
      <c r="J212" s="374"/>
      <c r="K212" s="388"/>
    </row>
    <row r="213" spans="2:11" ht="15" customHeight="1">
      <c r="B213" s="387"/>
      <c r="C213" s="355"/>
      <c r="D213" s="355"/>
      <c r="E213" s="355"/>
      <c r="F213" s="348">
        <v>2</v>
      </c>
      <c r="G213" s="333"/>
      <c r="H213" s="374" t="s">
        <v>1554</v>
      </c>
      <c r="I213" s="374"/>
      <c r="J213" s="374"/>
      <c r="K213" s="388"/>
    </row>
    <row r="214" spans="2:11" ht="15" customHeight="1">
      <c r="B214" s="387"/>
      <c r="C214" s="355"/>
      <c r="D214" s="355"/>
      <c r="E214" s="355"/>
      <c r="F214" s="348">
        <v>3</v>
      </c>
      <c r="G214" s="333"/>
      <c r="H214" s="374" t="s">
        <v>1555</v>
      </c>
      <c r="I214" s="374"/>
      <c r="J214" s="374"/>
      <c r="K214" s="388"/>
    </row>
    <row r="215" spans="2:11" ht="15" customHeight="1">
      <c r="B215" s="387"/>
      <c r="C215" s="355"/>
      <c r="D215" s="355"/>
      <c r="E215" s="355"/>
      <c r="F215" s="348">
        <v>4</v>
      </c>
      <c r="G215" s="333"/>
      <c r="H215" s="374" t="s">
        <v>1556</v>
      </c>
      <c r="I215" s="374"/>
      <c r="J215" s="374"/>
      <c r="K215" s="388"/>
    </row>
    <row r="216" spans="2:11" ht="12.75" customHeight="1">
      <c r="B216" s="391"/>
      <c r="C216" s="392"/>
      <c r="D216" s="392"/>
      <c r="E216" s="392"/>
      <c r="F216" s="392"/>
      <c r="G216" s="392"/>
      <c r="H216" s="392"/>
      <c r="I216" s="392"/>
      <c r="J216" s="392"/>
      <c r="K216" s="39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2018-05-04T09:50:26Z</dcterms:created>
  <dcterms:modified xsi:type="dcterms:W3CDTF">2018-05-04T09:50:39Z</dcterms:modified>
  <cp:category/>
  <cp:version/>
  <cp:contentType/>
  <cp:contentStatus/>
</cp:coreProperties>
</file>