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5600" activeTab="0"/>
  </bookViews>
  <sheets>
    <sheet name="Rekapitulace stavby" sheetId="1" r:id="rId1"/>
    <sheet name="1807-05-01 - objekt A" sheetId="2" r:id="rId2"/>
  </sheets>
  <definedNames>
    <definedName name="_xlnm.Print_Titles" localSheetId="1">'1807-05-01 - objekt A'!$128:$128</definedName>
    <definedName name="_xlnm.Print_Titles" localSheetId="0">'Rekapitulace stavby'!$85:$85</definedName>
    <definedName name="_xlnm.Print_Area" localSheetId="1">'1807-05-01 - objekt A'!$C$4:$Q$70,'1807-05-01 - objekt A'!$C$76:$Q$112,'1807-05-01 - objekt A'!$C$118:$Q$232</definedName>
    <definedName name="_xlnm.Print_Area" localSheetId="0">'Rekapitulace stavby'!$C$4:$AP$70,'Rekapitulace stavby'!$C$76:$AP$92</definedName>
  </definedNames>
  <calcPr fullCalcOnLoad="1"/>
</workbook>
</file>

<file path=xl/sharedStrings.xml><?xml version="1.0" encoding="utf-8"?>
<sst xmlns="http://schemas.openxmlformats.org/spreadsheetml/2006/main" count="1358" uniqueCount="407">
  <si>
    <t>2012</t>
  </si>
  <si>
    <t>List obsahuje:</t>
  </si>
  <si>
    <t>2.0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</si>
  <si>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</si>
  <si>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</si>
  <si>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</si>
  <si>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</si>
  <si>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</si>
  <si>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</si>
  <si>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</si>
  <si>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</si>
  <si>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</si>
  <si>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</si>
  <si>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1807-05</t>
  </si>
  <si>
    <t>Stavba:</t>
  </si>
  <si>
    <t>Rekonstrukce střechy domova mládeže Planá</t>
  </si>
  <si>
    <t>0,1</t>
  </si>
  <si>
    <t>JKSO:</t>
  </si>
  <si>
    <t>CC-CZ:</t>
  </si>
  <si>
    <t>1</t>
  </si>
  <si>
    <t>Místo:</t>
  </si>
  <si>
    <t>Planá</t>
  </si>
  <si>
    <t>Datum:</t>
  </si>
  <si>
    <t>13.07.2018</t>
  </si>
  <si>
    <t>10</t>
  </si>
  <si>
    <t>100</t>
  </si>
  <si>
    <t>Objednavatel:</t>
  </si>
  <si>
    <t>IČ:</t>
  </si>
  <si>
    <t>Střední škola živnostenská a Základní škola, Planá</t>
  </si>
  <si>
    <t>DIČ:</t>
  </si>
  <si>
    <t>Zhotovitel:</t>
  </si>
  <si>
    <t xml:space="preserve"> </t>
  </si>
  <si>
    <t>Projektant:</t>
  </si>
  <si>
    <t>Ing. Pavel Kodýtek, Planá</t>
  </si>
  <si>
    <t>True</t>
  </si>
  <si>
    <t>Zpracovatel: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</si>
  <si>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</si>
  <si>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</si>
  <si>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</si>
  <si>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</si>
  <si>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</si>
  <si>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</si>
  <si>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</si>
  <si>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</si>
  <si>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</si>
  <si>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</si>
  <si>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</si>
  <si>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</si>
  <si>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</si>
  <si>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</si>
  <si>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</si>
  <si>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</si>
  <si>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</si>
  <si>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</si>
  <si>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</si>
  <si>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</si>
  <si>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</si>
  <si>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</si>
  <si>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</si>
  <si>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</si>
  <si>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</si>
  <si>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</si>
  <si>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</si>
  <si>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</si>
  <si>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</si>
  <si>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</si>
  <si>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</si>
  <si>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</si>
  <si>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</si>
  <si>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</si>
  <si>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</si>
  <si>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</si>
  <si>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</si>
  <si>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</si>
  <si>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</si>
  <si>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</si>
  <si>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</si>
  <si>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</si>
  <si>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{9B6CF8EA-4442-4FD6-942A-857D24C031C2}</t>
  </si>
  <si>
    <t>{00000000-0000-0000-0000-000000000000}</t>
  </si>
  <si>
    <t>1807-05-01</t>
  </si>
  <si>
    <t>objekt A</t>
  </si>
  <si>
    <t>{86BD6B4F-84CB-49BF-A9AD-8EF34F1463CC}</t>
  </si>
  <si>
    <t>2) Ostatní náklady ze souhrnného listu</t>
  </si>
  <si>
    <t>Procent. zadání
[% nákladů rozpočtu]</t>
  </si>
  <si>
    <t>Zařazení nákladů</t>
  </si>
  <si>
    <t>Celkové náklady za stavbu 1) + 2)</t>
  </si>
  <si>
    <t>Zpět na list:</t>
  </si>
  <si>
    <t>2</t>
  </si>
  <si>
    <t>KRYCÍ LIST ROZPOČTU</t>
  </si>
  <si>
    <t>Objekt:</t>
  </si>
  <si>
    <t>1807-05-01 - objekt A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</si>
  <si>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</si>
  <si>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</si>
  <si>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</si>
  <si>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</si>
  <si>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</si>
  <si>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</si>
  <si>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</si>
  <si>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HSV -  Práce a dodávky HSV</t>
  </si>
  <si>
    <t xml:space="preserve">    3 -  Svislé a kompletní konstrukce</t>
  </si>
  <si>
    <t xml:space="preserve">    6 - Úpravy povrchů, podlahy a osazování výplní</t>
  </si>
  <si>
    <t xml:space="preserve">    9 -  Ostatní konstrukce a práce-bourání</t>
  </si>
  <si>
    <t xml:space="preserve">    997 -  Přesun sutě</t>
  </si>
  <si>
    <t xml:space="preserve">    998 -  Přesun hmot</t>
  </si>
  <si>
    <t>PSV -  Práce a dodávky PSV</t>
  </si>
  <si>
    <t xml:space="preserve">    712 -  Povlakové krytiny</t>
  </si>
  <si>
    <t xml:space="preserve">    713 - Izolace tepelné</t>
  </si>
  <si>
    <t xml:space="preserve">    751 -  Vzduchotechnika</t>
  </si>
  <si>
    <t xml:space="preserve">    762 -  Konstrukce tesařské</t>
  </si>
  <si>
    <t xml:space="preserve">    764 - Konstrukce klempířské</t>
  </si>
  <si>
    <t xml:space="preserve">    766 - Konstrukce truhlářské</t>
  </si>
  <si>
    <t xml:space="preserve">    783 -  Dokončovací práce</t>
  </si>
  <si>
    <t>M -  Práce a dodávky M</t>
  </si>
  <si>
    <t xml:space="preserve">    21-M -  Elektromontáže</t>
  </si>
  <si>
    <t xml:space="preserve">    43-M -  Montáž ocelových konstrukcí</t>
  </si>
  <si>
    <t>VRN -  Vedlejší rozpočtové náklady</t>
  </si>
  <si>
    <t xml:space="preserve">    VRN3 -  Zařízení staveniště</t>
  </si>
  <si>
    <t xml:space="preserve">    VRN7 -  Provozní vlivy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</si>
  <si>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</si>
  <si>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</si>
  <si>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</si>
  <si>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</si>
  <si>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</si>
  <si>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</si>
  <si>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</si>
  <si>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</si>
  <si>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</si>
  <si>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</si>
  <si>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</si>
  <si>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celkom [h]</t>
  </si>
  <si>
    <t>J. hmotnost
[t]</t>
  </si>
  <si>
    <t>Hmotnost
celkem [t]</t>
  </si>
  <si>
    <t>J. suť [t]</t>
  </si>
  <si>
    <t>Suť Celkem [t]</t>
  </si>
  <si>
    <t>ROZPOCET</t>
  </si>
  <si>
    <t>K</t>
  </si>
  <si>
    <t>311272323</t>
  </si>
  <si>
    <t>Zdivo nosné tl 300 mm z pórobetonových přesných hladkých tvárnic Ytong hmotnosti 500 kg/m3</t>
  </si>
  <si>
    <t>m3</t>
  </si>
  <si>
    <t>4</t>
  </si>
  <si>
    <t>85</t>
  </si>
  <si>
    <t>317141223</t>
  </si>
  <si>
    <t>Překlady ploché z pórobetonu Ytong š do 150 mm pro světlost otvoru do 1100 mm</t>
  </si>
  <si>
    <t>kus</t>
  </si>
  <si>
    <t>90</t>
  </si>
  <si>
    <t>317141225</t>
  </si>
  <si>
    <t>Překlady ploché z pórobetonu Ytong š do  150 mm pro světlost otvoru do 1500 mm</t>
  </si>
  <si>
    <t>91</t>
  </si>
  <si>
    <t>317141229</t>
  </si>
  <si>
    <t>Překlady ploché z pórobetonu Ytong š 150 mm pro světlost otvoru do 2500 mm</t>
  </si>
  <si>
    <t>83</t>
  </si>
  <si>
    <t>342272323</t>
  </si>
  <si>
    <t>Příčky tl 100 mm z pórobetonových přesných hladkých příčkovek objemové hmotnosti 500 kg/m3</t>
  </si>
  <si>
    <t>m2</t>
  </si>
  <si>
    <t>84</t>
  </si>
  <si>
    <t>342272523</t>
  </si>
  <si>
    <t>Příčky tl 150 mm z pórobetonových přesných hladkých příčkovek objemové hmotnosti 500 kg/m3</t>
  </si>
  <si>
    <t>116</t>
  </si>
  <si>
    <t>632451021</t>
  </si>
  <si>
    <t>Vyrovnávací potěr tl do 20 mm z MC 15 provedený v pásu</t>
  </si>
  <si>
    <t>941211112</t>
  </si>
  <si>
    <t>Montáž lešení řadového rámového lehkého zatížení do 200 kg/m2 š do 0,9 m v do 25 m</t>
  </si>
  <si>
    <t>96</t>
  </si>
  <si>
    <t>9412111198</t>
  </si>
  <si>
    <t>zajištění a vyklizení upravované části objektu</t>
  </si>
  <si>
    <t>kom</t>
  </si>
  <si>
    <t>94</t>
  </si>
  <si>
    <t>9412111199</t>
  </si>
  <si>
    <t>odpojení a zajištění stávajích instalací</t>
  </si>
  <si>
    <t>11</t>
  </si>
  <si>
    <t>941211211</t>
  </si>
  <si>
    <t>Příplatek k lešení řadovému rámovému lehkému š 0,9 m v do 25 m za první a ZKD měsíc použití</t>
  </si>
  <si>
    <t>12</t>
  </si>
  <si>
    <t>941211812</t>
  </si>
  <si>
    <t>Demontáž lešení řadového rámového lehkého zatížení do 200 kg/m2 š do 0,9 m v do 25 m</t>
  </si>
  <si>
    <t>13</t>
  </si>
  <si>
    <t>944511111</t>
  </si>
  <si>
    <t>Montáž ochranné sítě z textilie z umělých vláken</t>
  </si>
  <si>
    <t>14</t>
  </si>
  <si>
    <t>944511211</t>
  </si>
  <si>
    <t>Příplatek k ochranné síti za první a ZKD měsíc použití</t>
  </si>
  <si>
    <t>944511811</t>
  </si>
  <si>
    <t>Demontáž ochranné sítě z textilie z umělých vláken</t>
  </si>
  <si>
    <t>92</t>
  </si>
  <si>
    <t>949101112</t>
  </si>
  <si>
    <t>Lešení pomocné pro objekty pozemních staveb s lešeňovou podlahou v do 3,5 m zatížení do 150 kg/m2</t>
  </si>
  <si>
    <t>18</t>
  </si>
  <si>
    <t>997013117</t>
  </si>
  <si>
    <t>Vnitrostaveništní doprava suti a vybouraných hmot pro budovy v do 24 m s použitím mechanizace</t>
  </si>
  <si>
    <t>t</t>
  </si>
  <si>
    <t>19</t>
  </si>
  <si>
    <t>997013501</t>
  </si>
  <si>
    <t>Odvoz suti a vybouraných hmot na skládku nebo meziskládku do 1 km se složením</t>
  </si>
  <si>
    <t>20</t>
  </si>
  <si>
    <t>997013509</t>
  </si>
  <si>
    <t>Příplatek k odvozu suti a vybouraných hmot na skládku ZKD 1 km přes 1 km</t>
  </si>
  <si>
    <t>997013803</t>
  </si>
  <si>
    <t>Poplatek za uložení stavebního odpadu z keramických materiálů na skládce (skládkovné)</t>
  </si>
  <si>
    <t>22</t>
  </si>
  <si>
    <t>997013811</t>
  </si>
  <si>
    <t>Poplatek za uložení stavebního dřevěného odpadu na skládce (skládkovné)</t>
  </si>
  <si>
    <t>24</t>
  </si>
  <si>
    <t>998011003</t>
  </si>
  <si>
    <t>Přesun hmot pro budovy zděné v do 24 m</t>
  </si>
  <si>
    <t>25</t>
  </si>
  <si>
    <t>712300833</t>
  </si>
  <si>
    <t>Odstranění povlakové krytiny střech do 10° třívrstvé</t>
  </si>
  <si>
    <t>16</t>
  </si>
  <si>
    <t>95</t>
  </si>
  <si>
    <t>712300839</t>
  </si>
  <si>
    <t>Zajištění proti zatečení</t>
  </si>
  <si>
    <t>97</t>
  </si>
  <si>
    <t>712300840</t>
  </si>
  <si>
    <t>zaslepení střešních svodů v ploše</t>
  </si>
  <si>
    <t>31</t>
  </si>
  <si>
    <t>998712203</t>
  </si>
  <si>
    <t>Přesun hmot procentní pro krytiny povlakové v objektech v do 24 m</t>
  </si>
  <si>
    <t>%</t>
  </si>
  <si>
    <t>7131108119</t>
  </si>
  <si>
    <t>Odstranění tepelné izolace stropů volně kladených z vláknitých materiálů tl do 100 mm srulování a uložení pro opětovné použití</t>
  </si>
  <si>
    <t>101</t>
  </si>
  <si>
    <t>713131141</t>
  </si>
  <si>
    <t>Montáž izolace tepelné stěn a základů lepením celoplošně rohoží, pásů, dílců, desek dvojitě</t>
  </si>
  <si>
    <t>102</t>
  </si>
  <si>
    <t>M</t>
  </si>
  <si>
    <t>631668630</t>
  </si>
  <si>
    <t>deska fasádní ROTAFLEX SUPER FD 01 tl.100 mm</t>
  </si>
  <si>
    <t>32</t>
  </si>
  <si>
    <t>115</t>
  </si>
  <si>
    <t>998713203</t>
  </si>
  <si>
    <t>Přesun hmot procentní pro izolace tepelné v objektech v do 24 m</t>
  </si>
  <si>
    <t>751510015</t>
  </si>
  <si>
    <t>Vzduchotechnické potrubí pozink čtyřhranné průřezu do 0,50 m2</t>
  </si>
  <si>
    <t>m</t>
  </si>
  <si>
    <t>93</t>
  </si>
  <si>
    <t>7515100159</t>
  </si>
  <si>
    <t>odstranění nadstřešní částí VZT</t>
  </si>
  <si>
    <t>ks</t>
  </si>
  <si>
    <t>35</t>
  </si>
  <si>
    <t>762083121</t>
  </si>
  <si>
    <t>Impregnace řeziva proti dřevokaznému hmyzu, houbám a plísním máčením třída ohrožení 1 a 2</t>
  </si>
  <si>
    <t>99</t>
  </si>
  <si>
    <t>765983199</t>
  </si>
  <si>
    <t>Doprava a jeřáb</t>
  </si>
  <si>
    <t>36</t>
  </si>
  <si>
    <t>762085104</t>
  </si>
  <si>
    <t>Kotevních železa</t>
  </si>
  <si>
    <t>37</t>
  </si>
  <si>
    <t>762332131</t>
  </si>
  <si>
    <t>Montáž vázaných kcí krovů pravidelných z hraněného řeziva průřezové plochy do 120 cm2</t>
  </si>
  <si>
    <t>38</t>
  </si>
  <si>
    <t>762332132</t>
  </si>
  <si>
    <t>Montáž vázaných kcí krovů pravidelných z hraněného řeziva průřezové plochy do 224 cm2</t>
  </si>
  <si>
    <t>39</t>
  </si>
  <si>
    <t>605120110</t>
  </si>
  <si>
    <t>řezivo jehličnaté hranol jakost I nad 120 cm2</t>
  </si>
  <si>
    <t>40</t>
  </si>
  <si>
    <t>762341811</t>
  </si>
  <si>
    <t>Demontáž bednění střech z prken</t>
  </si>
  <si>
    <t>43</t>
  </si>
  <si>
    <t>762342316</t>
  </si>
  <si>
    <t>Montáž laťování na střechách složitých sklonu do 60° osové vzdálenosti do 600 mm</t>
  </si>
  <si>
    <t>44</t>
  </si>
  <si>
    <t>762342441</t>
  </si>
  <si>
    <t>Montáž kontralatí na střechách sklonu do 60°</t>
  </si>
  <si>
    <t>45</t>
  </si>
  <si>
    <t>605141140</t>
  </si>
  <si>
    <t>řezivo jehličnaté,střešní latě impregnované dl 4 - 5 m</t>
  </si>
  <si>
    <t>41</t>
  </si>
  <si>
    <t>762361820</t>
  </si>
  <si>
    <t>Demontáž spádových klínů z prken fošen průřezové plochy do 224 cm2</t>
  </si>
  <si>
    <t>46</t>
  </si>
  <si>
    <t>762395000</t>
  </si>
  <si>
    <t>Spojovací prostředky pro montáž krovu, bednění, laťování, světlíky, klíny</t>
  </si>
  <si>
    <t>33</t>
  </si>
  <si>
    <t>763732115</t>
  </si>
  <si>
    <t>Montáž střešní konstrukce z příhradových vazníků konstrukční délky do 15 m</t>
  </si>
  <si>
    <t>34</t>
  </si>
  <si>
    <t>61200R</t>
  </si>
  <si>
    <t>vazník dřevěný příhradový, ze SM řeziva S10 tl 50 mm</t>
  </si>
  <si>
    <t>47</t>
  </si>
  <si>
    <t>765191021</t>
  </si>
  <si>
    <t>Montáž pojistné hydroizolační fólie kladené ve sklonu přes 20° s lepenými spoji na krokve</t>
  </si>
  <si>
    <t>48</t>
  </si>
  <si>
    <t>283292950</t>
  </si>
  <si>
    <t>membrána podstřešní JUTADACH 150 g/m2 s aplikovanou spojovací páskou</t>
  </si>
  <si>
    <t>49</t>
  </si>
  <si>
    <t>998762203</t>
  </si>
  <si>
    <t>Přesun hmot procentní pro kce tesařské v objektech v do 24 m</t>
  </si>
  <si>
    <t>50</t>
  </si>
  <si>
    <t>764002841</t>
  </si>
  <si>
    <t>Demontáž oplechování horních ploch zdí a nadezdívek do suti</t>
  </si>
  <si>
    <t>51</t>
  </si>
  <si>
    <t>764004831</t>
  </si>
  <si>
    <t>Demontáž mezistřešního nebo zaatikového žlabu do suti</t>
  </si>
  <si>
    <t>104</t>
  </si>
  <si>
    <t>764011614</t>
  </si>
  <si>
    <t>Podkladní plech z Pz s upraveným povrchem rš 330 mm</t>
  </si>
  <si>
    <t>52</t>
  </si>
  <si>
    <t>764111651</t>
  </si>
  <si>
    <t>Krytina střechy rovné z taškových tabulí z Pz plechu s povrchovou úpravou sklonu do 30°</t>
  </si>
  <si>
    <t>103</t>
  </si>
  <si>
    <t>7641116519</t>
  </si>
  <si>
    <t>Plechová fasáda  DEKmetal na ocel.rošt s poj.folií</t>
  </si>
  <si>
    <t>54</t>
  </si>
  <si>
    <t>764203156</t>
  </si>
  <si>
    <t>Montáž sněhového zachytávače pro krytiny průběžného dvoutrubkového</t>
  </si>
  <si>
    <t>55</t>
  </si>
  <si>
    <t>553446600</t>
  </si>
  <si>
    <t>držák sněhové zábrany</t>
  </si>
  <si>
    <t>56</t>
  </si>
  <si>
    <t>553446620</t>
  </si>
  <si>
    <t>trubka 32x 6000 mm sněhové zábrany</t>
  </si>
  <si>
    <t>57</t>
  </si>
  <si>
    <t>764211605</t>
  </si>
  <si>
    <t>Oplechování větraného hřebene z oblých hřebenáčů s větracím pásem z Pz s povrch úpravou rš 400 mm</t>
  </si>
  <si>
    <t>59</t>
  </si>
  <si>
    <t>764212634</t>
  </si>
  <si>
    <t>Oplechování štítu závětrnou lištou z Pz s povrchovou úpravou rš 330 mm</t>
  </si>
  <si>
    <t>60</t>
  </si>
  <si>
    <t>764212664</t>
  </si>
  <si>
    <t>Oplechování rovné okapové hrany z Pz s povrchovou úpravou rš 330 mm</t>
  </si>
  <si>
    <t>61</t>
  </si>
  <si>
    <t>764213652</t>
  </si>
  <si>
    <t>Střešní výlez pro krytinu skládanou nebo plechovou z Pz s povrchovou úpravou</t>
  </si>
  <si>
    <t>106</t>
  </si>
  <si>
    <t>764226444</t>
  </si>
  <si>
    <t>Oplechování parapetů rovných celoplošně lepené z Al plechu rš 330 mm</t>
  </si>
  <si>
    <t>67</t>
  </si>
  <si>
    <t>764316625</t>
  </si>
  <si>
    <t xml:space="preserve">Lemování ventilačních nástavců z Pz s povrch úpravou na skládané krytině </t>
  </si>
  <si>
    <t>69</t>
  </si>
  <si>
    <t>764511603</t>
  </si>
  <si>
    <t>Žlab podokapní půlkruhový z Pz s povrchovou úpravou rš 400 mm</t>
  </si>
  <si>
    <t>70</t>
  </si>
  <si>
    <t>764511643</t>
  </si>
  <si>
    <t>Kotlík oválný (trychtýřový) pro podokapní žlaby z Pz s povrchovou úpravou 330/120 mm</t>
  </si>
  <si>
    <t>72</t>
  </si>
  <si>
    <t>764518623</t>
  </si>
  <si>
    <t>Svody kruhové včetně objímek, kolen, odskoků z Pz s povrchovou úpravou průměru 120 mm</t>
  </si>
  <si>
    <t>73</t>
  </si>
  <si>
    <t>998764203</t>
  </si>
  <si>
    <t>Přesun hmot procentní pro konstrukce klempířské v objektech v do 24 m</t>
  </si>
  <si>
    <t>107</t>
  </si>
  <si>
    <t>766622131</t>
  </si>
  <si>
    <t>Montáž plastových oken plochy přes 1 m2 otevíravých výšky do 2,5 m s rámem do zdiva</t>
  </si>
  <si>
    <t>108</t>
  </si>
  <si>
    <t>611400170</t>
  </si>
  <si>
    <t>okno PVC 0,95*1,8</t>
  </si>
  <si>
    <t>8</t>
  </si>
  <si>
    <t>109</t>
  </si>
  <si>
    <t>6114001701</t>
  </si>
  <si>
    <t>okno PVC 1200*1500</t>
  </si>
  <si>
    <t>110</t>
  </si>
  <si>
    <t>611400140</t>
  </si>
  <si>
    <t>okno PVC 2400*900</t>
  </si>
  <si>
    <t>114</t>
  </si>
  <si>
    <t>6114001401</t>
  </si>
  <si>
    <t>okno PVC 2400*1500</t>
  </si>
  <si>
    <t>112</t>
  </si>
  <si>
    <t>766660171</t>
  </si>
  <si>
    <t>Montáž dveřních křídel otvíravých 1křídlových š do 0,8 m do obložkové zárubně</t>
  </si>
  <si>
    <t>113</t>
  </si>
  <si>
    <t>611617210</t>
  </si>
  <si>
    <t>dveře vnitřní hladké dýhované plné - stavební provizorní</t>
  </si>
  <si>
    <t>75</t>
  </si>
  <si>
    <t>998766203</t>
  </si>
  <si>
    <t>Přesun hmot procentní pro konstrukce truhlářské v objektech v do 24 m</t>
  </si>
  <si>
    <t>76</t>
  </si>
  <si>
    <t>783221121</t>
  </si>
  <si>
    <t>Nátěry syntetické KDK matný povrch 1x antikorozní, 1x základní, 1x email</t>
  </si>
  <si>
    <t>77</t>
  </si>
  <si>
    <t>783904811</t>
  </si>
  <si>
    <t>Odrezivění kovových konstrukcí</t>
  </si>
  <si>
    <t>3</t>
  </si>
  <si>
    <t>78</t>
  </si>
  <si>
    <t>21000R</t>
  </si>
  <si>
    <t>Hromosvod</t>
  </si>
  <si>
    <t>kpl</t>
  </si>
  <si>
    <t>64</t>
  </si>
  <si>
    <t>79</t>
  </si>
  <si>
    <t>43071100R</t>
  </si>
  <si>
    <t>Montáž ocelové konstrukce  (cena vč.spojovací materiálu a jeřáb)</t>
  </si>
  <si>
    <t>80</t>
  </si>
  <si>
    <t>55300R</t>
  </si>
  <si>
    <t>dodávka ocelové konstrukce</t>
  </si>
  <si>
    <t>256</t>
  </si>
  <si>
    <t>98</t>
  </si>
  <si>
    <t>553001</t>
  </si>
  <si>
    <t>jeřáby a doprava</t>
  </si>
  <si>
    <t>5</t>
  </si>
  <si>
    <t>81</t>
  </si>
  <si>
    <t>030001000</t>
  </si>
  <si>
    <t>Zařízení staveniště</t>
  </si>
  <si>
    <t>Kč</t>
  </si>
  <si>
    <t>1024</t>
  </si>
  <si>
    <t>82</t>
  </si>
  <si>
    <t>070001000</t>
  </si>
  <si>
    <t>Provozní vlivy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</si>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</sst>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49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12"/>
      <name val="Trebuchet MS"/>
      <family val="0"/>
    </font>
    <font>
      <sz val="10"/>
      <color indexed="63"/>
      <name val="Trebuchet MS"/>
      <family val="0"/>
    </font>
    <font>
      <sz val="10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8"/>
      <color indexed="55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sz val="12"/>
      <color indexed="56"/>
      <name val="Trebuchet MS"/>
      <family val="0"/>
    </font>
    <font>
      <sz val="8"/>
      <color indexed="56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i/>
      <sz val="8"/>
      <color indexed="12"/>
      <name val="Trebuchet 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4" fillId="16" borderId="2" applyNumberFormat="0" applyAlignment="0" applyProtection="0"/>
    <xf numFmtId="4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4" borderId="0" applyNumberFormat="0" applyBorder="0" applyAlignment="0" applyProtection="0"/>
    <xf numFmtId="0" fontId="33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7" borderId="8" applyNumberFormat="0" applyAlignment="0" applyProtection="0"/>
    <xf numFmtId="0" fontId="44" fillId="19" borderId="8" applyNumberFormat="0" applyAlignment="0" applyProtection="0"/>
    <xf numFmtId="0" fontId="45" fillId="19" borderId="9" applyNumberFormat="0" applyAlignment="0" applyProtection="0"/>
    <xf numFmtId="0" fontId="46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3" borderId="0" applyNumberFormat="0" applyBorder="0" applyAlignment="0" applyProtection="0"/>
  </cellStyleXfs>
  <cellXfs count="17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17" borderId="0" xfId="0" applyFill="1" applyAlignment="1">
      <alignment horizontal="left" vertical="top"/>
    </xf>
    <xf numFmtId="0" fontId="1" fillId="17" borderId="0" xfId="0" applyFont="1" applyFill="1" applyAlignment="1">
      <alignment horizontal="left" vertical="center"/>
    </xf>
    <xf numFmtId="0" fontId="0" fillId="17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0" fillId="0" borderId="15" xfId="0" applyBorder="1" applyAlignment="1">
      <alignment horizontal="left" vertical="top"/>
    </xf>
    <xf numFmtId="0" fontId="8" fillId="0" borderId="0" xfId="0" applyFont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165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0" fontId="0" fillId="19" borderId="0" xfId="0" applyFill="1" applyAlignment="1">
      <alignment horizontal="left" vertical="center"/>
    </xf>
    <xf numFmtId="0" fontId="7" fillId="19" borderId="17" xfId="0" applyFont="1" applyFill="1" applyBorder="1" applyAlignment="1">
      <alignment horizontal="left" vertical="center"/>
    </xf>
    <xf numFmtId="0" fontId="0" fillId="19" borderId="18" xfId="0" applyFill="1" applyBorder="1" applyAlignment="1">
      <alignment horizontal="left" vertical="center"/>
    </xf>
    <xf numFmtId="0" fontId="7" fillId="19" borderId="18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14" fillId="0" borderId="24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166" fontId="6" fillId="0" borderId="0" xfId="0" applyNumberFormat="1" applyFont="1" applyAlignment="1">
      <alignment horizontal="left" vertical="top"/>
    </xf>
    <xf numFmtId="0" fontId="0" fillId="0" borderId="23" xfId="0" applyBorder="1" applyAlignment="1">
      <alignment horizontal="left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164" fontId="16" fillId="0" borderId="22" xfId="0" applyNumberFormat="1" applyFont="1" applyBorder="1" applyAlignment="1">
      <alignment horizontal="right" vertical="center"/>
    </xf>
    <xf numFmtId="164" fontId="16" fillId="0" borderId="0" xfId="0" applyNumberFormat="1" applyFont="1" applyAlignment="1">
      <alignment horizontal="right" vertical="center"/>
    </xf>
    <xf numFmtId="167" fontId="16" fillId="0" borderId="0" xfId="0" applyNumberFormat="1" applyFont="1" applyAlignment="1">
      <alignment horizontal="right" vertical="center"/>
    </xf>
    <xf numFmtId="164" fontId="16" fillId="0" borderId="23" xfId="0" applyNumberFormat="1" applyFont="1" applyBorder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164" fontId="22" fillId="0" borderId="24" xfId="0" applyNumberFormat="1" applyFont="1" applyBorder="1" applyAlignment="1">
      <alignment horizontal="right" vertical="center"/>
    </xf>
    <xf numFmtId="164" fontId="22" fillId="0" borderId="25" xfId="0" applyNumberFormat="1" applyFont="1" applyBorder="1" applyAlignment="1">
      <alignment horizontal="right" vertical="center"/>
    </xf>
    <xf numFmtId="167" fontId="22" fillId="0" borderId="25" xfId="0" applyNumberFormat="1" applyFont="1" applyBorder="1" applyAlignment="1">
      <alignment horizontal="right" vertical="center"/>
    </xf>
    <xf numFmtId="164" fontId="22" fillId="0" borderId="26" xfId="0" applyNumberFormat="1" applyFont="1" applyBorder="1" applyAlignment="1">
      <alignment horizontal="right" vertical="center"/>
    </xf>
    <xf numFmtId="0" fontId="17" fillId="19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7" fillId="19" borderId="18" xfId="0" applyFont="1" applyFill="1" applyBorder="1" applyAlignment="1">
      <alignment horizontal="right" vertical="center"/>
    </xf>
    <xf numFmtId="0" fontId="23" fillId="0" borderId="13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5" fillId="0" borderId="3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19" borderId="30" xfId="0" applyFont="1" applyFill="1" applyBorder="1" applyAlignment="1">
      <alignment horizontal="center" vertical="center" wrapText="1"/>
    </xf>
    <xf numFmtId="0" fontId="6" fillId="19" borderId="3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7" fontId="26" fillId="0" borderId="20" xfId="0" applyNumberFormat="1" applyFont="1" applyBorder="1" applyAlignment="1">
      <alignment horizontal="right"/>
    </xf>
    <xf numFmtId="167" fontId="26" fillId="0" borderId="21" xfId="0" applyNumberFormat="1" applyFont="1" applyBorder="1" applyAlignment="1">
      <alignment horizontal="right"/>
    </xf>
    <xf numFmtId="164" fontId="2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4" fillId="0" borderId="13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4" fillId="0" borderId="14" xfId="0" applyFont="1" applyBorder="1" applyAlignment="1">
      <alignment horizontal="left"/>
    </xf>
    <xf numFmtId="0" fontId="24" fillId="0" borderId="22" xfId="0" applyFont="1" applyBorder="1" applyAlignment="1">
      <alignment horizontal="left"/>
    </xf>
    <xf numFmtId="167" fontId="24" fillId="0" borderId="0" xfId="0" applyNumberFormat="1" applyFont="1" applyAlignment="1">
      <alignment horizontal="right"/>
    </xf>
    <xf numFmtId="167" fontId="24" fillId="0" borderId="23" xfId="0" applyNumberFormat="1" applyFont="1" applyBorder="1" applyAlignment="1">
      <alignment horizontal="right"/>
    </xf>
    <xf numFmtId="164" fontId="24" fillId="0" borderId="0" xfId="0" applyNumberFormat="1" applyFont="1" applyAlignment="1">
      <alignment horizontal="right" vertical="center"/>
    </xf>
    <xf numFmtId="0" fontId="25" fillId="0" borderId="0" xfId="0" applyFont="1" applyAlignment="1">
      <alignment horizontal="left"/>
    </xf>
    <xf numFmtId="0" fontId="0" fillId="0" borderId="33" xfId="0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 wrapText="1"/>
    </xf>
    <xf numFmtId="168" fontId="0" fillId="0" borderId="33" xfId="0" applyNumberFormat="1" applyFont="1" applyBorder="1" applyAlignment="1">
      <alignment horizontal="right" vertical="center"/>
    </xf>
    <xf numFmtId="0" fontId="11" fillId="0" borderId="33" xfId="0" applyFont="1" applyBorder="1" applyAlignment="1">
      <alignment horizontal="left" vertical="center"/>
    </xf>
    <xf numFmtId="167" fontId="11" fillId="0" borderId="0" xfId="0" applyNumberFormat="1" applyFont="1" applyAlignment="1">
      <alignment horizontal="right" vertical="center"/>
    </xf>
    <xf numFmtId="167" fontId="11" fillId="0" borderId="23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0" fontId="28" fillId="0" borderId="33" xfId="0" applyFont="1" applyBorder="1" applyAlignment="1">
      <alignment horizontal="center" vertical="center"/>
    </xf>
    <xf numFmtId="49" fontId="28" fillId="0" borderId="33" xfId="0" applyNumberFormat="1" applyFont="1" applyBorder="1" applyAlignment="1">
      <alignment horizontal="left" vertical="center" wrapText="1"/>
    </xf>
    <xf numFmtId="0" fontId="28" fillId="0" borderId="33" xfId="0" applyFont="1" applyBorder="1" applyAlignment="1">
      <alignment horizontal="center" vertical="center" wrapText="1"/>
    </xf>
    <xf numFmtId="168" fontId="28" fillId="0" borderId="33" xfId="0" applyNumberFormat="1" applyFont="1" applyBorder="1" applyAlignment="1">
      <alignment horizontal="right" vertical="center"/>
    </xf>
    <xf numFmtId="0" fontId="11" fillId="0" borderId="25" xfId="0" applyFont="1" applyBorder="1" applyAlignment="1">
      <alignment horizontal="center" vertical="center"/>
    </xf>
    <xf numFmtId="167" fontId="11" fillId="0" borderId="25" xfId="0" applyNumberFormat="1" applyFont="1" applyBorder="1" applyAlignment="1">
      <alignment horizontal="right" vertical="center"/>
    </xf>
    <xf numFmtId="167" fontId="11" fillId="0" borderId="26" xfId="0" applyNumberFormat="1" applyFont="1" applyBorder="1" applyAlignment="1">
      <alignment horizontal="right" vertical="center"/>
    </xf>
    <xf numFmtId="0" fontId="47" fillId="0" borderId="0" xfId="37" applyFont="1" applyAlignment="1">
      <alignment horizontal="center" vertical="center"/>
    </xf>
    <xf numFmtId="0" fontId="1" fillId="17" borderId="0" xfId="0" applyFont="1" applyFill="1" applyAlignment="1" applyProtection="1">
      <alignment horizontal="left" vertical="center"/>
      <protection/>
    </xf>
    <xf numFmtId="0" fontId="9" fillId="17" borderId="0" xfId="0" applyFont="1" applyFill="1" applyAlignment="1" applyProtection="1">
      <alignment horizontal="left" vertical="center"/>
      <protection/>
    </xf>
    <xf numFmtId="0" fontId="2" fillId="17" borderId="0" xfId="0" applyFont="1" applyFill="1" applyAlignment="1" applyProtection="1">
      <alignment horizontal="left" vertical="center"/>
      <protection/>
    </xf>
    <xf numFmtId="0" fontId="48" fillId="17" borderId="0" xfId="37" applyFont="1" applyFill="1" applyAlignment="1" applyProtection="1">
      <alignment horizontal="left" vertical="center"/>
      <protection/>
    </xf>
    <xf numFmtId="0" fontId="0" fillId="17" borderId="0" xfId="0" applyFont="1" applyFill="1" applyAlignment="1" applyProtection="1">
      <alignment horizontal="left" vertical="top"/>
      <protection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19" borderId="17" xfId="0" applyFont="1" applyFill="1" applyBorder="1" applyAlignment="1">
      <alignment horizontal="center" vertical="center"/>
    </xf>
    <xf numFmtId="165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164" fontId="12" fillId="0" borderId="0" xfId="0" applyNumberFormat="1" applyFont="1" applyAlignment="1">
      <alignment horizontal="right" vertical="center"/>
    </xf>
    <xf numFmtId="0" fontId="7" fillId="19" borderId="18" xfId="0" applyFont="1" applyFill="1" applyBorder="1" applyAlignment="1">
      <alignment horizontal="left" vertical="center"/>
    </xf>
    <xf numFmtId="164" fontId="7" fillId="19" borderId="18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1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164" fontId="17" fillId="19" borderId="0" xfId="0" applyNumberFormat="1" applyFont="1" applyFill="1" applyAlignment="1">
      <alignment horizontal="right" vertical="center"/>
    </xf>
    <xf numFmtId="0" fontId="0" fillId="19" borderId="0" xfId="0" applyFill="1" applyAlignment="1">
      <alignment horizontal="left" vertical="center"/>
    </xf>
    <xf numFmtId="0" fontId="3" fillId="19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top"/>
    </xf>
    <xf numFmtId="164" fontId="21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16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6" fillId="19" borderId="18" xfId="0" applyFont="1" applyFill="1" applyBorder="1" applyAlignment="1">
      <alignment horizontal="center" vertical="center"/>
    </xf>
    <xf numFmtId="0" fontId="0" fillId="19" borderId="18" xfId="0" applyFill="1" applyBorder="1" applyAlignment="1">
      <alignment horizontal="left" vertical="center"/>
    </xf>
    <xf numFmtId="0" fontId="0" fillId="19" borderId="34" xfId="0" applyFill="1" applyBorder="1" applyAlignment="1">
      <alignment horizontal="left" vertical="center"/>
    </xf>
    <xf numFmtId="164" fontId="10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164" fontId="9" fillId="0" borderId="0" xfId="0" applyNumberFormat="1" applyFont="1" applyAlignment="1">
      <alignment horizontal="right" vertical="center"/>
    </xf>
    <xf numFmtId="164" fontId="25" fillId="0" borderId="0" xfId="0" applyNumberFormat="1" applyFont="1" applyAlignment="1">
      <alignment horizontal="right"/>
    </xf>
    <xf numFmtId="0" fontId="24" fillId="0" borderId="0" xfId="0" applyFont="1" applyAlignment="1">
      <alignment horizontal="left"/>
    </xf>
    <xf numFmtId="164" fontId="23" fillId="0" borderId="0" xfId="0" applyNumberFormat="1" applyFont="1" applyAlignment="1">
      <alignment horizontal="right"/>
    </xf>
    <xf numFmtId="0" fontId="48" fillId="17" borderId="0" xfId="37" applyFont="1" applyFill="1" applyAlignment="1" applyProtection="1">
      <alignment horizontal="center" vertical="center"/>
      <protection/>
    </xf>
    <xf numFmtId="0" fontId="0" fillId="0" borderId="33" xfId="0" applyFont="1" applyBorder="1" applyAlignment="1">
      <alignment horizontal="left" vertical="center" wrapText="1"/>
    </xf>
    <xf numFmtId="0" fontId="0" fillId="0" borderId="33" xfId="0" applyBorder="1" applyAlignment="1">
      <alignment horizontal="left" vertical="center"/>
    </xf>
    <xf numFmtId="164" fontId="0" fillId="0" borderId="33" xfId="0" applyNumberFormat="1" applyFont="1" applyBorder="1" applyAlignment="1">
      <alignment horizontal="right" vertical="center"/>
    </xf>
    <xf numFmtId="164" fontId="17" fillId="0" borderId="0" xfId="0" applyNumberFormat="1" applyFont="1" applyAlignment="1">
      <alignment horizontal="right"/>
    </xf>
    <xf numFmtId="0" fontId="28" fillId="0" borderId="33" xfId="0" applyFont="1" applyBorder="1" applyAlignment="1">
      <alignment horizontal="left" vertical="center" wrapText="1"/>
    </xf>
    <xf numFmtId="0" fontId="28" fillId="0" borderId="33" xfId="0" applyFont="1" applyBorder="1" applyAlignment="1">
      <alignment horizontal="left" vertical="center"/>
    </xf>
    <xf numFmtId="164" fontId="28" fillId="0" borderId="33" xfId="0" applyNumberFormat="1" applyFont="1" applyBorder="1" applyAlignment="1">
      <alignment horizontal="right" vertical="center"/>
    </xf>
    <xf numFmtId="166" fontId="6" fillId="0" borderId="0" xfId="0" applyNumberFormat="1" applyFont="1" applyAlignment="1">
      <alignment horizontal="left" vertical="top"/>
    </xf>
    <xf numFmtId="0" fontId="6" fillId="19" borderId="31" xfId="0" applyFont="1" applyFill="1" applyBorder="1" applyAlignment="1">
      <alignment horizontal="center" vertical="center" wrapText="1"/>
    </xf>
    <xf numFmtId="0" fontId="0" fillId="19" borderId="31" xfId="0" applyFill="1" applyBorder="1" applyAlignment="1">
      <alignment horizontal="center" vertical="center" wrapText="1"/>
    </xf>
    <xf numFmtId="0" fontId="0" fillId="19" borderId="32" xfId="0" applyFill="1" applyBorder="1" applyAlignment="1">
      <alignment horizontal="center" vertical="center" wrapText="1"/>
    </xf>
    <xf numFmtId="164" fontId="25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164" fontId="23" fillId="0" borderId="0" xfId="0" applyNumberFormat="1" applyFont="1" applyAlignment="1">
      <alignment horizontal="right" vertical="center"/>
    </xf>
    <xf numFmtId="0" fontId="6" fillId="19" borderId="0" xfId="0" applyFont="1" applyFill="1" applyAlignment="1">
      <alignment horizontal="center" vertical="center"/>
    </xf>
    <xf numFmtId="164" fontId="11" fillId="0" borderId="0" xfId="0" applyNumberFormat="1" applyFont="1" applyAlignment="1">
      <alignment horizontal="right" vertical="center"/>
    </xf>
    <xf numFmtId="164" fontId="10" fillId="0" borderId="0" xfId="0" applyNumberFormat="1" applyFont="1" applyAlignment="1">
      <alignment horizontal="right" vertical="center"/>
    </xf>
  </cellXfs>
  <cellStyles count="48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3"/>
  <sheetViews>
    <sheetView showGridLines="0" tabSelected="1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4.25" customHeight="1"/>
  <cols>
    <col min="1" max="1" width="8.16015625" style="2" customWidth="1"/>
    <col min="2" max="2" width="1.66796875" style="2" customWidth="1"/>
    <col min="3" max="3" width="4.16015625" style="2" customWidth="1"/>
    <col min="4" max="33" width="2.5" style="2" customWidth="1"/>
    <col min="34" max="34" width="3.16015625" style="2" customWidth="1"/>
    <col min="35" max="37" width="2.5" style="2" customWidth="1"/>
    <col min="38" max="38" width="8.16015625" style="2" customWidth="1"/>
    <col min="39" max="39" width="3.16015625" style="2" customWidth="1"/>
    <col min="40" max="40" width="13.16015625" style="2" customWidth="1"/>
    <col min="41" max="41" width="7.5" style="2" customWidth="1"/>
    <col min="42" max="42" width="4.16015625" style="2" customWidth="1"/>
    <col min="43" max="43" width="1.66796875" style="2" customWidth="1"/>
    <col min="44" max="44" width="10.66015625" style="1" customWidth="1"/>
    <col min="45" max="46" width="25.660156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89" width="10.66015625" style="2" hidden="1" customWidth="1"/>
    <col min="90" max="16384" width="8.66015625" style="1" customWidth="1"/>
  </cols>
  <sheetData>
    <row r="1" spans="1:256" s="3" customFormat="1" ht="22.5" customHeight="1">
      <c r="A1" s="121" t="s">
        <v>0</v>
      </c>
      <c r="B1" s="122"/>
      <c r="C1" s="122"/>
      <c r="D1" s="123" t="s">
        <v>1</v>
      </c>
      <c r="E1" s="122"/>
      <c r="F1" s="122"/>
      <c r="G1" s="122"/>
      <c r="H1" s="122"/>
      <c r="I1" s="122"/>
      <c r="J1" s="122"/>
      <c r="K1" s="124" t="s">
        <v>400</v>
      </c>
      <c r="L1" s="124"/>
      <c r="M1" s="124"/>
      <c r="N1" s="124"/>
      <c r="O1" s="124"/>
      <c r="P1" s="124"/>
      <c r="Q1" s="124"/>
      <c r="R1" s="124"/>
      <c r="S1" s="124"/>
      <c r="T1" s="122"/>
      <c r="U1" s="122"/>
      <c r="V1" s="122"/>
      <c r="W1" s="124" t="s">
        <v>401</v>
      </c>
      <c r="X1" s="124"/>
      <c r="Y1" s="124"/>
      <c r="Z1" s="124"/>
      <c r="AA1" s="124"/>
      <c r="AB1" s="124"/>
      <c r="AC1" s="124"/>
      <c r="AD1" s="124"/>
      <c r="AE1" s="124"/>
      <c r="AF1" s="124"/>
      <c r="AG1" s="122"/>
      <c r="AH1" s="122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</v>
      </c>
      <c r="BU1" s="4" t="s">
        <v>3</v>
      </c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136" t="s">
        <v>4</v>
      </c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R2" s="141" t="s">
        <v>5</v>
      </c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C4" s="135" t="s">
        <v>9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1"/>
      <c r="AS4" s="12" t="s">
        <v>10</v>
      </c>
      <c r="BS4" s="6" t="s">
        <v>11</v>
      </c>
    </row>
    <row r="5" spans="2:71" s="2" customFormat="1" ht="15" customHeight="1">
      <c r="B5" s="10"/>
      <c r="D5" s="13" t="s">
        <v>12</v>
      </c>
      <c r="K5" s="128" t="s">
        <v>13</v>
      </c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Q5" s="11"/>
      <c r="BS5" s="6" t="s">
        <v>6</v>
      </c>
    </row>
    <row r="6" spans="2:71" s="2" customFormat="1" ht="37.5" customHeight="1">
      <c r="B6" s="10"/>
      <c r="D6" s="15" t="s">
        <v>14</v>
      </c>
      <c r="K6" s="126" t="s">
        <v>15</v>
      </c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Q6" s="11"/>
      <c r="BS6" s="6" t="s">
        <v>16</v>
      </c>
    </row>
    <row r="7" spans="2:71" s="2" customFormat="1" ht="15" customHeight="1">
      <c r="B7" s="10"/>
      <c r="D7" s="16" t="s">
        <v>17</v>
      </c>
      <c r="K7" s="14"/>
      <c r="AK7" s="16" t="s">
        <v>18</v>
      </c>
      <c r="AN7" s="14"/>
      <c r="AQ7" s="11"/>
      <c r="BS7" s="6" t="s">
        <v>19</v>
      </c>
    </row>
    <row r="8" spans="2:71" s="2" customFormat="1" ht="15" customHeight="1">
      <c r="B8" s="10"/>
      <c r="D8" s="16" t="s">
        <v>20</v>
      </c>
      <c r="K8" s="14" t="s">
        <v>21</v>
      </c>
      <c r="AK8" s="16" t="s">
        <v>22</v>
      </c>
      <c r="AN8" s="14" t="s">
        <v>23</v>
      </c>
      <c r="AQ8" s="11"/>
      <c r="BS8" s="6" t="s">
        <v>24</v>
      </c>
    </row>
    <row r="9" spans="2:71" s="2" customFormat="1" ht="15" customHeight="1">
      <c r="B9" s="10"/>
      <c r="AQ9" s="11"/>
      <c r="BS9" s="6" t="s">
        <v>25</v>
      </c>
    </row>
    <row r="10" spans="2:71" s="2" customFormat="1" ht="15" customHeight="1">
      <c r="B10" s="10"/>
      <c r="D10" s="16" t="s">
        <v>26</v>
      </c>
      <c r="AK10" s="16" t="s">
        <v>27</v>
      </c>
      <c r="AN10" s="14"/>
      <c r="AQ10" s="11"/>
      <c r="BS10" s="6" t="s">
        <v>16</v>
      </c>
    </row>
    <row r="11" spans="2:71" s="2" customFormat="1" ht="19.5" customHeight="1">
      <c r="B11" s="10"/>
      <c r="E11" s="14" t="s">
        <v>28</v>
      </c>
      <c r="AK11" s="16" t="s">
        <v>29</v>
      </c>
      <c r="AN11" s="14"/>
      <c r="AQ11" s="11"/>
      <c r="BS11" s="6" t="s">
        <v>16</v>
      </c>
    </row>
    <row r="12" spans="2:71" s="2" customFormat="1" ht="7.5" customHeight="1">
      <c r="B12" s="10"/>
      <c r="AQ12" s="11"/>
      <c r="BS12" s="6" t="s">
        <v>16</v>
      </c>
    </row>
    <row r="13" spans="2:71" s="2" customFormat="1" ht="15" customHeight="1">
      <c r="B13" s="10"/>
      <c r="D13" s="16" t="s">
        <v>30</v>
      </c>
      <c r="AK13" s="16" t="s">
        <v>27</v>
      </c>
      <c r="AN13" s="14"/>
      <c r="AQ13" s="11"/>
      <c r="BS13" s="6" t="s">
        <v>16</v>
      </c>
    </row>
    <row r="14" spans="2:71" s="2" customFormat="1" ht="15.75" customHeight="1">
      <c r="B14" s="10"/>
      <c r="E14" s="14" t="s">
        <v>31</v>
      </c>
      <c r="AK14" s="16" t="s">
        <v>29</v>
      </c>
      <c r="AN14" s="14"/>
      <c r="AQ14" s="11"/>
      <c r="BS14" s="6" t="s">
        <v>16</v>
      </c>
    </row>
    <row r="15" spans="2:71" s="2" customFormat="1" ht="7.5" customHeight="1">
      <c r="B15" s="10"/>
      <c r="AQ15" s="11"/>
      <c r="BS15" s="6" t="s">
        <v>3</v>
      </c>
    </row>
    <row r="16" spans="2:71" s="2" customFormat="1" ht="15" customHeight="1">
      <c r="B16" s="10"/>
      <c r="D16" s="16" t="s">
        <v>32</v>
      </c>
      <c r="AK16" s="16" t="s">
        <v>27</v>
      </c>
      <c r="AN16" s="14"/>
      <c r="AQ16" s="11"/>
      <c r="BS16" s="6" t="s">
        <v>3</v>
      </c>
    </row>
    <row r="17" spans="2:71" ht="19.5" customHeight="1">
      <c r="B17" s="10"/>
      <c r="E17" s="14" t="s">
        <v>33</v>
      </c>
      <c r="AK17" s="16" t="s">
        <v>29</v>
      </c>
      <c r="AN17" s="14"/>
      <c r="AQ17" s="11"/>
      <c r="AR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6" t="s">
        <v>34</v>
      </c>
    </row>
    <row r="18" spans="2:71" ht="7.5" customHeight="1">
      <c r="B18" s="10"/>
      <c r="AQ18" s="11"/>
      <c r="AR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6" t="s">
        <v>19</v>
      </c>
    </row>
    <row r="19" spans="2:71" ht="15" customHeight="1">
      <c r="B19" s="10"/>
      <c r="D19" s="16" t="s">
        <v>35</v>
      </c>
      <c r="AK19" s="16" t="s">
        <v>27</v>
      </c>
      <c r="AN19" s="14"/>
      <c r="AQ19" s="11"/>
      <c r="AR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6" t="s">
        <v>19</v>
      </c>
    </row>
    <row r="20" spans="2:70" ht="19.5" customHeight="1">
      <c r="B20" s="10"/>
      <c r="E20" s="14" t="s">
        <v>31</v>
      </c>
      <c r="AK20" s="16" t="s">
        <v>29</v>
      </c>
      <c r="AN20" s="14"/>
      <c r="AQ20" s="11"/>
      <c r="AR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</row>
    <row r="21" spans="2:70" ht="7.5" customHeight="1">
      <c r="B21" s="10"/>
      <c r="AQ21" s="11"/>
      <c r="AR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</row>
    <row r="22" spans="2:70" ht="7.5" customHeight="1">
      <c r="B22" s="10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Q22" s="11"/>
      <c r="AR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</row>
    <row r="23" spans="2:70" ht="15" customHeight="1">
      <c r="B23" s="10"/>
      <c r="D23" s="18" t="s">
        <v>36</v>
      </c>
      <c r="AK23" s="156">
        <f>ROUND($AG$87,0)</f>
        <v>0</v>
      </c>
      <c r="AL23" s="142"/>
      <c r="AM23" s="142"/>
      <c r="AN23" s="142"/>
      <c r="AO23" s="142"/>
      <c r="AQ23" s="11"/>
      <c r="AR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</row>
    <row r="24" spans="2:70" ht="15" customHeight="1">
      <c r="B24" s="10"/>
      <c r="D24" s="18" t="s">
        <v>37</v>
      </c>
      <c r="AK24" s="156">
        <f>ROUND($AG$90,0)</f>
        <v>0</v>
      </c>
      <c r="AL24" s="142"/>
      <c r="AM24" s="142"/>
      <c r="AN24" s="142"/>
      <c r="AO24" s="142"/>
      <c r="AQ24" s="11"/>
      <c r="AR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</row>
    <row r="25" spans="2:43" s="6" customFormat="1" ht="7.5" customHeight="1">
      <c r="B25" s="19"/>
      <c r="AQ25" s="20"/>
    </row>
    <row r="26" spans="2:43" s="6" customFormat="1" ht="27" customHeight="1">
      <c r="B26" s="19"/>
      <c r="D26" s="21" t="s">
        <v>38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151">
        <f>ROUND($AK$23+$AK$24,0)</f>
        <v>0</v>
      </c>
      <c r="AL26" s="152"/>
      <c r="AM26" s="152"/>
      <c r="AN26" s="152"/>
      <c r="AO26" s="152"/>
      <c r="AQ26" s="20"/>
    </row>
    <row r="27" spans="2:43" s="6" customFormat="1" ht="7.5" customHeight="1">
      <c r="B27" s="19"/>
      <c r="AQ27" s="20"/>
    </row>
    <row r="28" spans="2:43" s="6" customFormat="1" ht="15" customHeight="1">
      <c r="B28" s="23"/>
      <c r="D28" s="24" t="s">
        <v>39</v>
      </c>
      <c r="F28" s="24" t="s">
        <v>40</v>
      </c>
      <c r="L28" s="130">
        <v>0.21</v>
      </c>
      <c r="M28" s="131"/>
      <c r="N28" s="131"/>
      <c r="O28" s="131"/>
      <c r="T28" s="26" t="s">
        <v>41</v>
      </c>
      <c r="W28" s="132">
        <f>ROUND($AZ$87+SUM($CD$91:$CD$91),0)</f>
        <v>0</v>
      </c>
      <c r="X28" s="131"/>
      <c r="Y28" s="131"/>
      <c r="Z28" s="131"/>
      <c r="AA28" s="131"/>
      <c r="AB28" s="131"/>
      <c r="AC28" s="131"/>
      <c r="AD28" s="131"/>
      <c r="AE28" s="131"/>
      <c r="AK28" s="132">
        <f>ROUND($AV$87+SUM($BY$91:$BY$91),0)</f>
        <v>0</v>
      </c>
      <c r="AL28" s="131"/>
      <c r="AM28" s="131"/>
      <c r="AN28" s="131"/>
      <c r="AO28" s="131"/>
      <c r="AQ28" s="27"/>
    </row>
    <row r="29" spans="2:43" s="6" customFormat="1" ht="15" customHeight="1">
      <c r="B29" s="23"/>
      <c r="F29" s="24" t="s">
        <v>42</v>
      </c>
      <c r="L29" s="130">
        <v>0.15</v>
      </c>
      <c r="M29" s="131"/>
      <c r="N29" s="131"/>
      <c r="O29" s="131"/>
      <c r="T29" s="26" t="s">
        <v>41</v>
      </c>
      <c r="W29" s="132">
        <f>ROUND($BA$87+SUM($CE$91:$CE$91),0)</f>
        <v>0</v>
      </c>
      <c r="X29" s="131"/>
      <c r="Y29" s="131"/>
      <c r="Z29" s="131"/>
      <c r="AA29" s="131"/>
      <c r="AB29" s="131"/>
      <c r="AC29" s="131"/>
      <c r="AD29" s="131"/>
      <c r="AE29" s="131"/>
      <c r="AK29" s="132">
        <f>ROUND($AW$87+SUM($BZ$91:$BZ$91),0)</f>
        <v>0</v>
      </c>
      <c r="AL29" s="131"/>
      <c r="AM29" s="131"/>
      <c r="AN29" s="131"/>
      <c r="AO29" s="131"/>
      <c r="AQ29" s="27"/>
    </row>
    <row r="30" spans="2:43" s="6" customFormat="1" ht="15" customHeight="1" hidden="1">
      <c r="B30" s="23"/>
      <c r="F30" s="24" t="s">
        <v>43</v>
      </c>
      <c r="L30" s="130">
        <v>0.21</v>
      </c>
      <c r="M30" s="131"/>
      <c r="N30" s="131"/>
      <c r="O30" s="131"/>
      <c r="T30" s="26" t="s">
        <v>41</v>
      </c>
      <c r="W30" s="132">
        <f>ROUND($BB$87+SUM($CF$91:$CF$91),0)</f>
        <v>0</v>
      </c>
      <c r="X30" s="131"/>
      <c r="Y30" s="131"/>
      <c r="Z30" s="131"/>
      <c r="AA30" s="131"/>
      <c r="AB30" s="131"/>
      <c r="AC30" s="131"/>
      <c r="AD30" s="131"/>
      <c r="AE30" s="131"/>
      <c r="AK30" s="132">
        <v>0</v>
      </c>
      <c r="AL30" s="131"/>
      <c r="AM30" s="131"/>
      <c r="AN30" s="131"/>
      <c r="AO30" s="131"/>
      <c r="AQ30" s="27"/>
    </row>
    <row r="31" spans="2:43" s="6" customFormat="1" ht="15" customHeight="1" hidden="1">
      <c r="B31" s="23"/>
      <c r="F31" s="24" t="s">
        <v>44</v>
      </c>
      <c r="L31" s="130">
        <v>0.15</v>
      </c>
      <c r="M31" s="131"/>
      <c r="N31" s="131"/>
      <c r="O31" s="131"/>
      <c r="T31" s="26" t="s">
        <v>41</v>
      </c>
      <c r="W31" s="132">
        <f>ROUND($BC$87+SUM($CG$91:$CG$91),0)</f>
        <v>0</v>
      </c>
      <c r="X31" s="131"/>
      <c r="Y31" s="131"/>
      <c r="Z31" s="131"/>
      <c r="AA31" s="131"/>
      <c r="AB31" s="131"/>
      <c r="AC31" s="131"/>
      <c r="AD31" s="131"/>
      <c r="AE31" s="131"/>
      <c r="AK31" s="132">
        <v>0</v>
      </c>
      <c r="AL31" s="131"/>
      <c r="AM31" s="131"/>
      <c r="AN31" s="131"/>
      <c r="AO31" s="131"/>
      <c r="AQ31" s="27"/>
    </row>
    <row r="32" spans="2:43" s="6" customFormat="1" ht="15" customHeight="1" hidden="1">
      <c r="B32" s="23"/>
      <c r="F32" s="24" t="s">
        <v>45</v>
      </c>
      <c r="L32" s="130">
        <v>0</v>
      </c>
      <c r="M32" s="131"/>
      <c r="N32" s="131"/>
      <c r="O32" s="131"/>
      <c r="T32" s="26" t="s">
        <v>41</v>
      </c>
      <c r="W32" s="132">
        <f>ROUND($BD$87+SUM($CH$91:$CH$91),0)</f>
        <v>0</v>
      </c>
      <c r="X32" s="131"/>
      <c r="Y32" s="131"/>
      <c r="Z32" s="131"/>
      <c r="AA32" s="131"/>
      <c r="AB32" s="131"/>
      <c r="AC32" s="131"/>
      <c r="AD32" s="131"/>
      <c r="AE32" s="131"/>
      <c r="AK32" s="132">
        <v>0</v>
      </c>
      <c r="AL32" s="131"/>
      <c r="AM32" s="131"/>
      <c r="AN32" s="131"/>
      <c r="AO32" s="131"/>
      <c r="AQ32" s="27"/>
    </row>
    <row r="33" spans="2:43" s="6" customFormat="1" ht="7.5" customHeight="1">
      <c r="B33" s="19"/>
      <c r="AQ33" s="20"/>
    </row>
    <row r="34" spans="2:43" s="6" customFormat="1" ht="27" customHeight="1">
      <c r="B34" s="19"/>
      <c r="C34" s="28"/>
      <c r="D34" s="29" t="s">
        <v>46</v>
      </c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1" t="s">
        <v>47</v>
      </c>
      <c r="U34" s="30"/>
      <c r="V34" s="30"/>
      <c r="W34" s="30"/>
      <c r="X34" s="133" t="s">
        <v>48</v>
      </c>
      <c r="Y34" s="149"/>
      <c r="Z34" s="149"/>
      <c r="AA34" s="149"/>
      <c r="AB34" s="149"/>
      <c r="AC34" s="30"/>
      <c r="AD34" s="30"/>
      <c r="AE34" s="30"/>
      <c r="AF34" s="30"/>
      <c r="AG34" s="30"/>
      <c r="AH34" s="30"/>
      <c r="AI34" s="30"/>
      <c r="AJ34" s="30"/>
      <c r="AK34" s="134">
        <f>ROUND(SUM($AK$26:$AK$32),0)</f>
        <v>0</v>
      </c>
      <c r="AL34" s="149"/>
      <c r="AM34" s="149"/>
      <c r="AN34" s="149"/>
      <c r="AO34" s="150"/>
      <c r="AP34" s="28"/>
      <c r="AQ34" s="20"/>
    </row>
    <row r="35" spans="2:43" s="6" customFormat="1" ht="15" customHeight="1">
      <c r="B35" s="19"/>
      <c r="AQ35" s="20"/>
    </row>
    <row r="36" spans="2:43" s="2" customFormat="1" ht="14.25" customHeight="1">
      <c r="B36" s="10"/>
      <c r="AQ36" s="11"/>
    </row>
    <row r="37" spans="2:43" s="2" customFormat="1" ht="14.25" customHeight="1">
      <c r="B37" s="10"/>
      <c r="AQ37" s="11"/>
    </row>
    <row r="38" spans="2:43" s="2" customFormat="1" ht="14.25" customHeight="1">
      <c r="B38" s="10"/>
      <c r="AQ38" s="11"/>
    </row>
    <row r="39" spans="2:43" s="2" customFormat="1" ht="14.25" customHeight="1">
      <c r="B39" s="10"/>
      <c r="AQ39" s="11"/>
    </row>
    <row r="40" spans="2:43" s="2" customFormat="1" ht="14.25" customHeight="1">
      <c r="B40" s="10"/>
      <c r="AQ40" s="11"/>
    </row>
    <row r="41" spans="2:43" s="2" customFormat="1" ht="14.25" customHeight="1">
      <c r="B41" s="10"/>
      <c r="AQ41" s="11"/>
    </row>
    <row r="42" spans="2:43" s="2" customFormat="1" ht="14.25" customHeight="1">
      <c r="B42" s="10"/>
      <c r="AQ42" s="11"/>
    </row>
    <row r="43" spans="2:43" s="2" customFormat="1" ht="14.25" customHeight="1">
      <c r="B43" s="10"/>
      <c r="AQ43" s="11"/>
    </row>
    <row r="44" spans="2:43" s="2" customFormat="1" ht="14.25" customHeight="1">
      <c r="B44" s="10"/>
      <c r="AQ44" s="11"/>
    </row>
    <row r="45" spans="2:43" s="2" customFormat="1" ht="14.25" customHeight="1">
      <c r="B45" s="10"/>
      <c r="AQ45" s="11"/>
    </row>
    <row r="46" spans="2:43" s="2" customFormat="1" ht="14.25" customHeight="1">
      <c r="B46" s="10"/>
      <c r="AQ46" s="11"/>
    </row>
    <row r="47" spans="2:43" s="2" customFormat="1" ht="14.25" customHeight="1">
      <c r="B47" s="10"/>
      <c r="AQ47" s="11"/>
    </row>
    <row r="48" spans="2:43" s="2" customFormat="1" ht="14.25" customHeight="1">
      <c r="B48" s="10"/>
      <c r="AQ48" s="11"/>
    </row>
    <row r="49" spans="2:43" s="6" customFormat="1" ht="15.75" customHeight="1">
      <c r="B49" s="19"/>
      <c r="D49" s="32" t="s">
        <v>49</v>
      </c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4"/>
      <c r="AC49" s="32" t="s">
        <v>50</v>
      </c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4"/>
      <c r="AQ49" s="20"/>
    </row>
    <row r="50" spans="2:43" s="2" customFormat="1" ht="14.25" customHeight="1">
      <c r="B50" s="10"/>
      <c r="D50" s="35"/>
      <c r="Z50" s="36"/>
      <c r="AC50" s="35"/>
      <c r="AO50" s="36"/>
      <c r="AQ50" s="11"/>
    </row>
    <row r="51" spans="2:43" s="2" customFormat="1" ht="14.25" customHeight="1">
      <c r="B51" s="10"/>
      <c r="D51" s="35"/>
      <c r="Z51" s="36"/>
      <c r="AC51" s="35"/>
      <c r="AO51" s="36"/>
      <c r="AQ51" s="11"/>
    </row>
    <row r="52" spans="2:43" s="2" customFormat="1" ht="14.25" customHeight="1">
      <c r="B52" s="10"/>
      <c r="D52" s="35"/>
      <c r="Z52" s="36"/>
      <c r="AC52" s="35"/>
      <c r="AO52" s="36"/>
      <c r="AQ52" s="11"/>
    </row>
    <row r="53" spans="2:43" s="2" customFormat="1" ht="14.25" customHeight="1">
      <c r="B53" s="10"/>
      <c r="D53" s="35"/>
      <c r="Z53" s="36"/>
      <c r="AC53" s="35"/>
      <c r="AO53" s="36"/>
      <c r="AQ53" s="11"/>
    </row>
    <row r="54" spans="2:43" s="2" customFormat="1" ht="14.25" customHeight="1">
      <c r="B54" s="10"/>
      <c r="D54" s="35"/>
      <c r="Z54" s="36"/>
      <c r="AC54" s="35"/>
      <c r="AO54" s="36"/>
      <c r="AQ54" s="11"/>
    </row>
    <row r="55" spans="2:43" s="2" customFormat="1" ht="14.25" customHeight="1">
      <c r="B55" s="10"/>
      <c r="D55" s="35"/>
      <c r="Z55" s="36"/>
      <c r="AC55" s="35"/>
      <c r="AO55" s="36"/>
      <c r="AQ55" s="11"/>
    </row>
    <row r="56" spans="2:43" s="2" customFormat="1" ht="14.25" customHeight="1">
      <c r="B56" s="10"/>
      <c r="D56" s="35"/>
      <c r="Z56" s="36"/>
      <c r="AC56" s="35"/>
      <c r="AO56" s="36"/>
      <c r="AQ56" s="11"/>
    </row>
    <row r="57" spans="2:43" s="2" customFormat="1" ht="14.25" customHeight="1">
      <c r="B57" s="10"/>
      <c r="D57" s="35"/>
      <c r="Z57" s="36"/>
      <c r="AC57" s="35"/>
      <c r="AO57" s="36"/>
      <c r="AQ57" s="11"/>
    </row>
    <row r="58" spans="2:43" s="6" customFormat="1" ht="15.75" customHeight="1">
      <c r="B58" s="19"/>
      <c r="D58" s="37" t="s">
        <v>51</v>
      </c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9" t="s">
        <v>52</v>
      </c>
      <c r="S58" s="38"/>
      <c r="T58" s="38"/>
      <c r="U58" s="38"/>
      <c r="V58" s="38"/>
      <c r="W58" s="38"/>
      <c r="X58" s="38"/>
      <c r="Y58" s="38"/>
      <c r="Z58" s="40"/>
      <c r="AC58" s="37" t="s">
        <v>51</v>
      </c>
      <c r="AD58" s="38"/>
      <c r="AE58" s="38"/>
      <c r="AF58" s="38"/>
      <c r="AG58" s="38"/>
      <c r="AH58" s="38"/>
      <c r="AI58" s="38"/>
      <c r="AJ58" s="38"/>
      <c r="AK58" s="38"/>
      <c r="AL58" s="38"/>
      <c r="AM58" s="39" t="s">
        <v>52</v>
      </c>
      <c r="AN58" s="38"/>
      <c r="AO58" s="40"/>
      <c r="AQ58" s="20"/>
    </row>
    <row r="59" spans="2:43" s="2" customFormat="1" ht="14.25" customHeight="1">
      <c r="B59" s="10"/>
      <c r="AQ59" s="11"/>
    </row>
    <row r="60" spans="2:43" s="6" customFormat="1" ht="15.75" customHeight="1">
      <c r="B60" s="19"/>
      <c r="D60" s="32" t="s">
        <v>53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4"/>
      <c r="AC60" s="32" t="s">
        <v>54</v>
      </c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4"/>
      <c r="AQ60" s="20"/>
    </row>
    <row r="61" spans="2:43" s="2" customFormat="1" ht="14.25" customHeight="1">
      <c r="B61" s="10"/>
      <c r="D61" s="35"/>
      <c r="Z61" s="36"/>
      <c r="AC61" s="35"/>
      <c r="AO61" s="36"/>
      <c r="AQ61" s="11"/>
    </row>
    <row r="62" spans="2:43" s="2" customFormat="1" ht="14.25" customHeight="1">
      <c r="B62" s="10"/>
      <c r="D62" s="35"/>
      <c r="Z62" s="36"/>
      <c r="AC62" s="35"/>
      <c r="AO62" s="36"/>
      <c r="AQ62" s="11"/>
    </row>
    <row r="63" spans="2:43" s="2" customFormat="1" ht="14.25" customHeight="1">
      <c r="B63" s="10"/>
      <c r="D63" s="35"/>
      <c r="Z63" s="36"/>
      <c r="AC63" s="35"/>
      <c r="AO63" s="36"/>
      <c r="AQ63" s="11"/>
    </row>
    <row r="64" spans="2:43" s="2" customFormat="1" ht="14.25" customHeight="1">
      <c r="B64" s="10"/>
      <c r="D64" s="35"/>
      <c r="Z64" s="36"/>
      <c r="AC64" s="35"/>
      <c r="AO64" s="36"/>
      <c r="AQ64" s="11"/>
    </row>
    <row r="65" spans="2:43" s="2" customFormat="1" ht="14.25" customHeight="1">
      <c r="B65" s="10"/>
      <c r="D65" s="35"/>
      <c r="Z65" s="36"/>
      <c r="AC65" s="35"/>
      <c r="AO65" s="36"/>
      <c r="AQ65" s="11"/>
    </row>
    <row r="66" spans="2:43" s="2" customFormat="1" ht="14.25" customHeight="1">
      <c r="B66" s="10"/>
      <c r="D66" s="35"/>
      <c r="Z66" s="36"/>
      <c r="AC66" s="35"/>
      <c r="AO66" s="36"/>
      <c r="AQ66" s="11"/>
    </row>
    <row r="67" spans="2:43" s="2" customFormat="1" ht="14.25" customHeight="1">
      <c r="B67" s="10"/>
      <c r="D67" s="35"/>
      <c r="Z67" s="36"/>
      <c r="AC67" s="35"/>
      <c r="AO67" s="36"/>
      <c r="AQ67" s="11"/>
    </row>
    <row r="68" spans="2:43" s="2" customFormat="1" ht="14.25" customHeight="1">
      <c r="B68" s="10"/>
      <c r="D68" s="35"/>
      <c r="Z68" s="36"/>
      <c r="AC68" s="35"/>
      <c r="AO68" s="36"/>
      <c r="AQ68" s="11"/>
    </row>
    <row r="69" spans="2:43" s="6" customFormat="1" ht="15.75" customHeight="1">
      <c r="B69" s="19"/>
      <c r="D69" s="37" t="s">
        <v>51</v>
      </c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9" t="s">
        <v>52</v>
      </c>
      <c r="S69" s="38"/>
      <c r="T69" s="38"/>
      <c r="U69" s="38"/>
      <c r="V69" s="38"/>
      <c r="W69" s="38"/>
      <c r="X69" s="38"/>
      <c r="Y69" s="38"/>
      <c r="Z69" s="40"/>
      <c r="AC69" s="37" t="s">
        <v>51</v>
      </c>
      <c r="AD69" s="38"/>
      <c r="AE69" s="38"/>
      <c r="AF69" s="38"/>
      <c r="AG69" s="38"/>
      <c r="AH69" s="38"/>
      <c r="AI69" s="38"/>
      <c r="AJ69" s="38"/>
      <c r="AK69" s="38"/>
      <c r="AL69" s="38"/>
      <c r="AM69" s="39" t="s">
        <v>52</v>
      </c>
      <c r="AN69" s="38"/>
      <c r="AO69" s="40"/>
      <c r="AQ69" s="20"/>
    </row>
    <row r="70" spans="2:43" s="6" customFormat="1" ht="7.5" customHeight="1">
      <c r="B70" s="19"/>
      <c r="AQ70" s="20"/>
    </row>
    <row r="71" spans="2:43" s="6" customFormat="1" ht="7.5" customHeight="1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3"/>
    </row>
    <row r="75" spans="2:43" s="6" customFormat="1" ht="7.5" customHeight="1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6"/>
    </row>
    <row r="76" spans="2:43" s="6" customFormat="1" ht="37.5" customHeight="1">
      <c r="B76" s="19"/>
      <c r="C76" s="135" t="s">
        <v>55</v>
      </c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8"/>
      <c r="W76" s="138"/>
      <c r="X76" s="138"/>
      <c r="Y76" s="138"/>
      <c r="Z76" s="138"/>
      <c r="AA76" s="138"/>
      <c r="AB76" s="138"/>
      <c r="AC76" s="138"/>
      <c r="AD76" s="138"/>
      <c r="AE76" s="138"/>
      <c r="AF76" s="138"/>
      <c r="AG76" s="138"/>
      <c r="AH76" s="138"/>
      <c r="AI76" s="138"/>
      <c r="AJ76" s="138"/>
      <c r="AK76" s="138"/>
      <c r="AL76" s="138"/>
      <c r="AM76" s="138"/>
      <c r="AN76" s="138"/>
      <c r="AO76" s="138"/>
      <c r="AP76" s="138"/>
      <c r="AQ76" s="20"/>
    </row>
    <row r="77" spans="2:43" s="14" customFormat="1" ht="15" customHeight="1">
      <c r="B77" s="47"/>
      <c r="C77" s="16" t="s">
        <v>12</v>
      </c>
      <c r="L77" s="14" t="str">
        <f>$K$5</f>
        <v>1807-05</v>
      </c>
      <c r="AQ77" s="48"/>
    </row>
    <row r="78" spans="2:43" s="49" customFormat="1" ht="37.5" customHeight="1">
      <c r="B78" s="50"/>
      <c r="C78" s="49" t="s">
        <v>14</v>
      </c>
      <c r="L78" s="127" t="str">
        <f>$K$6</f>
        <v>Rekonstrukce střechy domova mládeže Planá</v>
      </c>
      <c r="M78" s="138"/>
      <c r="N78" s="138"/>
      <c r="O78" s="138"/>
      <c r="P78" s="138"/>
      <c r="Q78" s="138"/>
      <c r="R78" s="138"/>
      <c r="S78" s="138"/>
      <c r="T78" s="138"/>
      <c r="U78" s="138"/>
      <c r="V78" s="138"/>
      <c r="W78" s="138"/>
      <c r="X78" s="138"/>
      <c r="Y78" s="138"/>
      <c r="Z78" s="138"/>
      <c r="AA78" s="138"/>
      <c r="AB78" s="138"/>
      <c r="AC78" s="138"/>
      <c r="AD78" s="138"/>
      <c r="AE78" s="138"/>
      <c r="AF78" s="138"/>
      <c r="AG78" s="138"/>
      <c r="AH78" s="138"/>
      <c r="AI78" s="138"/>
      <c r="AJ78" s="138"/>
      <c r="AK78" s="138"/>
      <c r="AL78" s="138"/>
      <c r="AM78" s="138"/>
      <c r="AN78" s="138"/>
      <c r="AO78" s="138"/>
      <c r="AQ78" s="51"/>
    </row>
    <row r="79" spans="2:43" s="6" customFormat="1" ht="7.5" customHeight="1">
      <c r="B79" s="19"/>
      <c r="AQ79" s="20"/>
    </row>
    <row r="80" spans="2:43" s="6" customFormat="1" ht="15.75" customHeight="1">
      <c r="B80" s="19"/>
      <c r="C80" s="16" t="s">
        <v>20</v>
      </c>
      <c r="L80" s="52" t="str">
        <f>IF($K$8="","",$K$8)</f>
        <v>Planá</v>
      </c>
      <c r="AI80" s="16" t="s">
        <v>22</v>
      </c>
      <c r="AM80" s="53" t="str">
        <f>IF($AN$8="","",$AN$8)</f>
        <v>13.07.2018</v>
      </c>
      <c r="AQ80" s="20"/>
    </row>
    <row r="81" spans="2:43" s="6" customFormat="1" ht="7.5" customHeight="1">
      <c r="B81" s="19"/>
      <c r="AQ81" s="20"/>
    </row>
    <row r="82" spans="2:56" s="6" customFormat="1" ht="18.75" customHeight="1">
      <c r="B82" s="19"/>
      <c r="C82" s="16" t="s">
        <v>26</v>
      </c>
      <c r="L82" s="14" t="str">
        <f>IF($E$11="","",$E$11)</f>
        <v>Střední škola živnostenská a Základní škola, Planá</v>
      </c>
      <c r="AI82" s="16" t="s">
        <v>32</v>
      </c>
      <c r="AM82" s="128" t="str">
        <f>IF($E$17="","",$E$17)</f>
        <v>Ing. Pavel Kodýtek, Planá</v>
      </c>
      <c r="AN82" s="138"/>
      <c r="AO82" s="138"/>
      <c r="AP82" s="138"/>
      <c r="AQ82" s="20"/>
      <c r="AS82" s="145" t="s">
        <v>56</v>
      </c>
      <c r="AT82" s="146"/>
      <c r="AU82" s="33"/>
      <c r="AV82" s="33"/>
      <c r="AW82" s="33"/>
      <c r="AX82" s="33"/>
      <c r="AY82" s="33"/>
      <c r="AZ82" s="33"/>
      <c r="BA82" s="33"/>
      <c r="BB82" s="33"/>
      <c r="BC82" s="33"/>
      <c r="BD82" s="34"/>
    </row>
    <row r="83" spans="2:56" s="6" customFormat="1" ht="15.75" customHeight="1">
      <c r="B83" s="19"/>
      <c r="C83" s="16" t="s">
        <v>30</v>
      </c>
      <c r="L83" s="14" t="str">
        <f>IF($E$14="","",$E$14)</f>
        <v> </v>
      </c>
      <c r="AI83" s="16" t="s">
        <v>35</v>
      </c>
      <c r="AM83" s="128" t="str">
        <f>IF($E$20="","",$E$20)</f>
        <v> </v>
      </c>
      <c r="AN83" s="138"/>
      <c r="AO83" s="138"/>
      <c r="AP83" s="138"/>
      <c r="AQ83" s="20"/>
      <c r="AS83" s="147"/>
      <c r="AT83" s="138"/>
      <c r="BD83" s="54"/>
    </row>
    <row r="84" spans="2:56" s="6" customFormat="1" ht="12" customHeight="1">
      <c r="B84" s="19"/>
      <c r="AQ84" s="20"/>
      <c r="AS84" s="147"/>
      <c r="AT84" s="138"/>
      <c r="BD84" s="54"/>
    </row>
    <row r="85" spans="2:57" s="6" customFormat="1" ht="30" customHeight="1">
      <c r="B85" s="19"/>
      <c r="C85" s="129" t="s">
        <v>57</v>
      </c>
      <c r="D85" s="149"/>
      <c r="E85" s="149"/>
      <c r="F85" s="149"/>
      <c r="G85" s="149"/>
      <c r="H85" s="30"/>
      <c r="I85" s="148" t="s">
        <v>58</v>
      </c>
      <c r="J85" s="149"/>
      <c r="K85" s="149"/>
      <c r="L85" s="149"/>
      <c r="M85" s="149"/>
      <c r="N85" s="149"/>
      <c r="O85" s="149"/>
      <c r="P85" s="149"/>
      <c r="Q85" s="149"/>
      <c r="R85" s="149"/>
      <c r="S85" s="149"/>
      <c r="T85" s="149"/>
      <c r="U85" s="149"/>
      <c r="V85" s="149"/>
      <c r="W85" s="149"/>
      <c r="X85" s="149"/>
      <c r="Y85" s="149"/>
      <c r="Z85" s="149"/>
      <c r="AA85" s="149"/>
      <c r="AB85" s="149"/>
      <c r="AC85" s="149"/>
      <c r="AD85" s="149"/>
      <c r="AE85" s="149"/>
      <c r="AF85" s="149"/>
      <c r="AG85" s="148" t="s">
        <v>59</v>
      </c>
      <c r="AH85" s="149"/>
      <c r="AI85" s="149"/>
      <c r="AJ85" s="149"/>
      <c r="AK85" s="149"/>
      <c r="AL85" s="149"/>
      <c r="AM85" s="149"/>
      <c r="AN85" s="148" t="s">
        <v>60</v>
      </c>
      <c r="AO85" s="149"/>
      <c r="AP85" s="150"/>
      <c r="AQ85" s="20"/>
      <c r="AS85" s="55" t="s">
        <v>61</v>
      </c>
      <c r="AT85" s="56" t="s">
        <v>62</v>
      </c>
      <c r="AU85" s="56" t="s">
        <v>63</v>
      </c>
      <c r="AV85" s="56" t="s">
        <v>64</v>
      </c>
      <c r="AW85" s="56" t="s">
        <v>65</v>
      </c>
      <c r="AX85" s="56" t="s">
        <v>66</v>
      </c>
      <c r="AY85" s="56" t="s">
        <v>67</v>
      </c>
      <c r="AZ85" s="56" t="s">
        <v>68</v>
      </c>
      <c r="BA85" s="56" t="s">
        <v>69</v>
      </c>
      <c r="BB85" s="56" t="s">
        <v>70</v>
      </c>
      <c r="BC85" s="56" t="s">
        <v>71</v>
      </c>
      <c r="BD85" s="57" t="s">
        <v>72</v>
      </c>
      <c r="BE85" s="58"/>
    </row>
    <row r="86" spans="2:56" s="6" customFormat="1" ht="12" customHeight="1">
      <c r="B86" s="19"/>
      <c r="AQ86" s="20"/>
      <c r="AS86" s="59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4"/>
    </row>
    <row r="87" spans="2:76" s="49" customFormat="1" ht="33" customHeight="1">
      <c r="B87" s="50"/>
      <c r="C87" s="60" t="s">
        <v>73</v>
      </c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137">
        <f>ROUND($AG$88,0)</f>
        <v>0</v>
      </c>
      <c r="AH87" s="155"/>
      <c r="AI87" s="155"/>
      <c r="AJ87" s="155"/>
      <c r="AK87" s="155"/>
      <c r="AL87" s="155"/>
      <c r="AM87" s="155"/>
      <c r="AN87" s="137">
        <f>ROUND(SUM($AG$87,$AT$87),0)</f>
        <v>0</v>
      </c>
      <c r="AO87" s="155"/>
      <c r="AP87" s="155"/>
      <c r="AQ87" s="51"/>
      <c r="AS87" s="61">
        <f>ROUND($AS$88,0)</f>
        <v>0</v>
      </c>
      <c r="AT87" s="62">
        <f>ROUND(SUM($AV$87:$AW$87),0)</f>
        <v>0</v>
      </c>
      <c r="AU87" s="63">
        <f>ROUND($AU$88,5)</f>
        <v>1470.24809</v>
      </c>
      <c r="AV87" s="62">
        <f>ROUND($AZ$87*$L$28,0)</f>
        <v>0</v>
      </c>
      <c r="AW87" s="62">
        <f>ROUND($BA$87*$L$29,0)</f>
        <v>0</v>
      </c>
      <c r="AX87" s="62">
        <f>ROUND($BB$87*$L$28,0)</f>
        <v>0</v>
      </c>
      <c r="AY87" s="62">
        <f>ROUND($BC$87*$L$29,0)</f>
        <v>0</v>
      </c>
      <c r="AZ87" s="62">
        <f>ROUND($AZ$88,0)</f>
        <v>0</v>
      </c>
      <c r="BA87" s="62">
        <f>ROUND($BA$88,0)</f>
        <v>0</v>
      </c>
      <c r="BB87" s="62">
        <f>ROUND($BB$88,0)</f>
        <v>0</v>
      </c>
      <c r="BC87" s="62">
        <f>ROUND($BC$88,0)</f>
        <v>0</v>
      </c>
      <c r="BD87" s="64">
        <f>ROUND($BD$88,0)</f>
        <v>0</v>
      </c>
      <c r="BS87" s="49" t="s">
        <v>74</v>
      </c>
      <c r="BT87" s="49" t="s">
        <v>75</v>
      </c>
      <c r="BU87" s="65" t="s">
        <v>76</v>
      </c>
      <c r="BV87" s="49" t="s">
        <v>77</v>
      </c>
      <c r="BW87" s="49" t="s">
        <v>78</v>
      </c>
      <c r="BX87" s="49" t="s">
        <v>79</v>
      </c>
    </row>
    <row r="88" spans="1:76" s="66" customFormat="1" ht="28.5" customHeight="1">
      <c r="A88" s="120" t="s">
        <v>402</v>
      </c>
      <c r="B88" s="67"/>
      <c r="C88" s="68"/>
      <c r="D88" s="153" t="s">
        <v>80</v>
      </c>
      <c r="E88" s="154"/>
      <c r="F88" s="154"/>
      <c r="G88" s="154"/>
      <c r="H88" s="154"/>
      <c r="I88" s="68"/>
      <c r="J88" s="153" t="s">
        <v>81</v>
      </c>
      <c r="K88" s="154"/>
      <c r="L88" s="154"/>
      <c r="M88" s="154"/>
      <c r="N88" s="154"/>
      <c r="O88" s="154"/>
      <c r="P88" s="154"/>
      <c r="Q88" s="154"/>
      <c r="R88" s="154"/>
      <c r="S88" s="154"/>
      <c r="T88" s="154"/>
      <c r="U88" s="154"/>
      <c r="V88" s="154"/>
      <c r="W88" s="154"/>
      <c r="X88" s="154"/>
      <c r="Y88" s="154"/>
      <c r="Z88" s="154"/>
      <c r="AA88" s="154"/>
      <c r="AB88" s="154"/>
      <c r="AC88" s="154"/>
      <c r="AD88" s="154"/>
      <c r="AE88" s="154"/>
      <c r="AF88" s="154"/>
      <c r="AG88" s="143">
        <f>'1807-05-01 - objekt A'!$M$27</f>
        <v>0</v>
      </c>
      <c r="AH88" s="144"/>
      <c r="AI88" s="144"/>
      <c r="AJ88" s="144"/>
      <c r="AK88" s="144"/>
      <c r="AL88" s="144"/>
      <c r="AM88" s="144"/>
      <c r="AN88" s="143">
        <f>ROUND(SUM($AG$88,$AT$88),0)</f>
        <v>0</v>
      </c>
      <c r="AO88" s="144"/>
      <c r="AP88" s="144"/>
      <c r="AQ88" s="69"/>
      <c r="AS88" s="70">
        <f>'1807-05-01 - objekt A'!$M$25</f>
        <v>0</v>
      </c>
      <c r="AT88" s="71">
        <f>ROUND(SUM($AV$88:$AW$88),0)</f>
        <v>0</v>
      </c>
      <c r="AU88" s="72">
        <f>'1807-05-01 - objekt A'!$W$129</f>
        <v>1470.2480939999998</v>
      </c>
      <c r="AV88" s="71">
        <f>'1807-05-01 - objekt A'!$M$29</f>
        <v>0</v>
      </c>
      <c r="AW88" s="71">
        <f>'1807-05-01 - objekt A'!$M$30</f>
        <v>0</v>
      </c>
      <c r="AX88" s="71">
        <f>'1807-05-01 - objekt A'!$M$31</f>
        <v>0</v>
      </c>
      <c r="AY88" s="71">
        <f>'1807-05-01 - objekt A'!$M$32</f>
        <v>0</v>
      </c>
      <c r="AZ88" s="71">
        <f>'1807-05-01 - objekt A'!$H$29</f>
        <v>0</v>
      </c>
      <c r="BA88" s="71">
        <f>'1807-05-01 - objekt A'!$H$30</f>
        <v>0</v>
      </c>
      <c r="BB88" s="71">
        <f>'1807-05-01 - objekt A'!$H$31</f>
        <v>0</v>
      </c>
      <c r="BC88" s="71">
        <f>'1807-05-01 - objekt A'!$H$32</f>
        <v>0</v>
      </c>
      <c r="BD88" s="73">
        <f>'1807-05-01 - objekt A'!$H$33</f>
        <v>0</v>
      </c>
      <c r="BT88" s="66" t="s">
        <v>19</v>
      </c>
      <c r="BV88" s="66" t="s">
        <v>77</v>
      </c>
      <c r="BW88" s="66" t="s">
        <v>82</v>
      </c>
      <c r="BX88" s="66" t="s">
        <v>78</v>
      </c>
    </row>
    <row r="89" spans="2:70" ht="14.25" customHeight="1">
      <c r="B89" s="10"/>
      <c r="AQ89" s="11"/>
      <c r="AR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</row>
    <row r="90" spans="2:49" s="6" customFormat="1" ht="30.75" customHeight="1">
      <c r="B90" s="19"/>
      <c r="C90" s="60" t="s">
        <v>83</v>
      </c>
      <c r="AG90" s="137">
        <v>0</v>
      </c>
      <c r="AH90" s="138"/>
      <c r="AI90" s="138"/>
      <c r="AJ90" s="138"/>
      <c r="AK90" s="138"/>
      <c r="AL90" s="138"/>
      <c r="AM90" s="138"/>
      <c r="AN90" s="137">
        <v>0</v>
      </c>
      <c r="AO90" s="138"/>
      <c r="AP90" s="138"/>
      <c r="AQ90" s="20"/>
      <c r="AS90" s="55" t="s">
        <v>84</v>
      </c>
      <c r="AT90" s="56" t="s">
        <v>85</v>
      </c>
      <c r="AU90" s="56" t="s">
        <v>39</v>
      </c>
      <c r="AV90" s="57" t="s">
        <v>62</v>
      </c>
      <c r="AW90" s="58"/>
    </row>
    <row r="91" spans="2:48" s="6" customFormat="1" ht="12" customHeight="1">
      <c r="B91" s="19"/>
      <c r="AQ91" s="20"/>
      <c r="AS91" s="33"/>
      <c r="AT91" s="33"/>
      <c r="AU91" s="33"/>
      <c r="AV91" s="33"/>
    </row>
    <row r="92" spans="2:43" s="6" customFormat="1" ht="30.75" customHeight="1">
      <c r="B92" s="19"/>
      <c r="C92" s="74" t="s">
        <v>86</v>
      </c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139">
        <f>ROUND($AG$87+$AG$90,0)</f>
        <v>0</v>
      </c>
      <c r="AH92" s="140"/>
      <c r="AI92" s="140"/>
      <c r="AJ92" s="140"/>
      <c r="AK92" s="140"/>
      <c r="AL92" s="140"/>
      <c r="AM92" s="140"/>
      <c r="AN92" s="139">
        <f>ROUND($AN$87+$AN$90,0)</f>
        <v>0</v>
      </c>
      <c r="AO92" s="140"/>
      <c r="AP92" s="140"/>
      <c r="AQ92" s="20"/>
    </row>
    <row r="93" spans="2:43" s="6" customFormat="1" ht="7.5" customHeight="1"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3"/>
    </row>
  </sheetData>
  <sheetProtection/>
  <mergeCells count="44">
    <mergeCell ref="AK23:AO23"/>
    <mergeCell ref="AK24:AO24"/>
    <mergeCell ref="C2:AP2"/>
    <mergeCell ref="C4:AP4"/>
    <mergeCell ref="K5:AO5"/>
    <mergeCell ref="K6:AO6"/>
    <mergeCell ref="L28:O28"/>
    <mergeCell ref="W28:AE28"/>
    <mergeCell ref="AK28:AO28"/>
    <mergeCell ref="L29:O29"/>
    <mergeCell ref="W29:AE29"/>
    <mergeCell ref="AK29:AO29"/>
    <mergeCell ref="W30:AE30"/>
    <mergeCell ref="AK30:AO30"/>
    <mergeCell ref="L31:O31"/>
    <mergeCell ref="W31:AE31"/>
    <mergeCell ref="AK31:AO31"/>
    <mergeCell ref="C85:G85"/>
    <mergeCell ref="I85:AF85"/>
    <mergeCell ref="AG85:AM85"/>
    <mergeCell ref="L32:O32"/>
    <mergeCell ref="W32:AE32"/>
    <mergeCell ref="AK32:AO32"/>
    <mergeCell ref="X34:AB34"/>
    <mergeCell ref="AK34:AO34"/>
    <mergeCell ref="C76:AP76"/>
    <mergeCell ref="D88:H88"/>
    <mergeCell ref="J88:AF88"/>
    <mergeCell ref="AG87:AM87"/>
    <mergeCell ref="AN87:AP87"/>
    <mergeCell ref="AR2:BE2"/>
    <mergeCell ref="AN88:AP88"/>
    <mergeCell ref="AG88:AM88"/>
    <mergeCell ref="AS82:AT84"/>
    <mergeCell ref="AN85:AP85"/>
    <mergeCell ref="AK26:AO26"/>
    <mergeCell ref="L78:AO78"/>
    <mergeCell ref="AM82:AP82"/>
    <mergeCell ref="AM83:AP83"/>
    <mergeCell ref="L30:O30"/>
    <mergeCell ref="AG90:AM90"/>
    <mergeCell ref="AN90:AP90"/>
    <mergeCell ref="AG92:AM92"/>
    <mergeCell ref="AN92:AP92"/>
  </mergeCells>
  <hyperlinks>
    <hyperlink ref="K1:S1" location="C2" tooltip="Souhrnný list stavby" display="1) Souhrnný list stavby"/>
    <hyperlink ref="W1:AF1" location="C87" tooltip="Rekapitulace objektů" display="2) Rekapitulace objektů"/>
    <hyperlink ref="A88" location="'1807-05-01 - objekt A'!C2" tooltip="1807-05-01 - objekt A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/>
  <headerFooter alignWithMargins="0"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33"/>
  <sheetViews>
    <sheetView showGridLines="0" zoomScalePageLayoutView="0" workbookViewId="0" topLeftCell="A1">
      <pane ySplit="1" topLeftCell="BM353" activePane="bottomLeft" state="frozen"/>
      <selection pane="topLeft" activeCell="A1" sqref="A1"/>
      <selection pane="bottomLeft" activeCell="L235" sqref="L235"/>
    </sheetView>
  </sheetViews>
  <sheetFormatPr defaultColWidth="10.5" defaultRowHeight="14.25" customHeight="1"/>
  <cols>
    <col min="1" max="1" width="8.16015625" style="2" customWidth="1"/>
    <col min="2" max="2" width="1.66796875" style="2" customWidth="1"/>
    <col min="3" max="4" width="4.160156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16015625" style="2" hidden="1" customWidth="1"/>
    <col min="22" max="22" width="12.16015625" style="2" hidden="1" customWidth="1"/>
    <col min="23" max="23" width="16.160156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16015625" style="2" hidden="1" customWidth="1"/>
    <col min="29" max="29" width="11" style="2" customWidth="1"/>
    <col min="30" max="30" width="15" style="2" customWidth="1"/>
    <col min="31" max="31" width="16.160156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25"/>
      <c r="B1" s="122"/>
      <c r="C1" s="122"/>
      <c r="D1" s="123" t="s">
        <v>1</v>
      </c>
      <c r="E1" s="122"/>
      <c r="F1" s="124" t="s">
        <v>403</v>
      </c>
      <c r="G1" s="124"/>
      <c r="H1" s="160" t="s">
        <v>404</v>
      </c>
      <c r="I1" s="160"/>
      <c r="J1" s="160"/>
      <c r="K1" s="160"/>
      <c r="L1" s="124" t="s">
        <v>405</v>
      </c>
      <c r="M1" s="122"/>
      <c r="N1" s="122"/>
      <c r="O1" s="123" t="s">
        <v>87</v>
      </c>
      <c r="P1" s="122"/>
      <c r="Q1" s="122"/>
      <c r="R1" s="122"/>
      <c r="S1" s="124" t="s">
        <v>406</v>
      </c>
      <c r="T1" s="124"/>
      <c r="U1" s="125"/>
      <c r="V1" s="12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36" t="s">
        <v>4</v>
      </c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S2" s="141" t="s">
        <v>5</v>
      </c>
      <c r="T2" s="142"/>
      <c r="U2" s="142"/>
      <c r="V2" s="142"/>
      <c r="W2" s="142"/>
      <c r="X2" s="142"/>
      <c r="Y2" s="142"/>
      <c r="Z2" s="142"/>
      <c r="AA2" s="142"/>
      <c r="AB2" s="142"/>
      <c r="AC2" s="142"/>
      <c r="AT2" s="2" t="s">
        <v>82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88</v>
      </c>
    </row>
    <row r="4" spans="2:46" s="2" customFormat="1" ht="37.5" customHeight="1">
      <c r="B4" s="10"/>
      <c r="C4" s="135" t="s">
        <v>89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2" customFormat="1" ht="26.25" customHeight="1">
      <c r="B6" s="10"/>
      <c r="D6" s="16" t="s">
        <v>14</v>
      </c>
      <c r="F6" s="174" t="str">
        <f>'Rekapitulace stavby'!$K$6</f>
        <v>Rekonstrukce střechy domova mládeže Planá</v>
      </c>
      <c r="G6" s="142"/>
      <c r="H6" s="142"/>
      <c r="I6" s="142"/>
      <c r="J6" s="142"/>
      <c r="K6" s="142"/>
      <c r="L6" s="142"/>
      <c r="M6" s="142"/>
      <c r="N6" s="142"/>
      <c r="O6" s="142"/>
      <c r="P6" s="142"/>
      <c r="R6" s="11"/>
    </row>
    <row r="7" spans="2:18" s="6" customFormat="1" ht="33.75" customHeight="1">
      <c r="B7" s="19"/>
      <c r="D7" s="15" t="s">
        <v>90</v>
      </c>
      <c r="F7" s="126" t="s">
        <v>91</v>
      </c>
      <c r="G7" s="138"/>
      <c r="H7" s="138"/>
      <c r="I7" s="138"/>
      <c r="J7" s="138"/>
      <c r="K7" s="138"/>
      <c r="L7" s="138"/>
      <c r="M7" s="138"/>
      <c r="N7" s="138"/>
      <c r="O7" s="138"/>
      <c r="P7" s="138"/>
      <c r="R7" s="20"/>
    </row>
    <row r="8" spans="2:18" s="6" customFormat="1" ht="15" customHeight="1">
      <c r="B8" s="19"/>
      <c r="D8" s="16" t="s">
        <v>17</v>
      </c>
      <c r="F8" s="14"/>
      <c r="M8" s="16" t="s">
        <v>18</v>
      </c>
      <c r="O8" s="14"/>
      <c r="R8" s="20"/>
    </row>
    <row r="9" spans="2:18" s="6" customFormat="1" ht="15" customHeight="1">
      <c r="B9" s="19"/>
      <c r="D9" s="16" t="s">
        <v>20</v>
      </c>
      <c r="F9" s="14" t="s">
        <v>21</v>
      </c>
      <c r="M9" s="16" t="s">
        <v>22</v>
      </c>
      <c r="O9" s="168" t="str">
        <f>'Rekapitulace stavby'!$AN$8</f>
        <v>13.07.2018</v>
      </c>
      <c r="P9" s="138"/>
      <c r="R9" s="20"/>
    </row>
    <row r="10" spans="2:18" s="6" customFormat="1" ht="12" customHeight="1">
      <c r="B10" s="19"/>
      <c r="R10" s="20"/>
    </row>
    <row r="11" spans="2:18" s="6" customFormat="1" ht="15" customHeight="1">
      <c r="B11" s="19"/>
      <c r="D11" s="16" t="s">
        <v>26</v>
      </c>
      <c r="M11" s="16" t="s">
        <v>27</v>
      </c>
      <c r="O11" s="128"/>
      <c r="P11" s="138"/>
      <c r="R11" s="20"/>
    </row>
    <row r="12" spans="2:18" s="6" customFormat="1" ht="18.75" customHeight="1">
      <c r="B12" s="19"/>
      <c r="E12" s="14" t="s">
        <v>28</v>
      </c>
      <c r="M12" s="16" t="s">
        <v>29</v>
      </c>
      <c r="O12" s="128"/>
      <c r="P12" s="138"/>
      <c r="R12" s="20"/>
    </row>
    <row r="13" spans="2:18" s="6" customFormat="1" ht="7.5" customHeight="1">
      <c r="B13" s="19"/>
      <c r="R13" s="20"/>
    </row>
    <row r="14" spans="2:18" s="6" customFormat="1" ht="15" customHeight="1">
      <c r="B14" s="19"/>
      <c r="D14" s="16" t="s">
        <v>30</v>
      </c>
      <c r="M14" s="16" t="s">
        <v>27</v>
      </c>
      <c r="O14" s="128"/>
      <c r="P14" s="138"/>
      <c r="R14" s="20"/>
    </row>
    <row r="15" spans="2:18" s="6" customFormat="1" ht="18.75" customHeight="1">
      <c r="B15" s="19"/>
      <c r="E15" s="14" t="s">
        <v>31</v>
      </c>
      <c r="M15" s="16" t="s">
        <v>29</v>
      </c>
      <c r="O15" s="128"/>
      <c r="P15" s="138"/>
      <c r="R15" s="20"/>
    </row>
    <row r="16" spans="2:18" s="6" customFormat="1" ht="7.5" customHeight="1">
      <c r="B16" s="19"/>
      <c r="R16" s="20"/>
    </row>
    <row r="17" spans="2:18" s="6" customFormat="1" ht="15" customHeight="1">
      <c r="B17" s="19"/>
      <c r="D17" s="16" t="s">
        <v>32</v>
      </c>
      <c r="M17" s="16" t="s">
        <v>27</v>
      </c>
      <c r="O17" s="128"/>
      <c r="P17" s="138"/>
      <c r="R17" s="20"/>
    </row>
    <row r="18" spans="2:18" s="6" customFormat="1" ht="18.75" customHeight="1">
      <c r="B18" s="19"/>
      <c r="E18" s="14" t="s">
        <v>33</v>
      </c>
      <c r="M18" s="16" t="s">
        <v>29</v>
      </c>
      <c r="O18" s="128"/>
      <c r="P18" s="138"/>
      <c r="R18" s="20"/>
    </row>
    <row r="19" spans="2:18" s="6" customFormat="1" ht="7.5" customHeight="1">
      <c r="B19" s="19"/>
      <c r="R19" s="20"/>
    </row>
    <row r="20" spans="2:18" s="6" customFormat="1" ht="15" customHeight="1">
      <c r="B20" s="19"/>
      <c r="D20" s="16" t="s">
        <v>35</v>
      </c>
      <c r="M20" s="16" t="s">
        <v>27</v>
      </c>
      <c r="O20" s="128"/>
      <c r="P20" s="138"/>
      <c r="R20" s="20"/>
    </row>
    <row r="21" spans="2:18" s="6" customFormat="1" ht="18.75" customHeight="1">
      <c r="B21" s="19"/>
      <c r="E21" s="14" t="s">
        <v>31</v>
      </c>
      <c r="M21" s="16" t="s">
        <v>29</v>
      </c>
      <c r="O21" s="128"/>
      <c r="P21" s="138"/>
      <c r="R21" s="20"/>
    </row>
    <row r="22" spans="2:18" s="6" customFormat="1" ht="7.5" customHeight="1">
      <c r="B22" s="19"/>
      <c r="R22" s="20"/>
    </row>
    <row r="23" spans="2:18" s="6" customFormat="1" ht="7.5" customHeight="1">
      <c r="B23" s="19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R23" s="20"/>
    </row>
    <row r="24" spans="2:18" s="6" customFormat="1" ht="15" customHeight="1">
      <c r="B24" s="19"/>
      <c r="D24" s="75" t="s">
        <v>92</v>
      </c>
      <c r="M24" s="156">
        <f>$N$88</f>
        <v>0</v>
      </c>
      <c r="N24" s="138"/>
      <c r="O24" s="138"/>
      <c r="P24" s="138"/>
      <c r="R24" s="20"/>
    </row>
    <row r="25" spans="2:18" s="6" customFormat="1" ht="15" customHeight="1">
      <c r="B25" s="19"/>
      <c r="D25" s="18" t="s">
        <v>93</v>
      </c>
      <c r="M25" s="156">
        <f>$N$110</f>
        <v>0</v>
      </c>
      <c r="N25" s="138"/>
      <c r="O25" s="138"/>
      <c r="P25" s="138"/>
      <c r="R25" s="20"/>
    </row>
    <row r="26" spans="2:18" s="6" customFormat="1" ht="7.5" customHeight="1">
      <c r="B26" s="19"/>
      <c r="R26" s="20"/>
    </row>
    <row r="27" spans="2:18" s="6" customFormat="1" ht="26.25" customHeight="1">
      <c r="B27" s="19"/>
      <c r="D27" s="76" t="s">
        <v>38</v>
      </c>
      <c r="M27" s="178">
        <f>ROUND($M$24+$M$25,0)</f>
        <v>0</v>
      </c>
      <c r="N27" s="138"/>
      <c r="O27" s="138"/>
      <c r="P27" s="138"/>
      <c r="R27" s="20"/>
    </row>
    <row r="28" spans="2:18" s="6" customFormat="1" ht="7.5" customHeight="1">
      <c r="B28" s="19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R28" s="20"/>
    </row>
    <row r="29" spans="2:18" s="6" customFormat="1" ht="15" customHeight="1">
      <c r="B29" s="19"/>
      <c r="D29" s="24" t="s">
        <v>39</v>
      </c>
      <c r="E29" s="24" t="s">
        <v>40</v>
      </c>
      <c r="F29" s="25">
        <v>0.21</v>
      </c>
      <c r="G29" s="77" t="s">
        <v>41</v>
      </c>
      <c r="H29" s="177">
        <f>ROUND((SUM($BE$110:$BE$111)+SUM($BE$129:$BE$232)),0)</f>
        <v>0</v>
      </c>
      <c r="I29" s="138"/>
      <c r="J29" s="138"/>
      <c r="M29" s="177">
        <f>ROUND((SUM($BE$110:$BE$111)+SUM($BE$129:$BE$232))*$F$29,0)</f>
        <v>0</v>
      </c>
      <c r="N29" s="138"/>
      <c r="O29" s="138"/>
      <c r="P29" s="138"/>
      <c r="R29" s="20"/>
    </row>
    <row r="30" spans="2:18" s="6" customFormat="1" ht="15" customHeight="1">
      <c r="B30" s="19"/>
      <c r="E30" s="24" t="s">
        <v>42</v>
      </c>
      <c r="F30" s="25">
        <v>0.15</v>
      </c>
      <c r="G30" s="77" t="s">
        <v>41</v>
      </c>
      <c r="H30" s="177">
        <f>ROUND((SUM($BF$110:$BF$111)+SUM($BF$129:$BF$232)),0)</f>
        <v>0</v>
      </c>
      <c r="I30" s="138"/>
      <c r="J30" s="138"/>
      <c r="M30" s="177">
        <f>ROUND((SUM($BF$110:$BF$111)+SUM($BF$129:$BF$232))*$F$30,0)</f>
        <v>0</v>
      </c>
      <c r="N30" s="138"/>
      <c r="O30" s="138"/>
      <c r="P30" s="138"/>
      <c r="R30" s="20"/>
    </row>
    <row r="31" spans="2:18" s="6" customFormat="1" ht="15" customHeight="1" hidden="1">
      <c r="B31" s="19"/>
      <c r="E31" s="24" t="s">
        <v>43</v>
      </c>
      <c r="F31" s="25">
        <v>0.21</v>
      </c>
      <c r="G31" s="77" t="s">
        <v>41</v>
      </c>
      <c r="H31" s="177">
        <f>ROUND((SUM($BG$110:$BG$111)+SUM($BG$129:$BG$232)),0)</f>
        <v>0</v>
      </c>
      <c r="I31" s="138"/>
      <c r="J31" s="138"/>
      <c r="M31" s="177">
        <v>0</v>
      </c>
      <c r="N31" s="138"/>
      <c r="O31" s="138"/>
      <c r="P31" s="138"/>
      <c r="R31" s="20"/>
    </row>
    <row r="32" spans="2:18" s="6" customFormat="1" ht="15" customHeight="1" hidden="1">
      <c r="B32" s="19"/>
      <c r="E32" s="24" t="s">
        <v>44</v>
      </c>
      <c r="F32" s="25">
        <v>0.15</v>
      </c>
      <c r="G32" s="77" t="s">
        <v>41</v>
      </c>
      <c r="H32" s="177">
        <f>ROUND((SUM($BH$110:$BH$111)+SUM($BH$129:$BH$232)),0)</f>
        <v>0</v>
      </c>
      <c r="I32" s="138"/>
      <c r="J32" s="138"/>
      <c r="M32" s="177">
        <v>0</v>
      </c>
      <c r="N32" s="138"/>
      <c r="O32" s="138"/>
      <c r="P32" s="138"/>
      <c r="R32" s="20"/>
    </row>
    <row r="33" spans="2:18" s="6" customFormat="1" ht="15" customHeight="1" hidden="1">
      <c r="B33" s="19"/>
      <c r="E33" s="24" t="s">
        <v>45</v>
      </c>
      <c r="F33" s="25">
        <v>0</v>
      </c>
      <c r="G33" s="77" t="s">
        <v>41</v>
      </c>
      <c r="H33" s="177">
        <f>ROUND((SUM($BI$110:$BI$111)+SUM($BI$129:$BI$232)),0)</f>
        <v>0</v>
      </c>
      <c r="I33" s="138"/>
      <c r="J33" s="138"/>
      <c r="M33" s="177">
        <v>0</v>
      </c>
      <c r="N33" s="138"/>
      <c r="O33" s="138"/>
      <c r="P33" s="138"/>
      <c r="R33" s="20"/>
    </row>
    <row r="34" spans="2:18" s="6" customFormat="1" ht="7.5" customHeight="1">
      <c r="B34" s="19"/>
      <c r="R34" s="20"/>
    </row>
    <row r="35" spans="2:18" s="6" customFormat="1" ht="26.25" customHeight="1">
      <c r="B35" s="19"/>
      <c r="C35" s="28"/>
      <c r="D35" s="29" t="s">
        <v>46</v>
      </c>
      <c r="E35" s="30"/>
      <c r="F35" s="30"/>
      <c r="G35" s="78" t="s">
        <v>47</v>
      </c>
      <c r="H35" s="31" t="s">
        <v>48</v>
      </c>
      <c r="I35" s="30"/>
      <c r="J35" s="30"/>
      <c r="K35" s="30"/>
      <c r="L35" s="134">
        <f>ROUND(SUM($M$27:$M$33),0)</f>
        <v>0</v>
      </c>
      <c r="M35" s="149"/>
      <c r="N35" s="149"/>
      <c r="O35" s="149"/>
      <c r="P35" s="150"/>
      <c r="Q35" s="28"/>
      <c r="R35" s="20"/>
    </row>
    <row r="36" spans="2:18" s="6" customFormat="1" ht="15" customHeight="1">
      <c r="B36" s="19"/>
      <c r="R36" s="20"/>
    </row>
    <row r="37" spans="2:18" s="6" customFormat="1" ht="15" customHeight="1">
      <c r="B37" s="19"/>
      <c r="R37" s="20"/>
    </row>
    <row r="38" spans="2:18" ht="14.25" customHeight="1">
      <c r="B38" s="10"/>
      <c r="R38" s="11"/>
    </row>
    <row r="39" spans="2:18" ht="14.25" customHeight="1">
      <c r="B39" s="10"/>
      <c r="R39" s="11"/>
    </row>
    <row r="40" spans="2:18" ht="14.25" customHeight="1">
      <c r="B40" s="10"/>
      <c r="R40" s="11"/>
    </row>
    <row r="41" spans="2:18" ht="14.25" customHeight="1">
      <c r="B41" s="10"/>
      <c r="R41" s="11"/>
    </row>
    <row r="42" spans="2:18" ht="14.25" customHeight="1">
      <c r="B42" s="10"/>
      <c r="R42" s="11"/>
    </row>
    <row r="43" spans="2:18" ht="14.25" customHeight="1">
      <c r="B43" s="10"/>
      <c r="R43" s="11"/>
    </row>
    <row r="44" spans="2:18" ht="14.25" customHeight="1">
      <c r="B44" s="10"/>
      <c r="R44" s="11"/>
    </row>
    <row r="45" spans="2:18" ht="14.25" customHeight="1">
      <c r="B45" s="10"/>
      <c r="R45" s="11"/>
    </row>
    <row r="46" spans="2:18" ht="14.25" customHeight="1">
      <c r="B46" s="10"/>
      <c r="R46" s="11"/>
    </row>
    <row r="47" spans="2:18" ht="14.25" customHeight="1">
      <c r="B47" s="10"/>
      <c r="R47" s="11"/>
    </row>
    <row r="48" spans="2:18" ht="14.25" customHeight="1">
      <c r="B48" s="10"/>
      <c r="R48" s="11"/>
    </row>
    <row r="49" spans="2:18" ht="14.25" customHeight="1">
      <c r="B49" s="10"/>
      <c r="R49" s="11"/>
    </row>
    <row r="50" spans="2:18" s="6" customFormat="1" ht="15.75" customHeight="1">
      <c r="B50" s="19"/>
      <c r="D50" s="32" t="s">
        <v>49</v>
      </c>
      <c r="E50" s="33"/>
      <c r="F50" s="33"/>
      <c r="G50" s="33"/>
      <c r="H50" s="34"/>
      <c r="J50" s="32" t="s">
        <v>50</v>
      </c>
      <c r="K50" s="33"/>
      <c r="L50" s="33"/>
      <c r="M50" s="33"/>
      <c r="N50" s="33"/>
      <c r="O50" s="33"/>
      <c r="P50" s="34"/>
      <c r="R50" s="20"/>
    </row>
    <row r="51" spans="2:18" ht="14.25" customHeight="1">
      <c r="B51" s="10"/>
      <c r="D51" s="35"/>
      <c r="H51" s="36"/>
      <c r="J51" s="35"/>
      <c r="P51" s="36"/>
      <c r="R51" s="11"/>
    </row>
    <row r="52" spans="2:18" ht="14.25" customHeight="1">
      <c r="B52" s="10"/>
      <c r="D52" s="35"/>
      <c r="H52" s="36"/>
      <c r="J52" s="35"/>
      <c r="P52" s="36"/>
      <c r="R52" s="11"/>
    </row>
    <row r="53" spans="2:18" ht="14.25" customHeight="1">
      <c r="B53" s="10"/>
      <c r="D53" s="35"/>
      <c r="H53" s="36"/>
      <c r="J53" s="35"/>
      <c r="P53" s="36"/>
      <c r="R53" s="11"/>
    </row>
    <row r="54" spans="2:18" ht="14.25" customHeight="1">
      <c r="B54" s="10"/>
      <c r="D54" s="35"/>
      <c r="H54" s="36"/>
      <c r="J54" s="35"/>
      <c r="P54" s="36"/>
      <c r="R54" s="11"/>
    </row>
    <row r="55" spans="2:18" ht="14.25" customHeight="1">
      <c r="B55" s="10"/>
      <c r="D55" s="35"/>
      <c r="H55" s="36"/>
      <c r="J55" s="35"/>
      <c r="P55" s="36"/>
      <c r="R55" s="11"/>
    </row>
    <row r="56" spans="2:18" ht="14.25" customHeight="1">
      <c r="B56" s="10"/>
      <c r="D56" s="35"/>
      <c r="H56" s="36"/>
      <c r="J56" s="35"/>
      <c r="P56" s="36"/>
      <c r="R56" s="11"/>
    </row>
    <row r="57" spans="2:18" ht="14.25" customHeight="1">
      <c r="B57" s="10"/>
      <c r="D57" s="35"/>
      <c r="H57" s="36"/>
      <c r="J57" s="35"/>
      <c r="P57" s="36"/>
      <c r="R57" s="11"/>
    </row>
    <row r="58" spans="2:18" ht="14.25" customHeight="1">
      <c r="B58" s="10"/>
      <c r="D58" s="35"/>
      <c r="H58" s="36"/>
      <c r="J58" s="35"/>
      <c r="P58" s="36"/>
      <c r="R58" s="11"/>
    </row>
    <row r="59" spans="2:18" s="6" customFormat="1" ht="15.75" customHeight="1">
      <c r="B59" s="19"/>
      <c r="D59" s="37" t="s">
        <v>51</v>
      </c>
      <c r="E59" s="38"/>
      <c r="F59" s="38"/>
      <c r="G59" s="39" t="s">
        <v>52</v>
      </c>
      <c r="H59" s="40"/>
      <c r="J59" s="37" t="s">
        <v>51</v>
      </c>
      <c r="K59" s="38"/>
      <c r="L59" s="38"/>
      <c r="M59" s="38"/>
      <c r="N59" s="39" t="s">
        <v>52</v>
      </c>
      <c r="O59" s="38"/>
      <c r="P59" s="40"/>
      <c r="R59" s="20"/>
    </row>
    <row r="60" spans="2:18" ht="14.25" customHeight="1">
      <c r="B60" s="10"/>
      <c r="R60" s="11"/>
    </row>
    <row r="61" spans="2:18" s="6" customFormat="1" ht="15.75" customHeight="1">
      <c r="B61" s="19"/>
      <c r="D61" s="32" t="s">
        <v>53</v>
      </c>
      <c r="E61" s="33"/>
      <c r="F61" s="33"/>
      <c r="G61" s="33"/>
      <c r="H61" s="34"/>
      <c r="J61" s="32" t="s">
        <v>54</v>
      </c>
      <c r="K61" s="33"/>
      <c r="L61" s="33"/>
      <c r="M61" s="33"/>
      <c r="N61" s="33"/>
      <c r="O61" s="33"/>
      <c r="P61" s="34"/>
      <c r="R61" s="20"/>
    </row>
    <row r="62" spans="2:18" ht="14.25" customHeight="1">
      <c r="B62" s="10"/>
      <c r="D62" s="35"/>
      <c r="H62" s="36"/>
      <c r="J62" s="35"/>
      <c r="P62" s="36"/>
      <c r="R62" s="11"/>
    </row>
    <row r="63" spans="2:18" ht="14.25" customHeight="1">
      <c r="B63" s="10"/>
      <c r="D63" s="35"/>
      <c r="H63" s="36"/>
      <c r="J63" s="35"/>
      <c r="P63" s="36"/>
      <c r="R63" s="11"/>
    </row>
    <row r="64" spans="2:18" ht="14.25" customHeight="1">
      <c r="B64" s="10"/>
      <c r="D64" s="35"/>
      <c r="H64" s="36"/>
      <c r="J64" s="35"/>
      <c r="P64" s="36"/>
      <c r="R64" s="11"/>
    </row>
    <row r="65" spans="2:18" ht="14.25" customHeight="1">
      <c r="B65" s="10"/>
      <c r="D65" s="35"/>
      <c r="H65" s="36"/>
      <c r="J65" s="35"/>
      <c r="P65" s="36"/>
      <c r="R65" s="11"/>
    </row>
    <row r="66" spans="2:18" ht="14.25" customHeight="1">
      <c r="B66" s="10"/>
      <c r="D66" s="35"/>
      <c r="H66" s="36"/>
      <c r="J66" s="35"/>
      <c r="P66" s="36"/>
      <c r="R66" s="11"/>
    </row>
    <row r="67" spans="2:18" ht="14.25" customHeight="1">
      <c r="B67" s="10"/>
      <c r="D67" s="35"/>
      <c r="H67" s="36"/>
      <c r="J67" s="35"/>
      <c r="P67" s="36"/>
      <c r="R67" s="11"/>
    </row>
    <row r="68" spans="2:18" ht="14.25" customHeight="1">
      <c r="B68" s="10"/>
      <c r="D68" s="35"/>
      <c r="H68" s="36"/>
      <c r="J68" s="35"/>
      <c r="P68" s="36"/>
      <c r="R68" s="11"/>
    </row>
    <row r="69" spans="2:18" ht="14.25" customHeight="1">
      <c r="B69" s="10"/>
      <c r="D69" s="35"/>
      <c r="H69" s="36"/>
      <c r="J69" s="35"/>
      <c r="P69" s="36"/>
      <c r="R69" s="11"/>
    </row>
    <row r="70" spans="2:18" s="6" customFormat="1" ht="15.75" customHeight="1">
      <c r="B70" s="19"/>
      <c r="D70" s="37" t="s">
        <v>51</v>
      </c>
      <c r="E70" s="38"/>
      <c r="F70" s="38"/>
      <c r="G70" s="39" t="s">
        <v>52</v>
      </c>
      <c r="H70" s="40"/>
      <c r="J70" s="37" t="s">
        <v>51</v>
      </c>
      <c r="K70" s="38"/>
      <c r="L70" s="38"/>
      <c r="M70" s="38"/>
      <c r="N70" s="39" t="s">
        <v>52</v>
      </c>
      <c r="O70" s="38"/>
      <c r="P70" s="40"/>
      <c r="R70" s="20"/>
    </row>
    <row r="71" spans="2:18" s="6" customFormat="1" ht="15" customHeight="1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3"/>
    </row>
    <row r="75" spans="2:18" s="6" customFormat="1" ht="7.5" customHeight="1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6"/>
    </row>
    <row r="76" spans="2:18" s="6" customFormat="1" ht="37.5" customHeight="1">
      <c r="B76" s="19"/>
      <c r="C76" s="135" t="s">
        <v>94</v>
      </c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20"/>
    </row>
    <row r="77" spans="2:18" s="6" customFormat="1" ht="7.5" customHeight="1">
      <c r="B77" s="19"/>
      <c r="R77" s="20"/>
    </row>
    <row r="78" spans="2:18" s="6" customFormat="1" ht="30.75" customHeight="1">
      <c r="B78" s="19"/>
      <c r="C78" s="16" t="s">
        <v>14</v>
      </c>
      <c r="F78" s="174" t="str">
        <f>$F$6</f>
        <v>Rekonstrukce střechy domova mládeže Planá</v>
      </c>
      <c r="G78" s="138"/>
      <c r="H78" s="138"/>
      <c r="I78" s="138"/>
      <c r="J78" s="138"/>
      <c r="K78" s="138"/>
      <c r="L78" s="138"/>
      <c r="M78" s="138"/>
      <c r="N78" s="138"/>
      <c r="O78" s="138"/>
      <c r="P78" s="138"/>
      <c r="R78" s="20"/>
    </row>
    <row r="79" spans="2:18" s="6" customFormat="1" ht="37.5" customHeight="1">
      <c r="B79" s="19"/>
      <c r="C79" s="49" t="s">
        <v>90</v>
      </c>
      <c r="F79" s="127" t="str">
        <f>$F$7</f>
        <v>1807-05-01 - objekt A</v>
      </c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R79" s="20"/>
    </row>
    <row r="80" spans="2:18" s="6" customFormat="1" ht="7.5" customHeight="1">
      <c r="B80" s="19"/>
      <c r="R80" s="20"/>
    </row>
    <row r="81" spans="2:18" s="6" customFormat="1" ht="18.75" customHeight="1">
      <c r="B81" s="19"/>
      <c r="C81" s="16" t="s">
        <v>20</v>
      </c>
      <c r="F81" s="14" t="str">
        <f>$F$9</f>
        <v>Planá</v>
      </c>
      <c r="K81" s="16" t="s">
        <v>22</v>
      </c>
      <c r="M81" s="168" t="str">
        <f>IF($O$9="","",$O$9)</f>
        <v>13.07.2018</v>
      </c>
      <c r="N81" s="138"/>
      <c r="O81" s="138"/>
      <c r="P81" s="138"/>
      <c r="R81" s="20"/>
    </row>
    <row r="82" spans="2:18" s="6" customFormat="1" ht="7.5" customHeight="1">
      <c r="B82" s="19"/>
      <c r="R82" s="20"/>
    </row>
    <row r="83" spans="2:18" s="6" customFormat="1" ht="15.75" customHeight="1">
      <c r="B83" s="19"/>
      <c r="C83" s="16" t="s">
        <v>26</v>
      </c>
      <c r="F83" s="14" t="str">
        <f>$E$12</f>
        <v>Střední škola živnostenská a Základní škola, Planá</v>
      </c>
      <c r="K83" s="16" t="s">
        <v>32</v>
      </c>
      <c r="M83" s="128" t="str">
        <f>$E$18</f>
        <v>Ing. Pavel Kodýtek, Planá</v>
      </c>
      <c r="N83" s="138"/>
      <c r="O83" s="138"/>
      <c r="P83" s="138"/>
      <c r="Q83" s="138"/>
      <c r="R83" s="20"/>
    </row>
    <row r="84" spans="2:18" s="6" customFormat="1" ht="15" customHeight="1">
      <c r="B84" s="19"/>
      <c r="C84" s="16" t="s">
        <v>30</v>
      </c>
      <c r="F84" s="14" t="str">
        <f>IF($E$15="","",$E$15)</f>
        <v> </v>
      </c>
      <c r="K84" s="16" t="s">
        <v>35</v>
      </c>
      <c r="M84" s="128" t="str">
        <f>$E$21</f>
        <v> </v>
      </c>
      <c r="N84" s="138"/>
      <c r="O84" s="138"/>
      <c r="P84" s="138"/>
      <c r="Q84" s="138"/>
      <c r="R84" s="20"/>
    </row>
    <row r="85" spans="2:18" s="6" customFormat="1" ht="11.25" customHeight="1">
      <c r="B85" s="19"/>
      <c r="R85" s="20"/>
    </row>
    <row r="86" spans="2:18" s="6" customFormat="1" ht="30" customHeight="1">
      <c r="B86" s="19"/>
      <c r="C86" s="176" t="s">
        <v>95</v>
      </c>
      <c r="D86" s="140"/>
      <c r="E86" s="140"/>
      <c r="F86" s="140"/>
      <c r="G86" s="140"/>
      <c r="H86" s="28"/>
      <c r="I86" s="28"/>
      <c r="J86" s="28"/>
      <c r="K86" s="28"/>
      <c r="L86" s="28"/>
      <c r="M86" s="28"/>
      <c r="N86" s="176" t="s">
        <v>96</v>
      </c>
      <c r="O86" s="138"/>
      <c r="P86" s="138"/>
      <c r="Q86" s="138"/>
      <c r="R86" s="20"/>
    </row>
    <row r="87" spans="2:18" s="6" customFormat="1" ht="11.25" customHeight="1">
      <c r="B87" s="19"/>
      <c r="R87" s="20"/>
    </row>
    <row r="88" spans="2:47" s="6" customFormat="1" ht="30" customHeight="1">
      <c r="B88" s="19"/>
      <c r="C88" s="60" t="s">
        <v>97</v>
      </c>
      <c r="N88" s="137">
        <f>ROUND($N$129,0)</f>
        <v>0</v>
      </c>
      <c r="O88" s="138"/>
      <c r="P88" s="138"/>
      <c r="Q88" s="138"/>
      <c r="R88" s="20"/>
      <c r="AU88" s="6" t="s">
        <v>98</v>
      </c>
    </row>
    <row r="89" spans="2:18" s="65" customFormat="1" ht="25.5" customHeight="1">
      <c r="B89" s="79"/>
      <c r="D89" s="80" t="s">
        <v>99</v>
      </c>
      <c r="N89" s="175">
        <f>ROUND($N$130,0)</f>
        <v>0</v>
      </c>
      <c r="O89" s="173"/>
      <c r="P89" s="173"/>
      <c r="Q89" s="173"/>
      <c r="R89" s="81"/>
    </row>
    <row r="90" spans="2:18" s="75" customFormat="1" ht="21" customHeight="1">
      <c r="B90" s="82"/>
      <c r="D90" s="83" t="s">
        <v>100</v>
      </c>
      <c r="N90" s="172">
        <f>ROUND($N$131,0)</f>
        <v>0</v>
      </c>
      <c r="O90" s="173"/>
      <c r="P90" s="173"/>
      <c r="Q90" s="173"/>
      <c r="R90" s="84"/>
    </row>
    <row r="91" spans="2:18" s="75" customFormat="1" ht="21" customHeight="1">
      <c r="B91" s="82"/>
      <c r="D91" s="83" t="s">
        <v>101</v>
      </c>
      <c r="N91" s="172">
        <f>ROUND($N$138,0)</f>
        <v>0</v>
      </c>
      <c r="O91" s="173"/>
      <c r="P91" s="173"/>
      <c r="Q91" s="173"/>
      <c r="R91" s="84"/>
    </row>
    <row r="92" spans="2:18" s="75" customFormat="1" ht="21" customHeight="1">
      <c r="B92" s="82"/>
      <c r="D92" s="83" t="s">
        <v>102</v>
      </c>
      <c r="N92" s="172">
        <f>ROUND($N$140,0)</f>
        <v>0</v>
      </c>
      <c r="O92" s="173"/>
      <c r="P92" s="173"/>
      <c r="Q92" s="173"/>
      <c r="R92" s="84"/>
    </row>
    <row r="93" spans="2:18" s="75" customFormat="1" ht="21" customHeight="1">
      <c r="B93" s="82"/>
      <c r="D93" s="83" t="s">
        <v>103</v>
      </c>
      <c r="N93" s="172">
        <f>ROUND($N$150,0)</f>
        <v>0</v>
      </c>
      <c r="O93" s="173"/>
      <c r="P93" s="173"/>
      <c r="Q93" s="173"/>
      <c r="R93" s="84"/>
    </row>
    <row r="94" spans="2:18" s="75" customFormat="1" ht="21" customHeight="1">
      <c r="B94" s="82"/>
      <c r="D94" s="83" t="s">
        <v>104</v>
      </c>
      <c r="N94" s="172">
        <f>ROUND($N$156,0)</f>
        <v>0</v>
      </c>
      <c r="O94" s="173"/>
      <c r="P94" s="173"/>
      <c r="Q94" s="173"/>
      <c r="R94" s="84"/>
    </row>
    <row r="95" spans="2:18" s="65" customFormat="1" ht="25.5" customHeight="1">
      <c r="B95" s="79"/>
      <c r="D95" s="80" t="s">
        <v>105</v>
      </c>
      <c r="N95" s="175">
        <f>ROUND($N$158,0)</f>
        <v>0</v>
      </c>
      <c r="O95" s="173"/>
      <c r="P95" s="173"/>
      <c r="Q95" s="173"/>
      <c r="R95" s="81"/>
    </row>
    <row r="96" spans="2:18" s="75" customFormat="1" ht="21" customHeight="1">
      <c r="B96" s="82"/>
      <c r="D96" s="83" t="s">
        <v>106</v>
      </c>
      <c r="N96" s="172">
        <f>ROUND($N$159,0)</f>
        <v>0</v>
      </c>
      <c r="O96" s="173"/>
      <c r="P96" s="173"/>
      <c r="Q96" s="173"/>
      <c r="R96" s="84"/>
    </row>
    <row r="97" spans="2:18" s="75" customFormat="1" ht="21" customHeight="1">
      <c r="B97" s="82"/>
      <c r="D97" s="83" t="s">
        <v>107</v>
      </c>
      <c r="N97" s="172">
        <f>ROUND($N$164,0)</f>
        <v>0</v>
      </c>
      <c r="O97" s="173"/>
      <c r="P97" s="173"/>
      <c r="Q97" s="173"/>
      <c r="R97" s="84"/>
    </row>
    <row r="98" spans="2:18" s="75" customFormat="1" ht="21" customHeight="1">
      <c r="B98" s="82"/>
      <c r="D98" s="83" t="s">
        <v>108</v>
      </c>
      <c r="N98" s="172">
        <f>ROUND($N$169,0)</f>
        <v>0</v>
      </c>
      <c r="O98" s="173"/>
      <c r="P98" s="173"/>
      <c r="Q98" s="173"/>
      <c r="R98" s="84"/>
    </row>
    <row r="99" spans="2:18" s="75" customFormat="1" ht="21" customHeight="1">
      <c r="B99" s="82"/>
      <c r="D99" s="83" t="s">
        <v>109</v>
      </c>
      <c r="N99" s="172">
        <f>ROUND($N$172,0)</f>
        <v>0</v>
      </c>
      <c r="O99" s="173"/>
      <c r="P99" s="173"/>
      <c r="Q99" s="173"/>
      <c r="R99" s="84"/>
    </row>
    <row r="100" spans="2:18" s="75" customFormat="1" ht="21" customHeight="1">
      <c r="B100" s="82"/>
      <c r="D100" s="83" t="s">
        <v>110</v>
      </c>
      <c r="N100" s="172">
        <f>ROUND($N$190,0)</f>
        <v>0</v>
      </c>
      <c r="O100" s="173"/>
      <c r="P100" s="173"/>
      <c r="Q100" s="173"/>
      <c r="R100" s="84"/>
    </row>
    <row r="101" spans="2:18" s="75" customFormat="1" ht="21" customHeight="1">
      <c r="B101" s="82"/>
      <c r="D101" s="83" t="s">
        <v>111</v>
      </c>
      <c r="N101" s="172">
        <f>ROUND($N$209,0)</f>
        <v>0</v>
      </c>
      <c r="O101" s="173"/>
      <c r="P101" s="173"/>
      <c r="Q101" s="173"/>
      <c r="R101" s="84"/>
    </row>
    <row r="102" spans="2:18" s="75" customFormat="1" ht="21" customHeight="1">
      <c r="B102" s="82"/>
      <c r="D102" s="83" t="s">
        <v>112</v>
      </c>
      <c r="N102" s="172">
        <f>ROUND($N$218,0)</f>
        <v>0</v>
      </c>
      <c r="O102" s="173"/>
      <c r="P102" s="173"/>
      <c r="Q102" s="173"/>
      <c r="R102" s="84"/>
    </row>
    <row r="103" spans="2:18" s="65" customFormat="1" ht="25.5" customHeight="1">
      <c r="B103" s="79"/>
      <c r="D103" s="80" t="s">
        <v>113</v>
      </c>
      <c r="N103" s="175">
        <f>ROUND($N$221,0)</f>
        <v>0</v>
      </c>
      <c r="O103" s="173"/>
      <c r="P103" s="173"/>
      <c r="Q103" s="173"/>
      <c r="R103" s="81"/>
    </row>
    <row r="104" spans="2:18" s="75" customFormat="1" ht="21" customHeight="1">
      <c r="B104" s="82"/>
      <c r="D104" s="83" t="s">
        <v>114</v>
      </c>
      <c r="N104" s="172">
        <f>ROUND($N$222,0)</f>
        <v>0</v>
      </c>
      <c r="O104" s="173"/>
      <c r="P104" s="173"/>
      <c r="Q104" s="173"/>
      <c r="R104" s="84"/>
    </row>
    <row r="105" spans="2:18" s="75" customFormat="1" ht="21" customHeight="1">
      <c r="B105" s="82"/>
      <c r="D105" s="83" t="s">
        <v>115</v>
      </c>
      <c r="N105" s="172">
        <f>ROUND($N$224,0)</f>
        <v>0</v>
      </c>
      <c r="O105" s="173"/>
      <c r="P105" s="173"/>
      <c r="Q105" s="173"/>
      <c r="R105" s="84"/>
    </row>
    <row r="106" spans="2:18" s="65" customFormat="1" ht="25.5" customHeight="1">
      <c r="B106" s="79"/>
      <c r="D106" s="80" t="s">
        <v>116</v>
      </c>
      <c r="N106" s="175">
        <f>ROUND($N$228,0)</f>
        <v>0</v>
      </c>
      <c r="O106" s="173"/>
      <c r="P106" s="173"/>
      <c r="Q106" s="173"/>
      <c r="R106" s="81"/>
    </row>
    <row r="107" spans="2:18" s="75" customFormat="1" ht="21" customHeight="1">
      <c r="B107" s="82"/>
      <c r="D107" s="83" t="s">
        <v>117</v>
      </c>
      <c r="N107" s="172">
        <f>ROUND($N$229,0)</f>
        <v>0</v>
      </c>
      <c r="O107" s="173"/>
      <c r="P107" s="173"/>
      <c r="Q107" s="173"/>
      <c r="R107" s="84"/>
    </row>
    <row r="108" spans="2:18" s="75" customFormat="1" ht="21" customHeight="1">
      <c r="B108" s="82"/>
      <c r="D108" s="83" t="s">
        <v>118</v>
      </c>
      <c r="N108" s="172">
        <f>ROUND($N$231,0)</f>
        <v>0</v>
      </c>
      <c r="O108" s="173"/>
      <c r="P108" s="173"/>
      <c r="Q108" s="173"/>
      <c r="R108" s="84"/>
    </row>
    <row r="109" spans="2:18" s="6" customFormat="1" ht="22.5" customHeight="1">
      <c r="B109" s="19"/>
      <c r="R109" s="20"/>
    </row>
    <row r="110" spans="2:21" s="6" customFormat="1" ht="30" customHeight="1">
      <c r="B110" s="19"/>
      <c r="C110" s="60" t="s">
        <v>119</v>
      </c>
      <c r="N110" s="137">
        <v>0</v>
      </c>
      <c r="O110" s="138"/>
      <c r="P110" s="138"/>
      <c r="Q110" s="138"/>
      <c r="R110" s="20"/>
      <c r="T110" s="85"/>
      <c r="U110" s="86" t="s">
        <v>39</v>
      </c>
    </row>
    <row r="111" spans="2:18" s="6" customFormat="1" ht="18.75" customHeight="1">
      <c r="B111" s="19"/>
      <c r="R111" s="20"/>
    </row>
    <row r="112" spans="2:18" s="6" customFormat="1" ht="30" customHeight="1">
      <c r="B112" s="19"/>
      <c r="C112" s="74" t="s">
        <v>86</v>
      </c>
      <c r="D112" s="28"/>
      <c r="E112" s="28"/>
      <c r="F112" s="28"/>
      <c r="G112" s="28"/>
      <c r="H112" s="28"/>
      <c r="I112" s="28"/>
      <c r="J112" s="28"/>
      <c r="K112" s="28"/>
      <c r="L112" s="139">
        <f>ROUND(SUM($N$88+$N$110),0)</f>
        <v>0</v>
      </c>
      <c r="M112" s="140"/>
      <c r="N112" s="140"/>
      <c r="O112" s="140"/>
      <c r="P112" s="140"/>
      <c r="Q112" s="140"/>
      <c r="R112" s="20"/>
    </row>
    <row r="113" spans="2:18" s="6" customFormat="1" ht="7.5" customHeight="1">
      <c r="B113" s="41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3"/>
    </row>
    <row r="117" spans="2:18" s="6" customFormat="1" ht="7.5" customHeight="1">
      <c r="B117" s="44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6"/>
    </row>
    <row r="118" spans="2:18" s="6" customFormat="1" ht="37.5" customHeight="1">
      <c r="B118" s="19"/>
      <c r="C118" s="135" t="s">
        <v>120</v>
      </c>
      <c r="D118" s="138"/>
      <c r="E118" s="138"/>
      <c r="F118" s="138"/>
      <c r="G118" s="138"/>
      <c r="H118" s="138"/>
      <c r="I118" s="138"/>
      <c r="J118" s="138"/>
      <c r="K118" s="138"/>
      <c r="L118" s="138"/>
      <c r="M118" s="138"/>
      <c r="N118" s="138"/>
      <c r="O118" s="138"/>
      <c r="P118" s="138"/>
      <c r="Q118" s="138"/>
      <c r="R118" s="20"/>
    </row>
    <row r="119" spans="2:18" s="6" customFormat="1" ht="7.5" customHeight="1">
      <c r="B119" s="19"/>
      <c r="R119" s="20"/>
    </row>
    <row r="120" spans="2:18" s="6" customFormat="1" ht="30.75" customHeight="1">
      <c r="B120" s="19"/>
      <c r="C120" s="16" t="s">
        <v>14</v>
      </c>
      <c r="F120" s="174" t="str">
        <f>$F$6</f>
        <v>Rekonstrukce střechy domova mládeže Planá</v>
      </c>
      <c r="G120" s="138"/>
      <c r="H120" s="138"/>
      <c r="I120" s="138"/>
      <c r="J120" s="138"/>
      <c r="K120" s="138"/>
      <c r="L120" s="138"/>
      <c r="M120" s="138"/>
      <c r="N120" s="138"/>
      <c r="O120" s="138"/>
      <c r="P120" s="138"/>
      <c r="R120" s="20"/>
    </row>
    <row r="121" spans="2:18" s="6" customFormat="1" ht="37.5" customHeight="1">
      <c r="B121" s="19"/>
      <c r="C121" s="49" t="s">
        <v>90</v>
      </c>
      <c r="F121" s="127" t="str">
        <f>$F$7</f>
        <v>1807-05-01 - objekt A</v>
      </c>
      <c r="G121" s="138"/>
      <c r="H121" s="138"/>
      <c r="I121" s="138"/>
      <c r="J121" s="138"/>
      <c r="K121" s="138"/>
      <c r="L121" s="138"/>
      <c r="M121" s="138"/>
      <c r="N121" s="138"/>
      <c r="O121" s="138"/>
      <c r="P121" s="138"/>
      <c r="R121" s="20"/>
    </row>
    <row r="122" spans="2:18" s="6" customFormat="1" ht="7.5" customHeight="1">
      <c r="B122" s="19"/>
      <c r="R122" s="20"/>
    </row>
    <row r="123" spans="2:18" s="6" customFormat="1" ht="18.75" customHeight="1">
      <c r="B123" s="19"/>
      <c r="C123" s="16" t="s">
        <v>20</v>
      </c>
      <c r="F123" s="14" t="str">
        <f>$F$9</f>
        <v>Planá</v>
      </c>
      <c r="K123" s="16" t="s">
        <v>22</v>
      </c>
      <c r="M123" s="168" t="str">
        <f>IF($O$9="","",$O$9)</f>
        <v>13.07.2018</v>
      </c>
      <c r="N123" s="138"/>
      <c r="O123" s="138"/>
      <c r="P123" s="138"/>
      <c r="R123" s="20"/>
    </row>
    <row r="124" spans="2:18" s="6" customFormat="1" ht="7.5" customHeight="1">
      <c r="B124" s="19"/>
      <c r="R124" s="20"/>
    </row>
    <row r="125" spans="2:18" s="6" customFormat="1" ht="15.75" customHeight="1">
      <c r="B125" s="19"/>
      <c r="C125" s="16" t="s">
        <v>26</v>
      </c>
      <c r="F125" s="14" t="str">
        <f>$E$12</f>
        <v>Střední škola živnostenská a Základní škola, Planá</v>
      </c>
      <c r="K125" s="16" t="s">
        <v>32</v>
      </c>
      <c r="M125" s="128" t="str">
        <f>$E$18</f>
        <v>Ing. Pavel Kodýtek, Planá</v>
      </c>
      <c r="N125" s="138"/>
      <c r="O125" s="138"/>
      <c r="P125" s="138"/>
      <c r="Q125" s="138"/>
      <c r="R125" s="20"/>
    </row>
    <row r="126" spans="2:18" s="6" customFormat="1" ht="15" customHeight="1">
      <c r="B126" s="19"/>
      <c r="C126" s="16" t="s">
        <v>30</v>
      </c>
      <c r="F126" s="14" t="str">
        <f>IF($E$15="","",$E$15)</f>
        <v> </v>
      </c>
      <c r="K126" s="16" t="s">
        <v>35</v>
      </c>
      <c r="M126" s="128" t="str">
        <f>$E$21</f>
        <v> </v>
      </c>
      <c r="N126" s="138"/>
      <c r="O126" s="138"/>
      <c r="P126" s="138"/>
      <c r="Q126" s="138"/>
      <c r="R126" s="20"/>
    </row>
    <row r="127" spans="2:18" s="6" customFormat="1" ht="11.25" customHeight="1">
      <c r="B127" s="19"/>
      <c r="R127" s="20"/>
    </row>
    <row r="128" spans="2:27" s="87" customFormat="1" ht="30" customHeight="1">
      <c r="B128" s="88"/>
      <c r="C128" s="89" t="s">
        <v>121</v>
      </c>
      <c r="D128" s="90" t="s">
        <v>122</v>
      </c>
      <c r="E128" s="90" t="s">
        <v>57</v>
      </c>
      <c r="F128" s="169" t="s">
        <v>123</v>
      </c>
      <c r="G128" s="170"/>
      <c r="H128" s="170"/>
      <c r="I128" s="170"/>
      <c r="J128" s="90" t="s">
        <v>124</v>
      </c>
      <c r="K128" s="90" t="s">
        <v>125</v>
      </c>
      <c r="L128" s="169" t="s">
        <v>126</v>
      </c>
      <c r="M128" s="170"/>
      <c r="N128" s="169" t="s">
        <v>127</v>
      </c>
      <c r="O128" s="170"/>
      <c r="P128" s="170"/>
      <c r="Q128" s="171"/>
      <c r="R128" s="91"/>
      <c r="T128" s="55" t="s">
        <v>128</v>
      </c>
      <c r="U128" s="56" t="s">
        <v>39</v>
      </c>
      <c r="V128" s="56" t="s">
        <v>129</v>
      </c>
      <c r="W128" s="56" t="s">
        <v>130</v>
      </c>
      <c r="X128" s="56" t="s">
        <v>131</v>
      </c>
      <c r="Y128" s="56" t="s">
        <v>132</v>
      </c>
      <c r="Z128" s="56" t="s">
        <v>133</v>
      </c>
      <c r="AA128" s="57" t="s">
        <v>134</v>
      </c>
    </row>
    <row r="129" spans="2:63" s="6" customFormat="1" ht="30" customHeight="1">
      <c r="B129" s="19"/>
      <c r="C129" s="60" t="s">
        <v>92</v>
      </c>
      <c r="N129" s="164">
        <f>$BK$129</f>
        <v>0</v>
      </c>
      <c r="O129" s="138"/>
      <c r="P129" s="138"/>
      <c r="Q129" s="138"/>
      <c r="R129" s="20"/>
      <c r="T129" s="59"/>
      <c r="U129" s="33"/>
      <c r="V129" s="33"/>
      <c r="W129" s="92">
        <f>$W$130+$W$158+$W$221+$W$228</f>
        <v>1470.2480939999998</v>
      </c>
      <c r="X129" s="33"/>
      <c r="Y129" s="92">
        <f>$Y$130+$Y$158+$Y$221+$Y$228</f>
        <v>42.11034574</v>
      </c>
      <c r="Z129" s="33"/>
      <c r="AA129" s="93">
        <f>$AA$130+$AA$158+$AA$221+$AA$228</f>
        <v>16.463128</v>
      </c>
      <c r="AT129" s="6" t="s">
        <v>74</v>
      </c>
      <c r="AU129" s="6" t="s">
        <v>98</v>
      </c>
      <c r="BK129" s="94">
        <f>$BK$130+$BK$158+$BK$221+$BK$228</f>
        <v>0</v>
      </c>
    </row>
    <row r="130" spans="2:63" s="95" customFormat="1" ht="37.5" customHeight="1">
      <c r="B130" s="96"/>
      <c r="D130" s="97" t="s">
        <v>99</v>
      </c>
      <c r="E130" s="97"/>
      <c r="F130" s="97"/>
      <c r="G130" s="97"/>
      <c r="H130" s="97"/>
      <c r="I130" s="97"/>
      <c r="J130" s="97"/>
      <c r="K130" s="97"/>
      <c r="L130" s="97"/>
      <c r="M130" s="97"/>
      <c r="N130" s="159">
        <f>$BK$130</f>
        <v>0</v>
      </c>
      <c r="O130" s="158"/>
      <c r="P130" s="158"/>
      <c r="Q130" s="158"/>
      <c r="R130" s="99"/>
      <c r="T130" s="100"/>
      <c r="W130" s="101">
        <f>$W$131+$W$138+$W$140+$W$150+$W$156</f>
        <v>539.6930779999999</v>
      </c>
      <c r="Y130" s="101">
        <f>$Y$131+$Y$138+$Y$140+$Y$150+$Y$156</f>
        <v>29.287623939999996</v>
      </c>
      <c r="AA130" s="102">
        <f>$AA$131+$AA$138+$AA$140+$AA$150+$AA$156</f>
        <v>0</v>
      </c>
      <c r="AR130" s="98" t="s">
        <v>19</v>
      </c>
      <c r="AT130" s="98" t="s">
        <v>74</v>
      </c>
      <c r="AU130" s="98" t="s">
        <v>75</v>
      </c>
      <c r="AY130" s="98" t="s">
        <v>135</v>
      </c>
      <c r="BK130" s="103">
        <f>$BK$131+$BK$138+$BK$140+$BK$150+$BK$156</f>
        <v>0</v>
      </c>
    </row>
    <row r="131" spans="2:63" s="95" customFormat="1" ht="21" customHeight="1">
      <c r="B131" s="96"/>
      <c r="D131" s="104" t="s">
        <v>100</v>
      </c>
      <c r="E131" s="104"/>
      <c r="F131" s="104"/>
      <c r="G131" s="104"/>
      <c r="H131" s="104"/>
      <c r="I131" s="104"/>
      <c r="J131" s="104"/>
      <c r="K131" s="104"/>
      <c r="L131" s="104"/>
      <c r="M131" s="104"/>
      <c r="N131" s="157">
        <f>$BK$131</f>
        <v>0</v>
      </c>
      <c r="O131" s="158"/>
      <c r="P131" s="158"/>
      <c r="Q131" s="158"/>
      <c r="R131" s="99"/>
      <c r="T131" s="100"/>
      <c r="W131" s="101">
        <f>SUM($W$132:$W$137)</f>
        <v>180.67510199999998</v>
      </c>
      <c r="Y131" s="101">
        <f>SUM($Y$132:$Y$137)</f>
        <v>28.48332394</v>
      </c>
      <c r="AA131" s="102">
        <f>SUM($AA$132:$AA$137)</f>
        <v>0</v>
      </c>
      <c r="AR131" s="98" t="s">
        <v>19</v>
      </c>
      <c r="AT131" s="98" t="s">
        <v>74</v>
      </c>
      <c r="AU131" s="98" t="s">
        <v>19</v>
      </c>
      <c r="AY131" s="98" t="s">
        <v>135</v>
      </c>
      <c r="BK131" s="103">
        <f>SUM($BK$132:$BK$137)</f>
        <v>0</v>
      </c>
    </row>
    <row r="132" spans="2:64" s="6" customFormat="1" ht="39" customHeight="1">
      <c r="B132" s="19"/>
      <c r="C132" s="105" t="s">
        <v>19</v>
      </c>
      <c r="D132" s="105" t="s">
        <v>136</v>
      </c>
      <c r="E132" s="106" t="s">
        <v>137</v>
      </c>
      <c r="F132" s="161" t="s">
        <v>138</v>
      </c>
      <c r="G132" s="162"/>
      <c r="H132" s="162"/>
      <c r="I132" s="162"/>
      <c r="J132" s="107" t="s">
        <v>139</v>
      </c>
      <c r="K132" s="108">
        <v>12.58</v>
      </c>
      <c r="L132" s="163">
        <v>0</v>
      </c>
      <c r="M132" s="162"/>
      <c r="N132" s="163">
        <f>ROUND($L$132*$K$132,2)</f>
        <v>0</v>
      </c>
      <c r="O132" s="162"/>
      <c r="P132" s="162"/>
      <c r="Q132" s="162"/>
      <c r="R132" s="20"/>
      <c r="T132" s="109"/>
      <c r="U132" s="26" t="s">
        <v>40</v>
      </c>
      <c r="V132" s="110">
        <v>2.767</v>
      </c>
      <c r="W132" s="110">
        <f>$V$132*$K$132</f>
        <v>34.808859999999996</v>
      </c>
      <c r="X132" s="110">
        <v>0.70297</v>
      </c>
      <c r="Y132" s="110">
        <f>$X$132*$K$132</f>
        <v>8.843362599999999</v>
      </c>
      <c r="Z132" s="110">
        <v>0</v>
      </c>
      <c r="AA132" s="111">
        <f>$Z$132*$K$132</f>
        <v>0</v>
      </c>
      <c r="AR132" s="6" t="s">
        <v>140</v>
      </c>
      <c r="AT132" s="6" t="s">
        <v>136</v>
      </c>
      <c r="AU132" s="6" t="s">
        <v>88</v>
      </c>
      <c r="AY132" s="6" t="s">
        <v>135</v>
      </c>
      <c r="BE132" s="112">
        <f>IF($U$132="základní",$N$132,0)</f>
        <v>0</v>
      </c>
      <c r="BF132" s="112">
        <f>IF($U$132="snížená",$N$132,0)</f>
        <v>0</v>
      </c>
      <c r="BG132" s="112">
        <f>IF($U$132="zákl. přenesená",$N$132,0)</f>
        <v>0</v>
      </c>
      <c r="BH132" s="112">
        <f>IF($U$132="sníž. přenesená",$N$132,0)</f>
        <v>0</v>
      </c>
      <c r="BI132" s="112">
        <f>IF($U$132="nulová",$N$132,0)</f>
        <v>0</v>
      </c>
      <c r="BJ132" s="6" t="s">
        <v>19</v>
      </c>
      <c r="BK132" s="112">
        <f>ROUND($L$132*$K$132,2)</f>
        <v>0</v>
      </c>
      <c r="BL132" s="6" t="s">
        <v>140</v>
      </c>
    </row>
    <row r="133" spans="2:64" s="6" customFormat="1" ht="27" customHeight="1">
      <c r="B133" s="19"/>
      <c r="C133" s="105" t="s">
        <v>141</v>
      </c>
      <c r="D133" s="105" t="s">
        <v>136</v>
      </c>
      <c r="E133" s="106" t="s">
        <v>142</v>
      </c>
      <c r="F133" s="161" t="s">
        <v>143</v>
      </c>
      <c r="G133" s="162"/>
      <c r="H133" s="162"/>
      <c r="I133" s="162"/>
      <c r="J133" s="107" t="s">
        <v>144</v>
      </c>
      <c r="K133" s="108">
        <v>31</v>
      </c>
      <c r="L133" s="163">
        <v>0</v>
      </c>
      <c r="M133" s="162"/>
      <c r="N133" s="163">
        <f>ROUND($L$133*$K$133,2)</f>
        <v>0</v>
      </c>
      <c r="O133" s="162"/>
      <c r="P133" s="162"/>
      <c r="Q133" s="162"/>
      <c r="R133" s="20"/>
      <c r="T133" s="109"/>
      <c r="U133" s="26" t="s">
        <v>40</v>
      </c>
      <c r="V133" s="110">
        <v>0.203</v>
      </c>
      <c r="W133" s="110">
        <f>$V$133*$K$133</f>
        <v>6.293</v>
      </c>
      <c r="X133" s="110">
        <v>0.02444</v>
      </c>
      <c r="Y133" s="110">
        <f>$X$133*$K$133</f>
        <v>0.75764</v>
      </c>
      <c r="Z133" s="110">
        <v>0</v>
      </c>
      <c r="AA133" s="111">
        <f>$Z$133*$K$133</f>
        <v>0</v>
      </c>
      <c r="AR133" s="6" t="s">
        <v>140</v>
      </c>
      <c r="AT133" s="6" t="s">
        <v>136</v>
      </c>
      <c r="AU133" s="6" t="s">
        <v>88</v>
      </c>
      <c r="AY133" s="6" t="s">
        <v>135</v>
      </c>
      <c r="BE133" s="112">
        <f>IF($U$133="základní",$N$133,0)</f>
        <v>0</v>
      </c>
      <c r="BF133" s="112">
        <f>IF($U$133="snížená",$N$133,0)</f>
        <v>0</v>
      </c>
      <c r="BG133" s="112">
        <f>IF($U$133="zákl. přenesená",$N$133,0)</f>
        <v>0</v>
      </c>
      <c r="BH133" s="112">
        <f>IF($U$133="sníž. přenesená",$N$133,0)</f>
        <v>0</v>
      </c>
      <c r="BI133" s="112">
        <f>IF($U$133="nulová",$N$133,0)</f>
        <v>0</v>
      </c>
      <c r="BJ133" s="6" t="s">
        <v>19</v>
      </c>
      <c r="BK133" s="112">
        <f>ROUND($L$133*$K$133,2)</f>
        <v>0</v>
      </c>
      <c r="BL133" s="6" t="s">
        <v>140</v>
      </c>
    </row>
    <row r="134" spans="2:64" s="6" customFormat="1" ht="27" customHeight="1">
      <c r="B134" s="19"/>
      <c r="C134" s="105" t="s">
        <v>145</v>
      </c>
      <c r="D134" s="105" t="s">
        <v>136</v>
      </c>
      <c r="E134" s="106" t="s">
        <v>146</v>
      </c>
      <c r="F134" s="161" t="s">
        <v>147</v>
      </c>
      <c r="G134" s="162"/>
      <c r="H134" s="162"/>
      <c r="I134" s="162"/>
      <c r="J134" s="107" t="s">
        <v>144</v>
      </c>
      <c r="K134" s="108">
        <v>6</v>
      </c>
      <c r="L134" s="163">
        <v>0</v>
      </c>
      <c r="M134" s="162"/>
      <c r="N134" s="163">
        <f>ROUND($L$134*$K$134,2)</f>
        <v>0</v>
      </c>
      <c r="O134" s="162"/>
      <c r="P134" s="162"/>
      <c r="Q134" s="162"/>
      <c r="R134" s="20"/>
      <c r="T134" s="109"/>
      <c r="U134" s="26" t="s">
        <v>40</v>
      </c>
      <c r="V134" s="110">
        <v>0.237</v>
      </c>
      <c r="W134" s="110">
        <f>$V$134*$K$134</f>
        <v>1.422</v>
      </c>
      <c r="X134" s="110">
        <v>0.03445</v>
      </c>
      <c r="Y134" s="110">
        <f>$X$134*$K$134</f>
        <v>0.2067</v>
      </c>
      <c r="Z134" s="110">
        <v>0</v>
      </c>
      <c r="AA134" s="111">
        <f>$Z$134*$K$134</f>
        <v>0</v>
      </c>
      <c r="AR134" s="6" t="s">
        <v>140</v>
      </c>
      <c r="AT134" s="6" t="s">
        <v>136</v>
      </c>
      <c r="AU134" s="6" t="s">
        <v>88</v>
      </c>
      <c r="AY134" s="6" t="s">
        <v>135</v>
      </c>
      <c r="BE134" s="112">
        <f>IF($U$134="základní",$N$134,0)</f>
        <v>0</v>
      </c>
      <c r="BF134" s="112">
        <f>IF($U$134="snížená",$N$134,0)</f>
        <v>0</v>
      </c>
      <c r="BG134" s="112">
        <f>IF($U$134="zákl. přenesená",$N$134,0)</f>
        <v>0</v>
      </c>
      <c r="BH134" s="112">
        <f>IF($U$134="sníž. přenesená",$N$134,0)</f>
        <v>0</v>
      </c>
      <c r="BI134" s="112">
        <f>IF($U$134="nulová",$N$134,0)</f>
        <v>0</v>
      </c>
      <c r="BJ134" s="6" t="s">
        <v>19</v>
      </c>
      <c r="BK134" s="112">
        <f>ROUND($L$134*$K$134,2)</f>
        <v>0</v>
      </c>
      <c r="BL134" s="6" t="s">
        <v>140</v>
      </c>
    </row>
    <row r="135" spans="2:64" s="6" customFormat="1" ht="27" customHeight="1">
      <c r="B135" s="19"/>
      <c r="C135" s="105" t="s">
        <v>148</v>
      </c>
      <c r="D135" s="105" t="s">
        <v>136</v>
      </c>
      <c r="E135" s="106" t="s">
        <v>149</v>
      </c>
      <c r="F135" s="161" t="s">
        <v>150</v>
      </c>
      <c r="G135" s="162"/>
      <c r="H135" s="162"/>
      <c r="I135" s="162"/>
      <c r="J135" s="107" t="s">
        <v>144</v>
      </c>
      <c r="K135" s="108">
        <v>9</v>
      </c>
      <c r="L135" s="163">
        <v>0</v>
      </c>
      <c r="M135" s="162"/>
      <c r="N135" s="163">
        <f>ROUND($L$135*$K$135,2)</f>
        <v>0</v>
      </c>
      <c r="O135" s="162"/>
      <c r="P135" s="162"/>
      <c r="Q135" s="162"/>
      <c r="R135" s="20"/>
      <c r="T135" s="109"/>
      <c r="U135" s="26" t="s">
        <v>40</v>
      </c>
      <c r="V135" s="110">
        <v>0.305</v>
      </c>
      <c r="W135" s="110">
        <f>$V$135*$K$135</f>
        <v>2.745</v>
      </c>
      <c r="X135" s="110">
        <v>0.0503</v>
      </c>
      <c r="Y135" s="110">
        <f>$X$135*$K$135</f>
        <v>0.4527</v>
      </c>
      <c r="Z135" s="110">
        <v>0</v>
      </c>
      <c r="AA135" s="111">
        <f>$Z$135*$K$135</f>
        <v>0</v>
      </c>
      <c r="AR135" s="6" t="s">
        <v>140</v>
      </c>
      <c r="AT135" s="6" t="s">
        <v>136</v>
      </c>
      <c r="AU135" s="6" t="s">
        <v>88</v>
      </c>
      <c r="AY135" s="6" t="s">
        <v>135</v>
      </c>
      <c r="BE135" s="112">
        <f>IF($U$135="základní",$N$135,0)</f>
        <v>0</v>
      </c>
      <c r="BF135" s="112">
        <f>IF($U$135="snížená",$N$135,0)</f>
        <v>0</v>
      </c>
      <c r="BG135" s="112">
        <f>IF($U$135="zákl. přenesená",$N$135,0)</f>
        <v>0</v>
      </c>
      <c r="BH135" s="112">
        <f>IF($U$135="sníž. přenesená",$N$135,0)</f>
        <v>0</v>
      </c>
      <c r="BI135" s="112">
        <f>IF($U$135="nulová",$N$135,0)</f>
        <v>0</v>
      </c>
      <c r="BJ135" s="6" t="s">
        <v>19</v>
      </c>
      <c r="BK135" s="112">
        <f>ROUND($L$135*$K$135,2)</f>
        <v>0</v>
      </c>
      <c r="BL135" s="6" t="s">
        <v>140</v>
      </c>
    </row>
    <row r="136" spans="2:64" s="6" customFormat="1" ht="39" customHeight="1">
      <c r="B136" s="19"/>
      <c r="C136" s="105" t="s">
        <v>151</v>
      </c>
      <c r="D136" s="105" t="s">
        <v>136</v>
      </c>
      <c r="E136" s="106" t="s">
        <v>152</v>
      </c>
      <c r="F136" s="161" t="s">
        <v>153</v>
      </c>
      <c r="G136" s="162"/>
      <c r="H136" s="162"/>
      <c r="I136" s="162"/>
      <c r="J136" s="107" t="s">
        <v>154</v>
      </c>
      <c r="K136" s="108">
        <v>250.39</v>
      </c>
      <c r="L136" s="163">
        <v>0</v>
      </c>
      <c r="M136" s="162"/>
      <c r="N136" s="163">
        <f>ROUND($L$136*$K$136,2)</f>
        <v>0</v>
      </c>
      <c r="O136" s="162"/>
      <c r="P136" s="162"/>
      <c r="Q136" s="162"/>
      <c r="R136" s="20"/>
      <c r="T136" s="109"/>
      <c r="U136" s="26" t="s">
        <v>40</v>
      </c>
      <c r="V136" s="110">
        <v>0.525</v>
      </c>
      <c r="W136" s="110">
        <f>$V$136*$K$136</f>
        <v>131.45475</v>
      </c>
      <c r="X136" s="110">
        <v>0.06982</v>
      </c>
      <c r="Y136" s="110">
        <f>$X$136*$K$136</f>
        <v>17.4822298</v>
      </c>
      <c r="Z136" s="110">
        <v>0</v>
      </c>
      <c r="AA136" s="111">
        <f>$Z$136*$K$136</f>
        <v>0</v>
      </c>
      <c r="AR136" s="6" t="s">
        <v>140</v>
      </c>
      <c r="AT136" s="6" t="s">
        <v>136</v>
      </c>
      <c r="AU136" s="6" t="s">
        <v>88</v>
      </c>
      <c r="AY136" s="6" t="s">
        <v>135</v>
      </c>
      <c r="BE136" s="112">
        <f>IF($U$136="základní",$N$136,0)</f>
        <v>0</v>
      </c>
      <c r="BF136" s="112">
        <f>IF($U$136="snížená",$N$136,0)</f>
        <v>0</v>
      </c>
      <c r="BG136" s="112">
        <f>IF($U$136="zákl. přenesená",$N$136,0)</f>
        <v>0</v>
      </c>
      <c r="BH136" s="112">
        <f>IF($U$136="sníž. přenesená",$N$136,0)</f>
        <v>0</v>
      </c>
      <c r="BI136" s="112">
        <f>IF($U$136="nulová",$N$136,0)</f>
        <v>0</v>
      </c>
      <c r="BJ136" s="6" t="s">
        <v>19</v>
      </c>
      <c r="BK136" s="112">
        <f>ROUND($L$136*$K$136,2)</f>
        <v>0</v>
      </c>
      <c r="BL136" s="6" t="s">
        <v>140</v>
      </c>
    </row>
    <row r="137" spans="2:64" s="6" customFormat="1" ht="39" customHeight="1">
      <c r="B137" s="19"/>
      <c r="C137" s="105" t="s">
        <v>155</v>
      </c>
      <c r="D137" s="105" t="s">
        <v>136</v>
      </c>
      <c r="E137" s="106" t="s">
        <v>156</v>
      </c>
      <c r="F137" s="161" t="s">
        <v>157</v>
      </c>
      <c r="G137" s="162"/>
      <c r="H137" s="162"/>
      <c r="I137" s="162"/>
      <c r="J137" s="107" t="s">
        <v>154</v>
      </c>
      <c r="K137" s="108">
        <v>7.107</v>
      </c>
      <c r="L137" s="163">
        <v>0</v>
      </c>
      <c r="M137" s="162"/>
      <c r="N137" s="163">
        <f>ROUND($L$137*$K$137,2)</f>
        <v>0</v>
      </c>
      <c r="O137" s="162"/>
      <c r="P137" s="162"/>
      <c r="Q137" s="162"/>
      <c r="R137" s="20"/>
      <c r="T137" s="109"/>
      <c r="U137" s="26" t="s">
        <v>40</v>
      </c>
      <c r="V137" s="110">
        <v>0.556</v>
      </c>
      <c r="W137" s="110">
        <f>$V$137*$K$137</f>
        <v>3.9514920000000004</v>
      </c>
      <c r="X137" s="110">
        <v>0.10422</v>
      </c>
      <c r="Y137" s="110">
        <f>$X$137*$K$137</f>
        <v>0.7406915399999999</v>
      </c>
      <c r="Z137" s="110">
        <v>0</v>
      </c>
      <c r="AA137" s="111">
        <f>$Z$137*$K$137</f>
        <v>0</v>
      </c>
      <c r="AR137" s="6" t="s">
        <v>140</v>
      </c>
      <c r="AT137" s="6" t="s">
        <v>136</v>
      </c>
      <c r="AU137" s="6" t="s">
        <v>88</v>
      </c>
      <c r="AY137" s="6" t="s">
        <v>135</v>
      </c>
      <c r="BE137" s="112">
        <f>IF($U$137="základní",$N$137,0)</f>
        <v>0</v>
      </c>
      <c r="BF137" s="112">
        <f>IF($U$137="snížená",$N$137,0)</f>
        <v>0</v>
      </c>
      <c r="BG137" s="112">
        <f>IF($U$137="zákl. přenesená",$N$137,0)</f>
        <v>0</v>
      </c>
      <c r="BH137" s="112">
        <f>IF($U$137="sníž. přenesená",$N$137,0)</f>
        <v>0</v>
      </c>
      <c r="BI137" s="112">
        <f>IF($U$137="nulová",$N$137,0)</f>
        <v>0</v>
      </c>
      <c r="BJ137" s="6" t="s">
        <v>19</v>
      </c>
      <c r="BK137" s="112">
        <f>ROUND($L$137*$K$137,2)</f>
        <v>0</v>
      </c>
      <c r="BL137" s="6" t="s">
        <v>140</v>
      </c>
    </row>
    <row r="138" spans="2:63" s="95" customFormat="1" ht="30.75" customHeight="1">
      <c r="B138" s="96"/>
      <c r="D138" s="104" t="s">
        <v>101</v>
      </c>
      <c r="E138" s="104"/>
      <c r="F138" s="104"/>
      <c r="G138" s="104"/>
      <c r="H138" s="104"/>
      <c r="I138" s="104"/>
      <c r="J138" s="104"/>
      <c r="K138" s="104"/>
      <c r="L138" s="104"/>
      <c r="M138" s="104"/>
      <c r="N138" s="157">
        <f>$BK$138</f>
        <v>0</v>
      </c>
      <c r="O138" s="158"/>
      <c r="P138" s="158"/>
      <c r="Q138" s="158"/>
      <c r="R138" s="99"/>
      <c r="T138" s="100"/>
      <c r="W138" s="101">
        <f>$W$139</f>
        <v>5.22</v>
      </c>
      <c r="Y138" s="101">
        <f>$Y$139</f>
        <v>0.7476</v>
      </c>
      <c r="AA138" s="102">
        <f>$AA$139</f>
        <v>0</v>
      </c>
      <c r="AR138" s="98" t="s">
        <v>19</v>
      </c>
      <c r="AT138" s="98" t="s">
        <v>74</v>
      </c>
      <c r="AU138" s="98" t="s">
        <v>19</v>
      </c>
      <c r="AY138" s="98" t="s">
        <v>135</v>
      </c>
      <c r="BK138" s="103">
        <f>$BK$139</f>
        <v>0</v>
      </c>
    </row>
    <row r="139" spans="2:64" s="6" customFormat="1" ht="27" customHeight="1">
      <c r="B139" s="19"/>
      <c r="C139" s="105" t="s">
        <v>158</v>
      </c>
      <c r="D139" s="105" t="s">
        <v>136</v>
      </c>
      <c r="E139" s="106" t="s">
        <v>159</v>
      </c>
      <c r="F139" s="161" t="s">
        <v>160</v>
      </c>
      <c r="G139" s="162"/>
      <c r="H139" s="162"/>
      <c r="I139" s="162"/>
      <c r="J139" s="107" t="s">
        <v>154</v>
      </c>
      <c r="K139" s="108">
        <v>15</v>
      </c>
      <c r="L139" s="163">
        <v>0</v>
      </c>
      <c r="M139" s="162"/>
      <c r="N139" s="163">
        <f>ROUND($L$139*$K$139,2)</f>
        <v>0</v>
      </c>
      <c r="O139" s="162"/>
      <c r="P139" s="162"/>
      <c r="Q139" s="162"/>
      <c r="R139" s="20"/>
      <c r="T139" s="109"/>
      <c r="U139" s="26" t="s">
        <v>40</v>
      </c>
      <c r="V139" s="110">
        <v>0.348</v>
      </c>
      <c r="W139" s="110">
        <f>$V$139*$K$139</f>
        <v>5.22</v>
      </c>
      <c r="X139" s="110">
        <v>0.04984</v>
      </c>
      <c r="Y139" s="110">
        <f>$X$139*$K$139</f>
        <v>0.7476</v>
      </c>
      <c r="Z139" s="110">
        <v>0</v>
      </c>
      <c r="AA139" s="111">
        <f>$Z$139*$K$139</f>
        <v>0</v>
      </c>
      <c r="AR139" s="6" t="s">
        <v>140</v>
      </c>
      <c r="AT139" s="6" t="s">
        <v>136</v>
      </c>
      <c r="AU139" s="6" t="s">
        <v>88</v>
      </c>
      <c r="AY139" s="6" t="s">
        <v>135</v>
      </c>
      <c r="BE139" s="112">
        <f>IF($U$139="základní",$N$139,0)</f>
        <v>0</v>
      </c>
      <c r="BF139" s="112">
        <f>IF($U$139="snížená",$N$139,0)</f>
        <v>0</v>
      </c>
      <c r="BG139" s="112">
        <f>IF($U$139="zákl. přenesená",$N$139,0)</f>
        <v>0</v>
      </c>
      <c r="BH139" s="112">
        <f>IF($U$139="sníž. přenesená",$N$139,0)</f>
        <v>0</v>
      </c>
      <c r="BI139" s="112">
        <f>IF($U$139="nulová",$N$139,0)</f>
        <v>0</v>
      </c>
      <c r="BJ139" s="6" t="s">
        <v>19</v>
      </c>
      <c r="BK139" s="112">
        <f>ROUND($L$139*$K$139,2)</f>
        <v>0</v>
      </c>
      <c r="BL139" s="6" t="s">
        <v>140</v>
      </c>
    </row>
    <row r="140" spans="2:63" s="95" customFormat="1" ht="30.75" customHeight="1">
      <c r="B140" s="96"/>
      <c r="D140" s="104" t="s">
        <v>102</v>
      </c>
      <c r="E140" s="104"/>
      <c r="F140" s="104"/>
      <c r="G140" s="104"/>
      <c r="H140" s="104"/>
      <c r="I140" s="104"/>
      <c r="J140" s="104"/>
      <c r="K140" s="104"/>
      <c r="L140" s="104"/>
      <c r="M140" s="104"/>
      <c r="N140" s="157">
        <f>$BK$140</f>
        <v>0</v>
      </c>
      <c r="O140" s="158"/>
      <c r="P140" s="158"/>
      <c r="Q140" s="158"/>
      <c r="R140" s="99"/>
      <c r="T140" s="100"/>
      <c r="W140" s="101">
        <f>SUM($W$141:$W$149)</f>
        <v>285.85731999999996</v>
      </c>
      <c r="Y140" s="101">
        <f>SUM($Y$141:$Y$149)</f>
        <v>0.0567</v>
      </c>
      <c r="AA140" s="102">
        <f>SUM($AA$141:$AA$149)</f>
        <v>0</v>
      </c>
      <c r="AR140" s="98" t="s">
        <v>19</v>
      </c>
      <c r="AT140" s="98" t="s">
        <v>74</v>
      </c>
      <c r="AU140" s="98" t="s">
        <v>19</v>
      </c>
      <c r="AY140" s="98" t="s">
        <v>135</v>
      </c>
      <c r="BK140" s="103">
        <f>SUM($BK$141:$BK$149)</f>
        <v>0</v>
      </c>
    </row>
    <row r="141" spans="2:64" s="6" customFormat="1" ht="27" customHeight="1">
      <c r="B141" s="19"/>
      <c r="C141" s="105" t="s">
        <v>24</v>
      </c>
      <c r="D141" s="105" t="s">
        <v>136</v>
      </c>
      <c r="E141" s="106" t="s">
        <v>161</v>
      </c>
      <c r="F141" s="161" t="s">
        <v>162</v>
      </c>
      <c r="G141" s="162"/>
      <c r="H141" s="162"/>
      <c r="I141" s="162"/>
      <c r="J141" s="107" t="s">
        <v>154</v>
      </c>
      <c r="K141" s="108">
        <v>909.16</v>
      </c>
      <c r="L141" s="163">
        <v>0</v>
      </c>
      <c r="M141" s="162"/>
      <c r="N141" s="163">
        <f>ROUND($L$141*$K$141,2)</f>
        <v>0</v>
      </c>
      <c r="O141" s="162"/>
      <c r="P141" s="162"/>
      <c r="Q141" s="162"/>
      <c r="R141" s="20"/>
      <c r="T141" s="109"/>
      <c r="U141" s="26" t="s">
        <v>40</v>
      </c>
      <c r="V141" s="110">
        <v>0.119</v>
      </c>
      <c r="W141" s="110">
        <f>$V$141*$K$141</f>
        <v>108.19004</v>
      </c>
      <c r="X141" s="110">
        <v>0</v>
      </c>
      <c r="Y141" s="110">
        <f>$X$141*$K$141</f>
        <v>0</v>
      </c>
      <c r="Z141" s="110">
        <v>0</v>
      </c>
      <c r="AA141" s="111">
        <f>$Z$141*$K$141</f>
        <v>0</v>
      </c>
      <c r="AR141" s="6" t="s">
        <v>140</v>
      </c>
      <c r="AT141" s="6" t="s">
        <v>136</v>
      </c>
      <c r="AU141" s="6" t="s">
        <v>88</v>
      </c>
      <c r="AY141" s="6" t="s">
        <v>135</v>
      </c>
      <c r="BE141" s="112">
        <f>IF($U$141="základní",$N$141,0)</f>
        <v>0</v>
      </c>
      <c r="BF141" s="112">
        <f>IF($U$141="snížená",$N$141,0)</f>
        <v>0</v>
      </c>
      <c r="BG141" s="112">
        <f>IF($U$141="zákl. přenesená",$N$141,0)</f>
        <v>0</v>
      </c>
      <c r="BH141" s="112">
        <f>IF($U$141="sníž. přenesená",$N$141,0)</f>
        <v>0</v>
      </c>
      <c r="BI141" s="112">
        <f>IF($U$141="nulová",$N$141,0)</f>
        <v>0</v>
      </c>
      <c r="BJ141" s="6" t="s">
        <v>19</v>
      </c>
      <c r="BK141" s="112">
        <f>ROUND($L$141*$K$141,2)</f>
        <v>0</v>
      </c>
      <c r="BL141" s="6" t="s">
        <v>140</v>
      </c>
    </row>
    <row r="142" spans="2:64" s="6" customFormat="1" ht="15.75" customHeight="1">
      <c r="B142" s="19"/>
      <c r="C142" s="105" t="s">
        <v>163</v>
      </c>
      <c r="D142" s="105" t="s">
        <v>136</v>
      </c>
      <c r="E142" s="106" t="s">
        <v>164</v>
      </c>
      <c r="F142" s="161" t="s">
        <v>165</v>
      </c>
      <c r="G142" s="162"/>
      <c r="H142" s="162"/>
      <c r="I142" s="162"/>
      <c r="J142" s="107" t="s">
        <v>166</v>
      </c>
      <c r="K142" s="108">
        <v>1</v>
      </c>
      <c r="L142" s="163">
        <v>0</v>
      </c>
      <c r="M142" s="162"/>
      <c r="N142" s="163">
        <f>ROUND($L$142*$K$142,2)</f>
        <v>0</v>
      </c>
      <c r="O142" s="162"/>
      <c r="P142" s="162"/>
      <c r="Q142" s="162"/>
      <c r="R142" s="20"/>
      <c r="T142" s="109"/>
      <c r="U142" s="26" t="s">
        <v>40</v>
      </c>
      <c r="V142" s="110">
        <v>0</v>
      </c>
      <c r="W142" s="110">
        <f>$V$142*$K$142</f>
        <v>0</v>
      </c>
      <c r="X142" s="110">
        <v>0</v>
      </c>
      <c r="Y142" s="110">
        <f>$X$142*$K$142</f>
        <v>0</v>
      </c>
      <c r="Z142" s="110">
        <v>0</v>
      </c>
      <c r="AA142" s="111">
        <f>$Z$142*$K$142</f>
        <v>0</v>
      </c>
      <c r="AR142" s="6" t="s">
        <v>140</v>
      </c>
      <c r="AT142" s="6" t="s">
        <v>136</v>
      </c>
      <c r="AU142" s="6" t="s">
        <v>88</v>
      </c>
      <c r="AY142" s="6" t="s">
        <v>135</v>
      </c>
      <c r="BE142" s="112">
        <f>IF($U$142="základní",$N$142,0)</f>
        <v>0</v>
      </c>
      <c r="BF142" s="112">
        <f>IF($U$142="snížená",$N$142,0)</f>
        <v>0</v>
      </c>
      <c r="BG142" s="112">
        <f>IF($U$142="zákl. přenesená",$N$142,0)</f>
        <v>0</v>
      </c>
      <c r="BH142" s="112">
        <f>IF($U$142="sníž. přenesená",$N$142,0)</f>
        <v>0</v>
      </c>
      <c r="BI142" s="112">
        <f>IF($U$142="nulová",$N$142,0)</f>
        <v>0</v>
      </c>
      <c r="BJ142" s="6" t="s">
        <v>19</v>
      </c>
      <c r="BK142" s="112">
        <f>ROUND($L$142*$K$142,2)</f>
        <v>0</v>
      </c>
      <c r="BL142" s="6" t="s">
        <v>140</v>
      </c>
    </row>
    <row r="143" spans="2:64" s="6" customFormat="1" ht="15.75" customHeight="1">
      <c r="B143" s="19"/>
      <c r="C143" s="105" t="s">
        <v>167</v>
      </c>
      <c r="D143" s="105" t="s">
        <v>136</v>
      </c>
      <c r="E143" s="106" t="s">
        <v>168</v>
      </c>
      <c r="F143" s="161" t="s">
        <v>169</v>
      </c>
      <c r="G143" s="162"/>
      <c r="H143" s="162"/>
      <c r="I143" s="162"/>
      <c r="J143" s="107" t="s">
        <v>166</v>
      </c>
      <c r="K143" s="108">
        <v>1</v>
      </c>
      <c r="L143" s="163">
        <v>0</v>
      </c>
      <c r="M143" s="162"/>
      <c r="N143" s="163">
        <f>ROUND($L$143*$K$143,2)</f>
        <v>0</v>
      </c>
      <c r="O143" s="162"/>
      <c r="P143" s="162"/>
      <c r="Q143" s="162"/>
      <c r="R143" s="20"/>
      <c r="T143" s="109"/>
      <c r="U143" s="26" t="s">
        <v>40</v>
      </c>
      <c r="V143" s="110">
        <v>0</v>
      </c>
      <c r="W143" s="110">
        <f>$V$143*$K$143</f>
        <v>0</v>
      </c>
      <c r="X143" s="110">
        <v>0</v>
      </c>
      <c r="Y143" s="110">
        <f>$X$143*$K$143</f>
        <v>0</v>
      </c>
      <c r="Z143" s="110">
        <v>0</v>
      </c>
      <c r="AA143" s="111">
        <f>$Z$143*$K$143</f>
        <v>0</v>
      </c>
      <c r="AR143" s="6" t="s">
        <v>140</v>
      </c>
      <c r="AT143" s="6" t="s">
        <v>136</v>
      </c>
      <c r="AU143" s="6" t="s">
        <v>88</v>
      </c>
      <c r="AY143" s="6" t="s">
        <v>135</v>
      </c>
      <c r="BE143" s="112">
        <f>IF($U$143="základní",$N$143,0)</f>
        <v>0</v>
      </c>
      <c r="BF143" s="112">
        <f>IF($U$143="snížená",$N$143,0)</f>
        <v>0</v>
      </c>
      <c r="BG143" s="112">
        <f>IF($U$143="zákl. přenesená",$N$143,0)</f>
        <v>0</v>
      </c>
      <c r="BH143" s="112">
        <f>IF($U$143="sníž. přenesená",$N$143,0)</f>
        <v>0</v>
      </c>
      <c r="BI143" s="112">
        <f>IF($U$143="nulová",$N$143,0)</f>
        <v>0</v>
      </c>
      <c r="BJ143" s="6" t="s">
        <v>19</v>
      </c>
      <c r="BK143" s="112">
        <f>ROUND($L$143*$K$143,2)</f>
        <v>0</v>
      </c>
      <c r="BL143" s="6" t="s">
        <v>140</v>
      </c>
    </row>
    <row r="144" spans="2:64" s="6" customFormat="1" ht="27" customHeight="1">
      <c r="B144" s="19"/>
      <c r="C144" s="105" t="s">
        <v>170</v>
      </c>
      <c r="D144" s="105" t="s">
        <v>136</v>
      </c>
      <c r="E144" s="106" t="s">
        <v>171</v>
      </c>
      <c r="F144" s="161" t="s">
        <v>172</v>
      </c>
      <c r="G144" s="162"/>
      <c r="H144" s="162"/>
      <c r="I144" s="162"/>
      <c r="J144" s="107" t="s">
        <v>154</v>
      </c>
      <c r="K144" s="108">
        <v>2727.48</v>
      </c>
      <c r="L144" s="163">
        <v>0</v>
      </c>
      <c r="M144" s="162"/>
      <c r="N144" s="163">
        <f>ROUND($L$144*$K$144,2)</f>
        <v>0</v>
      </c>
      <c r="O144" s="162"/>
      <c r="P144" s="162"/>
      <c r="Q144" s="162"/>
      <c r="R144" s="20"/>
      <c r="T144" s="109"/>
      <c r="U144" s="26" t="s">
        <v>40</v>
      </c>
      <c r="V144" s="110">
        <v>0</v>
      </c>
      <c r="W144" s="110">
        <f>$V$144*$K$144</f>
        <v>0</v>
      </c>
      <c r="X144" s="110">
        <v>0</v>
      </c>
      <c r="Y144" s="110">
        <f>$X$144*$K$144</f>
        <v>0</v>
      </c>
      <c r="Z144" s="110">
        <v>0</v>
      </c>
      <c r="AA144" s="111">
        <f>$Z$144*$K$144</f>
        <v>0</v>
      </c>
      <c r="AR144" s="6" t="s">
        <v>140</v>
      </c>
      <c r="AT144" s="6" t="s">
        <v>136</v>
      </c>
      <c r="AU144" s="6" t="s">
        <v>88</v>
      </c>
      <c r="AY144" s="6" t="s">
        <v>135</v>
      </c>
      <c r="BE144" s="112">
        <f>IF($U$144="základní",$N$144,0)</f>
        <v>0</v>
      </c>
      <c r="BF144" s="112">
        <f>IF($U$144="snížená",$N$144,0)</f>
        <v>0</v>
      </c>
      <c r="BG144" s="112">
        <f>IF($U$144="zákl. přenesená",$N$144,0)</f>
        <v>0</v>
      </c>
      <c r="BH144" s="112">
        <f>IF($U$144="sníž. přenesená",$N$144,0)</f>
        <v>0</v>
      </c>
      <c r="BI144" s="112">
        <f>IF($U$144="nulová",$N$144,0)</f>
        <v>0</v>
      </c>
      <c r="BJ144" s="6" t="s">
        <v>19</v>
      </c>
      <c r="BK144" s="112">
        <f>ROUND($L$144*$K$144,2)</f>
        <v>0</v>
      </c>
      <c r="BL144" s="6" t="s">
        <v>140</v>
      </c>
    </row>
    <row r="145" spans="2:64" s="6" customFormat="1" ht="27" customHeight="1">
      <c r="B145" s="19"/>
      <c r="C145" s="105" t="s">
        <v>173</v>
      </c>
      <c r="D145" s="105" t="s">
        <v>136</v>
      </c>
      <c r="E145" s="106" t="s">
        <v>174</v>
      </c>
      <c r="F145" s="161" t="s">
        <v>175</v>
      </c>
      <c r="G145" s="162"/>
      <c r="H145" s="162"/>
      <c r="I145" s="162"/>
      <c r="J145" s="107" t="s">
        <v>154</v>
      </c>
      <c r="K145" s="108">
        <v>909.16</v>
      </c>
      <c r="L145" s="163">
        <v>0</v>
      </c>
      <c r="M145" s="162"/>
      <c r="N145" s="163">
        <f>ROUND($L$145*$K$145,2)</f>
        <v>0</v>
      </c>
      <c r="O145" s="162"/>
      <c r="P145" s="162"/>
      <c r="Q145" s="162"/>
      <c r="R145" s="20"/>
      <c r="T145" s="109"/>
      <c r="U145" s="26" t="s">
        <v>40</v>
      </c>
      <c r="V145" s="110">
        <v>0.076</v>
      </c>
      <c r="W145" s="110">
        <f>$V$145*$K$145</f>
        <v>69.09616</v>
      </c>
      <c r="X145" s="110">
        <v>0</v>
      </c>
      <c r="Y145" s="110">
        <f>$X$145*$K$145</f>
        <v>0</v>
      </c>
      <c r="Z145" s="110">
        <v>0</v>
      </c>
      <c r="AA145" s="111">
        <f>$Z$145*$K$145</f>
        <v>0</v>
      </c>
      <c r="AR145" s="6" t="s">
        <v>140</v>
      </c>
      <c r="AT145" s="6" t="s">
        <v>136</v>
      </c>
      <c r="AU145" s="6" t="s">
        <v>88</v>
      </c>
      <c r="AY145" s="6" t="s">
        <v>135</v>
      </c>
      <c r="BE145" s="112">
        <f>IF($U$145="základní",$N$145,0)</f>
        <v>0</v>
      </c>
      <c r="BF145" s="112">
        <f>IF($U$145="snížená",$N$145,0)</f>
        <v>0</v>
      </c>
      <c r="BG145" s="112">
        <f>IF($U$145="zákl. přenesená",$N$145,0)</f>
        <v>0</v>
      </c>
      <c r="BH145" s="112">
        <f>IF($U$145="sníž. přenesená",$N$145,0)</f>
        <v>0</v>
      </c>
      <c r="BI145" s="112">
        <f>IF($U$145="nulová",$N$145,0)</f>
        <v>0</v>
      </c>
      <c r="BJ145" s="6" t="s">
        <v>19</v>
      </c>
      <c r="BK145" s="112">
        <f>ROUND($L$145*$K$145,2)</f>
        <v>0</v>
      </c>
      <c r="BL145" s="6" t="s">
        <v>140</v>
      </c>
    </row>
    <row r="146" spans="2:64" s="6" customFormat="1" ht="27" customHeight="1">
      <c r="B146" s="19"/>
      <c r="C146" s="105" t="s">
        <v>176</v>
      </c>
      <c r="D146" s="105" t="s">
        <v>136</v>
      </c>
      <c r="E146" s="106" t="s">
        <v>177</v>
      </c>
      <c r="F146" s="161" t="s">
        <v>178</v>
      </c>
      <c r="G146" s="162"/>
      <c r="H146" s="162"/>
      <c r="I146" s="162"/>
      <c r="J146" s="107" t="s">
        <v>154</v>
      </c>
      <c r="K146" s="108">
        <v>909.16</v>
      </c>
      <c r="L146" s="163">
        <v>0</v>
      </c>
      <c r="M146" s="162"/>
      <c r="N146" s="163">
        <f>ROUND($L$146*$K$146,2)</f>
        <v>0</v>
      </c>
      <c r="O146" s="162"/>
      <c r="P146" s="162"/>
      <c r="Q146" s="162"/>
      <c r="R146" s="20"/>
      <c r="T146" s="109"/>
      <c r="U146" s="26" t="s">
        <v>40</v>
      </c>
      <c r="V146" s="110">
        <v>0.049</v>
      </c>
      <c r="W146" s="110">
        <f>$V$146*$K$146</f>
        <v>44.54884</v>
      </c>
      <c r="X146" s="110">
        <v>0</v>
      </c>
      <c r="Y146" s="110">
        <f>$X$146*$K$146</f>
        <v>0</v>
      </c>
      <c r="Z146" s="110">
        <v>0</v>
      </c>
      <c r="AA146" s="111">
        <f>$Z$146*$K$146</f>
        <v>0</v>
      </c>
      <c r="AR146" s="6" t="s">
        <v>140</v>
      </c>
      <c r="AT146" s="6" t="s">
        <v>136</v>
      </c>
      <c r="AU146" s="6" t="s">
        <v>88</v>
      </c>
      <c r="AY146" s="6" t="s">
        <v>135</v>
      </c>
      <c r="BE146" s="112">
        <f>IF($U$146="základní",$N$146,0)</f>
        <v>0</v>
      </c>
      <c r="BF146" s="112">
        <f>IF($U$146="snížená",$N$146,0)</f>
        <v>0</v>
      </c>
      <c r="BG146" s="112">
        <f>IF($U$146="zákl. přenesená",$N$146,0)</f>
        <v>0</v>
      </c>
      <c r="BH146" s="112">
        <f>IF($U$146="sníž. přenesená",$N$146,0)</f>
        <v>0</v>
      </c>
      <c r="BI146" s="112">
        <f>IF($U$146="nulová",$N$146,0)</f>
        <v>0</v>
      </c>
      <c r="BJ146" s="6" t="s">
        <v>19</v>
      </c>
      <c r="BK146" s="112">
        <f>ROUND($L$146*$K$146,2)</f>
        <v>0</v>
      </c>
      <c r="BL146" s="6" t="s">
        <v>140</v>
      </c>
    </row>
    <row r="147" spans="2:64" s="6" customFormat="1" ht="27" customHeight="1">
      <c r="B147" s="19"/>
      <c r="C147" s="105" t="s">
        <v>179</v>
      </c>
      <c r="D147" s="105" t="s">
        <v>136</v>
      </c>
      <c r="E147" s="106" t="s">
        <v>180</v>
      </c>
      <c r="F147" s="161" t="s">
        <v>181</v>
      </c>
      <c r="G147" s="162"/>
      <c r="H147" s="162"/>
      <c r="I147" s="162"/>
      <c r="J147" s="107" t="s">
        <v>154</v>
      </c>
      <c r="K147" s="108">
        <v>2727.48</v>
      </c>
      <c r="L147" s="163">
        <v>0</v>
      </c>
      <c r="M147" s="162"/>
      <c r="N147" s="163">
        <f>ROUND($L$147*$K$147,2)</f>
        <v>0</v>
      </c>
      <c r="O147" s="162"/>
      <c r="P147" s="162"/>
      <c r="Q147" s="162"/>
      <c r="R147" s="20"/>
      <c r="T147" s="109"/>
      <c r="U147" s="26" t="s">
        <v>40</v>
      </c>
      <c r="V147" s="110">
        <v>0</v>
      </c>
      <c r="W147" s="110">
        <f>$V$147*$K$147</f>
        <v>0</v>
      </c>
      <c r="X147" s="110">
        <v>0</v>
      </c>
      <c r="Y147" s="110">
        <f>$X$147*$K$147</f>
        <v>0</v>
      </c>
      <c r="Z147" s="110">
        <v>0</v>
      </c>
      <c r="AA147" s="111">
        <f>$Z$147*$K$147</f>
        <v>0</v>
      </c>
      <c r="AR147" s="6" t="s">
        <v>140</v>
      </c>
      <c r="AT147" s="6" t="s">
        <v>136</v>
      </c>
      <c r="AU147" s="6" t="s">
        <v>88</v>
      </c>
      <c r="AY147" s="6" t="s">
        <v>135</v>
      </c>
      <c r="BE147" s="112">
        <f>IF($U$147="základní",$N$147,0)</f>
        <v>0</v>
      </c>
      <c r="BF147" s="112">
        <f>IF($U$147="snížená",$N$147,0)</f>
        <v>0</v>
      </c>
      <c r="BG147" s="112">
        <f>IF($U$147="zákl. přenesená",$N$147,0)</f>
        <v>0</v>
      </c>
      <c r="BH147" s="112">
        <f>IF($U$147="sníž. přenesená",$N$147,0)</f>
        <v>0</v>
      </c>
      <c r="BI147" s="112">
        <f>IF($U$147="nulová",$N$147,0)</f>
        <v>0</v>
      </c>
      <c r="BJ147" s="6" t="s">
        <v>19</v>
      </c>
      <c r="BK147" s="112">
        <f>ROUND($L$147*$K$147,2)</f>
        <v>0</v>
      </c>
      <c r="BL147" s="6" t="s">
        <v>140</v>
      </c>
    </row>
    <row r="148" spans="2:64" s="6" customFormat="1" ht="27" customHeight="1">
      <c r="B148" s="19"/>
      <c r="C148" s="105" t="s">
        <v>8</v>
      </c>
      <c r="D148" s="105" t="s">
        <v>136</v>
      </c>
      <c r="E148" s="106" t="s">
        <v>182</v>
      </c>
      <c r="F148" s="161" t="s">
        <v>183</v>
      </c>
      <c r="G148" s="162"/>
      <c r="H148" s="162"/>
      <c r="I148" s="162"/>
      <c r="J148" s="107" t="s">
        <v>154</v>
      </c>
      <c r="K148" s="108">
        <v>909.16</v>
      </c>
      <c r="L148" s="163">
        <v>0</v>
      </c>
      <c r="M148" s="162"/>
      <c r="N148" s="163">
        <f>ROUND($L$148*$K$148,2)</f>
        <v>0</v>
      </c>
      <c r="O148" s="162"/>
      <c r="P148" s="162"/>
      <c r="Q148" s="162"/>
      <c r="R148" s="20"/>
      <c r="T148" s="109"/>
      <c r="U148" s="26" t="s">
        <v>40</v>
      </c>
      <c r="V148" s="110">
        <v>0.033</v>
      </c>
      <c r="W148" s="110">
        <f>$V$148*$K$148</f>
        <v>30.00228</v>
      </c>
      <c r="X148" s="110">
        <v>0</v>
      </c>
      <c r="Y148" s="110">
        <f>$X$148*$K$148</f>
        <v>0</v>
      </c>
      <c r="Z148" s="110">
        <v>0</v>
      </c>
      <c r="AA148" s="111">
        <f>$Z$148*$K$148</f>
        <v>0</v>
      </c>
      <c r="AR148" s="6" t="s">
        <v>140</v>
      </c>
      <c r="AT148" s="6" t="s">
        <v>136</v>
      </c>
      <c r="AU148" s="6" t="s">
        <v>88</v>
      </c>
      <c r="AY148" s="6" t="s">
        <v>135</v>
      </c>
      <c r="BE148" s="112">
        <f>IF($U$148="základní",$N$148,0)</f>
        <v>0</v>
      </c>
      <c r="BF148" s="112">
        <f>IF($U$148="snížená",$N$148,0)</f>
        <v>0</v>
      </c>
      <c r="BG148" s="112">
        <f>IF($U$148="zákl. přenesená",$N$148,0)</f>
        <v>0</v>
      </c>
      <c r="BH148" s="112">
        <f>IF($U$148="sníž. přenesená",$N$148,0)</f>
        <v>0</v>
      </c>
      <c r="BI148" s="112">
        <f>IF($U$148="nulová",$N$148,0)</f>
        <v>0</v>
      </c>
      <c r="BJ148" s="6" t="s">
        <v>19</v>
      </c>
      <c r="BK148" s="112">
        <f>ROUND($L$148*$K$148,2)</f>
        <v>0</v>
      </c>
      <c r="BL148" s="6" t="s">
        <v>140</v>
      </c>
    </row>
    <row r="149" spans="2:64" s="6" customFormat="1" ht="39" customHeight="1">
      <c r="B149" s="19"/>
      <c r="C149" s="105" t="s">
        <v>184</v>
      </c>
      <c r="D149" s="105" t="s">
        <v>136</v>
      </c>
      <c r="E149" s="106" t="s">
        <v>185</v>
      </c>
      <c r="F149" s="161" t="s">
        <v>186</v>
      </c>
      <c r="G149" s="162"/>
      <c r="H149" s="162"/>
      <c r="I149" s="162"/>
      <c r="J149" s="107" t="s">
        <v>154</v>
      </c>
      <c r="K149" s="108">
        <v>270</v>
      </c>
      <c r="L149" s="163">
        <v>0</v>
      </c>
      <c r="M149" s="162"/>
      <c r="N149" s="163">
        <f>ROUND($L$149*$K$149,2)</f>
        <v>0</v>
      </c>
      <c r="O149" s="162"/>
      <c r="P149" s="162"/>
      <c r="Q149" s="162"/>
      <c r="R149" s="20"/>
      <c r="T149" s="109"/>
      <c r="U149" s="26" t="s">
        <v>40</v>
      </c>
      <c r="V149" s="110">
        <v>0.126</v>
      </c>
      <c r="W149" s="110">
        <f>$V$149*$K$149</f>
        <v>34.02</v>
      </c>
      <c r="X149" s="110">
        <v>0.00021</v>
      </c>
      <c r="Y149" s="110">
        <f>$X$149*$K$149</f>
        <v>0.0567</v>
      </c>
      <c r="Z149" s="110">
        <v>0</v>
      </c>
      <c r="AA149" s="111">
        <f>$Z$149*$K$149</f>
        <v>0</v>
      </c>
      <c r="AR149" s="6" t="s">
        <v>140</v>
      </c>
      <c r="AT149" s="6" t="s">
        <v>136</v>
      </c>
      <c r="AU149" s="6" t="s">
        <v>88</v>
      </c>
      <c r="AY149" s="6" t="s">
        <v>135</v>
      </c>
      <c r="BE149" s="112">
        <f>IF($U$149="základní",$N$149,0)</f>
        <v>0</v>
      </c>
      <c r="BF149" s="112">
        <f>IF($U$149="snížená",$N$149,0)</f>
        <v>0</v>
      </c>
      <c r="BG149" s="112">
        <f>IF($U$149="zákl. přenesená",$N$149,0)</f>
        <v>0</v>
      </c>
      <c r="BH149" s="112">
        <f>IF($U$149="sníž. přenesená",$N$149,0)</f>
        <v>0</v>
      </c>
      <c r="BI149" s="112">
        <f>IF($U$149="nulová",$N$149,0)</f>
        <v>0</v>
      </c>
      <c r="BJ149" s="6" t="s">
        <v>19</v>
      </c>
      <c r="BK149" s="112">
        <f>ROUND($L$149*$K$149,2)</f>
        <v>0</v>
      </c>
      <c r="BL149" s="6" t="s">
        <v>140</v>
      </c>
    </row>
    <row r="150" spans="2:63" s="95" customFormat="1" ht="30.75" customHeight="1">
      <c r="B150" s="96"/>
      <c r="D150" s="104" t="s">
        <v>103</v>
      </c>
      <c r="E150" s="104"/>
      <c r="F150" s="104"/>
      <c r="G150" s="104"/>
      <c r="H150" s="104"/>
      <c r="I150" s="104"/>
      <c r="J150" s="104"/>
      <c r="K150" s="104"/>
      <c r="L150" s="104"/>
      <c r="M150" s="104"/>
      <c r="N150" s="157">
        <f>$BK$150</f>
        <v>0</v>
      </c>
      <c r="O150" s="158"/>
      <c r="P150" s="158"/>
      <c r="Q150" s="158"/>
      <c r="R150" s="99"/>
      <c r="T150" s="100"/>
      <c r="W150" s="101">
        <f>SUM($W$151:$W$155)</f>
        <v>54.525456000000005</v>
      </c>
      <c r="Y150" s="101">
        <f>SUM($Y$151:$Y$155)</f>
        <v>0</v>
      </c>
      <c r="AA150" s="102">
        <f>SUM($AA$151:$AA$155)</f>
        <v>0</v>
      </c>
      <c r="AR150" s="98" t="s">
        <v>19</v>
      </c>
      <c r="AT150" s="98" t="s">
        <v>74</v>
      </c>
      <c r="AU150" s="98" t="s">
        <v>19</v>
      </c>
      <c r="AY150" s="98" t="s">
        <v>135</v>
      </c>
      <c r="BK150" s="103">
        <f>SUM($BK$151:$BK$155)</f>
        <v>0</v>
      </c>
    </row>
    <row r="151" spans="2:64" s="6" customFormat="1" ht="39" customHeight="1">
      <c r="B151" s="19"/>
      <c r="C151" s="105" t="s">
        <v>187</v>
      </c>
      <c r="D151" s="105" t="s">
        <v>136</v>
      </c>
      <c r="E151" s="106" t="s">
        <v>188</v>
      </c>
      <c r="F151" s="161" t="s">
        <v>189</v>
      </c>
      <c r="G151" s="162"/>
      <c r="H151" s="162"/>
      <c r="I151" s="162"/>
      <c r="J151" s="107" t="s">
        <v>190</v>
      </c>
      <c r="K151" s="108">
        <v>16.463</v>
      </c>
      <c r="L151" s="163">
        <v>0</v>
      </c>
      <c r="M151" s="162"/>
      <c r="N151" s="163">
        <f>ROUND($L$151*$K$151,2)</f>
        <v>0</v>
      </c>
      <c r="O151" s="162"/>
      <c r="P151" s="162"/>
      <c r="Q151" s="162"/>
      <c r="R151" s="20"/>
      <c r="T151" s="109"/>
      <c r="U151" s="26" t="s">
        <v>40</v>
      </c>
      <c r="V151" s="110">
        <v>3.097</v>
      </c>
      <c r="W151" s="110">
        <f>$V$151*$K$151</f>
        <v>50.985911</v>
      </c>
      <c r="X151" s="110">
        <v>0</v>
      </c>
      <c r="Y151" s="110">
        <f>$X$151*$K$151</f>
        <v>0</v>
      </c>
      <c r="Z151" s="110">
        <v>0</v>
      </c>
      <c r="AA151" s="111">
        <f>$Z$151*$K$151</f>
        <v>0</v>
      </c>
      <c r="AR151" s="6" t="s">
        <v>140</v>
      </c>
      <c r="AT151" s="6" t="s">
        <v>136</v>
      </c>
      <c r="AU151" s="6" t="s">
        <v>88</v>
      </c>
      <c r="AY151" s="6" t="s">
        <v>135</v>
      </c>
      <c r="BE151" s="112">
        <f>IF($U$151="základní",$N$151,0)</f>
        <v>0</v>
      </c>
      <c r="BF151" s="112">
        <f>IF($U$151="snížená",$N$151,0)</f>
        <v>0</v>
      </c>
      <c r="BG151" s="112">
        <f>IF($U$151="zákl. přenesená",$N$151,0)</f>
        <v>0</v>
      </c>
      <c r="BH151" s="112">
        <f>IF($U$151="sníž. přenesená",$N$151,0)</f>
        <v>0</v>
      </c>
      <c r="BI151" s="112">
        <f>IF($U$151="nulová",$N$151,0)</f>
        <v>0</v>
      </c>
      <c r="BJ151" s="6" t="s">
        <v>19</v>
      </c>
      <c r="BK151" s="112">
        <f>ROUND($L$151*$K$151,2)</f>
        <v>0</v>
      </c>
      <c r="BL151" s="6" t="s">
        <v>140</v>
      </c>
    </row>
    <row r="152" spans="2:64" s="6" customFormat="1" ht="27" customHeight="1">
      <c r="B152" s="19"/>
      <c r="C152" s="105" t="s">
        <v>191</v>
      </c>
      <c r="D152" s="105" t="s">
        <v>136</v>
      </c>
      <c r="E152" s="106" t="s">
        <v>192</v>
      </c>
      <c r="F152" s="161" t="s">
        <v>193</v>
      </c>
      <c r="G152" s="162"/>
      <c r="H152" s="162"/>
      <c r="I152" s="162"/>
      <c r="J152" s="107" t="s">
        <v>190</v>
      </c>
      <c r="K152" s="108">
        <v>16.463</v>
      </c>
      <c r="L152" s="163">
        <v>0</v>
      </c>
      <c r="M152" s="162"/>
      <c r="N152" s="163">
        <f>ROUND($L$152*$K$152,2)</f>
        <v>0</v>
      </c>
      <c r="O152" s="162"/>
      <c r="P152" s="162"/>
      <c r="Q152" s="162"/>
      <c r="R152" s="20"/>
      <c r="T152" s="109"/>
      <c r="U152" s="26" t="s">
        <v>40</v>
      </c>
      <c r="V152" s="110">
        <v>0.125</v>
      </c>
      <c r="W152" s="110">
        <f>$V$152*$K$152</f>
        <v>2.057875</v>
      </c>
      <c r="X152" s="110">
        <v>0</v>
      </c>
      <c r="Y152" s="110">
        <f>$X$152*$K$152</f>
        <v>0</v>
      </c>
      <c r="Z152" s="110">
        <v>0</v>
      </c>
      <c r="AA152" s="111">
        <f>$Z$152*$K$152</f>
        <v>0</v>
      </c>
      <c r="AR152" s="6" t="s">
        <v>140</v>
      </c>
      <c r="AT152" s="6" t="s">
        <v>136</v>
      </c>
      <c r="AU152" s="6" t="s">
        <v>88</v>
      </c>
      <c r="AY152" s="6" t="s">
        <v>135</v>
      </c>
      <c r="BE152" s="112">
        <f>IF($U$152="základní",$N$152,0)</f>
        <v>0</v>
      </c>
      <c r="BF152" s="112">
        <f>IF($U$152="snížená",$N$152,0)</f>
        <v>0</v>
      </c>
      <c r="BG152" s="112">
        <f>IF($U$152="zákl. přenesená",$N$152,0)</f>
        <v>0</v>
      </c>
      <c r="BH152" s="112">
        <f>IF($U$152="sníž. přenesená",$N$152,0)</f>
        <v>0</v>
      </c>
      <c r="BI152" s="112">
        <f>IF($U$152="nulová",$N$152,0)</f>
        <v>0</v>
      </c>
      <c r="BJ152" s="6" t="s">
        <v>19</v>
      </c>
      <c r="BK152" s="112">
        <f>ROUND($L$152*$K$152,2)</f>
        <v>0</v>
      </c>
      <c r="BL152" s="6" t="s">
        <v>140</v>
      </c>
    </row>
    <row r="153" spans="2:64" s="6" customFormat="1" ht="27" customHeight="1">
      <c r="B153" s="19"/>
      <c r="C153" s="105" t="s">
        <v>194</v>
      </c>
      <c r="D153" s="105" t="s">
        <v>136</v>
      </c>
      <c r="E153" s="106" t="s">
        <v>195</v>
      </c>
      <c r="F153" s="161" t="s">
        <v>196</v>
      </c>
      <c r="G153" s="162"/>
      <c r="H153" s="162"/>
      <c r="I153" s="162"/>
      <c r="J153" s="107" t="s">
        <v>190</v>
      </c>
      <c r="K153" s="108">
        <v>246.945</v>
      </c>
      <c r="L153" s="163">
        <v>0</v>
      </c>
      <c r="M153" s="162"/>
      <c r="N153" s="163">
        <f>ROUND($L$153*$K$153,2)</f>
        <v>0</v>
      </c>
      <c r="O153" s="162"/>
      <c r="P153" s="162"/>
      <c r="Q153" s="162"/>
      <c r="R153" s="20"/>
      <c r="T153" s="109"/>
      <c r="U153" s="26" t="s">
        <v>40</v>
      </c>
      <c r="V153" s="110">
        <v>0.006</v>
      </c>
      <c r="W153" s="110">
        <f>$V$153*$K$153</f>
        <v>1.48167</v>
      </c>
      <c r="X153" s="110">
        <v>0</v>
      </c>
      <c r="Y153" s="110">
        <f>$X$153*$K$153</f>
        <v>0</v>
      </c>
      <c r="Z153" s="110">
        <v>0</v>
      </c>
      <c r="AA153" s="111">
        <f>$Z$153*$K$153</f>
        <v>0</v>
      </c>
      <c r="AR153" s="6" t="s">
        <v>140</v>
      </c>
      <c r="AT153" s="6" t="s">
        <v>136</v>
      </c>
      <c r="AU153" s="6" t="s">
        <v>88</v>
      </c>
      <c r="AY153" s="6" t="s">
        <v>135</v>
      </c>
      <c r="BE153" s="112">
        <f>IF($U$153="základní",$N$153,0)</f>
        <v>0</v>
      </c>
      <c r="BF153" s="112">
        <f>IF($U$153="snížená",$N$153,0)</f>
        <v>0</v>
      </c>
      <c r="BG153" s="112">
        <f>IF($U$153="zákl. přenesená",$N$153,0)</f>
        <v>0</v>
      </c>
      <c r="BH153" s="112">
        <f>IF($U$153="sníž. přenesená",$N$153,0)</f>
        <v>0</v>
      </c>
      <c r="BI153" s="112">
        <f>IF($U$153="nulová",$N$153,0)</f>
        <v>0</v>
      </c>
      <c r="BJ153" s="6" t="s">
        <v>19</v>
      </c>
      <c r="BK153" s="112">
        <f>ROUND($L$153*$K$153,2)</f>
        <v>0</v>
      </c>
      <c r="BL153" s="6" t="s">
        <v>140</v>
      </c>
    </row>
    <row r="154" spans="2:64" s="6" customFormat="1" ht="27" customHeight="1">
      <c r="B154" s="19"/>
      <c r="C154" s="105" t="s">
        <v>7</v>
      </c>
      <c r="D154" s="105" t="s">
        <v>136</v>
      </c>
      <c r="E154" s="106" t="s">
        <v>197</v>
      </c>
      <c r="F154" s="161" t="s">
        <v>198</v>
      </c>
      <c r="G154" s="162"/>
      <c r="H154" s="162"/>
      <c r="I154" s="162"/>
      <c r="J154" s="107" t="s">
        <v>190</v>
      </c>
      <c r="K154" s="108">
        <v>5.361</v>
      </c>
      <c r="L154" s="163">
        <v>0</v>
      </c>
      <c r="M154" s="162"/>
      <c r="N154" s="163">
        <f>ROUND($L$154*$K$154,2)</f>
        <v>0</v>
      </c>
      <c r="O154" s="162"/>
      <c r="P154" s="162"/>
      <c r="Q154" s="162"/>
      <c r="R154" s="20"/>
      <c r="T154" s="109"/>
      <c r="U154" s="26" t="s">
        <v>40</v>
      </c>
      <c r="V154" s="110">
        <v>0</v>
      </c>
      <c r="W154" s="110">
        <f>$V$154*$K$154</f>
        <v>0</v>
      </c>
      <c r="X154" s="110">
        <v>0</v>
      </c>
      <c r="Y154" s="110">
        <f>$X$154*$K$154</f>
        <v>0</v>
      </c>
      <c r="Z154" s="110">
        <v>0</v>
      </c>
      <c r="AA154" s="111">
        <f>$Z$154*$K$154</f>
        <v>0</v>
      </c>
      <c r="AR154" s="6" t="s">
        <v>140</v>
      </c>
      <c r="AT154" s="6" t="s">
        <v>136</v>
      </c>
      <c r="AU154" s="6" t="s">
        <v>88</v>
      </c>
      <c r="AY154" s="6" t="s">
        <v>135</v>
      </c>
      <c r="BE154" s="112">
        <f>IF($U$154="základní",$N$154,0)</f>
        <v>0</v>
      </c>
      <c r="BF154" s="112">
        <f>IF($U$154="snížená",$N$154,0)</f>
        <v>0</v>
      </c>
      <c r="BG154" s="112">
        <f>IF($U$154="zákl. přenesená",$N$154,0)</f>
        <v>0</v>
      </c>
      <c r="BH154" s="112">
        <f>IF($U$154="sníž. přenesená",$N$154,0)</f>
        <v>0</v>
      </c>
      <c r="BI154" s="112">
        <f>IF($U$154="nulová",$N$154,0)</f>
        <v>0</v>
      </c>
      <c r="BJ154" s="6" t="s">
        <v>19</v>
      </c>
      <c r="BK154" s="112">
        <f>ROUND($L$154*$K$154,2)</f>
        <v>0</v>
      </c>
      <c r="BL154" s="6" t="s">
        <v>140</v>
      </c>
    </row>
    <row r="155" spans="2:64" s="6" customFormat="1" ht="27" customHeight="1">
      <c r="B155" s="19"/>
      <c r="C155" s="105" t="s">
        <v>199</v>
      </c>
      <c r="D155" s="105" t="s">
        <v>136</v>
      </c>
      <c r="E155" s="106" t="s">
        <v>200</v>
      </c>
      <c r="F155" s="161" t="s">
        <v>201</v>
      </c>
      <c r="G155" s="162"/>
      <c r="H155" s="162"/>
      <c r="I155" s="162"/>
      <c r="J155" s="107" t="s">
        <v>190</v>
      </c>
      <c r="K155" s="108">
        <v>11.102</v>
      </c>
      <c r="L155" s="163">
        <v>0</v>
      </c>
      <c r="M155" s="162"/>
      <c r="N155" s="163">
        <f>ROUND($L$155*$K$155,2)</f>
        <v>0</v>
      </c>
      <c r="O155" s="162"/>
      <c r="P155" s="162"/>
      <c r="Q155" s="162"/>
      <c r="R155" s="20"/>
      <c r="T155" s="109"/>
      <c r="U155" s="26" t="s">
        <v>40</v>
      </c>
      <c r="V155" s="110">
        <v>0</v>
      </c>
      <c r="W155" s="110">
        <f>$V$155*$K$155</f>
        <v>0</v>
      </c>
      <c r="X155" s="110">
        <v>0</v>
      </c>
      <c r="Y155" s="110">
        <f>$X$155*$K$155</f>
        <v>0</v>
      </c>
      <c r="Z155" s="110">
        <v>0</v>
      </c>
      <c r="AA155" s="111">
        <f>$Z$155*$K$155</f>
        <v>0</v>
      </c>
      <c r="AR155" s="6" t="s">
        <v>140</v>
      </c>
      <c r="AT155" s="6" t="s">
        <v>136</v>
      </c>
      <c r="AU155" s="6" t="s">
        <v>88</v>
      </c>
      <c r="AY155" s="6" t="s">
        <v>135</v>
      </c>
      <c r="BE155" s="112">
        <f>IF($U$155="základní",$N$155,0)</f>
        <v>0</v>
      </c>
      <c r="BF155" s="112">
        <f>IF($U$155="snížená",$N$155,0)</f>
        <v>0</v>
      </c>
      <c r="BG155" s="112">
        <f>IF($U$155="zákl. přenesená",$N$155,0)</f>
        <v>0</v>
      </c>
      <c r="BH155" s="112">
        <f>IF($U$155="sníž. přenesená",$N$155,0)</f>
        <v>0</v>
      </c>
      <c r="BI155" s="112">
        <f>IF($U$155="nulová",$N$155,0)</f>
        <v>0</v>
      </c>
      <c r="BJ155" s="6" t="s">
        <v>19</v>
      </c>
      <c r="BK155" s="112">
        <f>ROUND($L$155*$K$155,2)</f>
        <v>0</v>
      </c>
      <c r="BL155" s="6" t="s">
        <v>140</v>
      </c>
    </row>
    <row r="156" spans="2:63" s="95" customFormat="1" ht="30.75" customHeight="1">
      <c r="B156" s="96"/>
      <c r="D156" s="104" t="s">
        <v>104</v>
      </c>
      <c r="E156" s="104"/>
      <c r="F156" s="104"/>
      <c r="G156" s="104"/>
      <c r="H156" s="104"/>
      <c r="I156" s="104"/>
      <c r="J156" s="104"/>
      <c r="K156" s="104"/>
      <c r="L156" s="104"/>
      <c r="M156" s="104"/>
      <c r="N156" s="157">
        <f>$BK$156</f>
        <v>0</v>
      </c>
      <c r="O156" s="158"/>
      <c r="P156" s="158"/>
      <c r="Q156" s="158"/>
      <c r="R156" s="99"/>
      <c r="T156" s="100"/>
      <c r="W156" s="101">
        <f>$W$157</f>
        <v>13.4152</v>
      </c>
      <c r="Y156" s="101">
        <f>$Y$157</f>
        <v>0</v>
      </c>
      <c r="AA156" s="102">
        <f>$AA$157</f>
        <v>0</v>
      </c>
      <c r="AR156" s="98" t="s">
        <v>19</v>
      </c>
      <c r="AT156" s="98" t="s">
        <v>74</v>
      </c>
      <c r="AU156" s="98" t="s">
        <v>19</v>
      </c>
      <c r="AY156" s="98" t="s">
        <v>135</v>
      </c>
      <c r="BK156" s="103">
        <f>$BK$157</f>
        <v>0</v>
      </c>
    </row>
    <row r="157" spans="2:64" s="6" customFormat="1" ht="15.75" customHeight="1">
      <c r="B157" s="19"/>
      <c r="C157" s="105" t="s">
        <v>202</v>
      </c>
      <c r="D157" s="105" t="s">
        <v>136</v>
      </c>
      <c r="E157" s="106" t="s">
        <v>203</v>
      </c>
      <c r="F157" s="161" t="s">
        <v>204</v>
      </c>
      <c r="G157" s="162"/>
      <c r="H157" s="162"/>
      <c r="I157" s="162"/>
      <c r="J157" s="107" t="s">
        <v>190</v>
      </c>
      <c r="K157" s="108">
        <v>40.9</v>
      </c>
      <c r="L157" s="163">
        <v>0</v>
      </c>
      <c r="M157" s="162"/>
      <c r="N157" s="163">
        <f>ROUND($L$157*$K$157,2)</f>
        <v>0</v>
      </c>
      <c r="O157" s="162"/>
      <c r="P157" s="162"/>
      <c r="Q157" s="162"/>
      <c r="R157" s="20"/>
      <c r="T157" s="109"/>
      <c r="U157" s="26" t="s">
        <v>40</v>
      </c>
      <c r="V157" s="110">
        <v>0.328</v>
      </c>
      <c r="W157" s="110">
        <f>$V$157*$K$157</f>
        <v>13.4152</v>
      </c>
      <c r="X157" s="110">
        <v>0</v>
      </c>
      <c r="Y157" s="110">
        <f>$X$157*$K$157</f>
        <v>0</v>
      </c>
      <c r="Z157" s="110">
        <v>0</v>
      </c>
      <c r="AA157" s="111">
        <f>$Z$157*$K$157</f>
        <v>0</v>
      </c>
      <c r="AR157" s="6" t="s">
        <v>140</v>
      </c>
      <c r="AT157" s="6" t="s">
        <v>136</v>
      </c>
      <c r="AU157" s="6" t="s">
        <v>88</v>
      </c>
      <c r="AY157" s="6" t="s">
        <v>135</v>
      </c>
      <c r="BE157" s="112">
        <f>IF($U$157="základní",$N$157,0)</f>
        <v>0</v>
      </c>
      <c r="BF157" s="112">
        <f>IF($U$157="snížená",$N$157,0)</f>
        <v>0</v>
      </c>
      <c r="BG157" s="112">
        <f>IF($U$157="zákl. přenesená",$N$157,0)</f>
        <v>0</v>
      </c>
      <c r="BH157" s="112">
        <f>IF($U$157="sníž. přenesená",$N$157,0)</f>
        <v>0</v>
      </c>
      <c r="BI157" s="112">
        <f>IF($U$157="nulová",$N$157,0)</f>
        <v>0</v>
      </c>
      <c r="BJ157" s="6" t="s">
        <v>19</v>
      </c>
      <c r="BK157" s="112">
        <f>ROUND($L$157*$K$157,2)</f>
        <v>0</v>
      </c>
      <c r="BL157" s="6" t="s">
        <v>140</v>
      </c>
    </row>
    <row r="158" spans="2:63" s="95" customFormat="1" ht="37.5" customHeight="1">
      <c r="B158" s="96"/>
      <c r="D158" s="97" t="s">
        <v>105</v>
      </c>
      <c r="E158" s="97"/>
      <c r="F158" s="97"/>
      <c r="G158" s="97"/>
      <c r="H158" s="97"/>
      <c r="I158" s="97"/>
      <c r="J158" s="97"/>
      <c r="K158" s="97"/>
      <c r="L158" s="97"/>
      <c r="M158" s="97"/>
      <c r="N158" s="159">
        <f>$BK$158</f>
        <v>0</v>
      </c>
      <c r="O158" s="158"/>
      <c r="P158" s="158"/>
      <c r="Q158" s="158"/>
      <c r="R158" s="99"/>
      <c r="T158" s="100"/>
      <c r="W158" s="101">
        <f>$W$159+$W$164+$W$169+$W$172+$W$190+$W$209+$W$218</f>
        <v>930.5550159999999</v>
      </c>
      <c r="Y158" s="101">
        <f>$Y$159+$Y$164+$Y$169+$Y$172+$Y$190+$Y$209+$Y$218</f>
        <v>12.8227218</v>
      </c>
      <c r="AA158" s="102">
        <f>$AA$159+$AA$164+$AA$169+$AA$172+$AA$190+$AA$209+$AA$218</f>
        <v>16.463128</v>
      </c>
      <c r="AR158" s="98" t="s">
        <v>88</v>
      </c>
      <c r="AT158" s="98" t="s">
        <v>74</v>
      </c>
      <c r="AU158" s="98" t="s">
        <v>75</v>
      </c>
      <c r="AY158" s="98" t="s">
        <v>135</v>
      </c>
      <c r="BK158" s="103">
        <f>$BK$159+$BK$164+$BK$169+$BK$172+$BK$190+$BK$209+$BK$218</f>
        <v>0</v>
      </c>
    </row>
    <row r="159" spans="2:63" s="95" customFormat="1" ht="21" customHeight="1">
      <c r="B159" s="96"/>
      <c r="D159" s="104" t="s">
        <v>106</v>
      </c>
      <c r="E159" s="104"/>
      <c r="F159" s="104"/>
      <c r="G159" s="104"/>
      <c r="H159" s="104"/>
      <c r="I159" s="104"/>
      <c r="J159" s="104"/>
      <c r="K159" s="104"/>
      <c r="L159" s="104"/>
      <c r="M159" s="104"/>
      <c r="N159" s="157">
        <f>$BK$159</f>
        <v>0</v>
      </c>
      <c r="O159" s="158"/>
      <c r="P159" s="158"/>
      <c r="Q159" s="158"/>
      <c r="R159" s="99"/>
      <c r="T159" s="100"/>
      <c r="W159" s="101">
        <f>SUM($W$160:$W$163)</f>
        <v>18.779106000000002</v>
      </c>
      <c r="Y159" s="101">
        <f>SUM($Y$160:$Y$163)</f>
        <v>0</v>
      </c>
      <c r="AA159" s="102">
        <f>SUM($AA$160:$AA$163)</f>
        <v>4.612412000000001</v>
      </c>
      <c r="AR159" s="98" t="s">
        <v>88</v>
      </c>
      <c r="AT159" s="98" t="s">
        <v>74</v>
      </c>
      <c r="AU159" s="98" t="s">
        <v>19</v>
      </c>
      <c r="AY159" s="98" t="s">
        <v>135</v>
      </c>
      <c r="BK159" s="103">
        <f>SUM($BK$160:$BK$163)</f>
        <v>0</v>
      </c>
    </row>
    <row r="160" spans="2:64" s="6" customFormat="1" ht="27" customHeight="1">
      <c r="B160" s="19"/>
      <c r="C160" s="105" t="s">
        <v>205</v>
      </c>
      <c r="D160" s="105" t="s">
        <v>136</v>
      </c>
      <c r="E160" s="106" t="s">
        <v>206</v>
      </c>
      <c r="F160" s="161" t="s">
        <v>207</v>
      </c>
      <c r="G160" s="162"/>
      <c r="H160" s="162"/>
      <c r="I160" s="162"/>
      <c r="J160" s="107" t="s">
        <v>154</v>
      </c>
      <c r="K160" s="108">
        <v>329.458</v>
      </c>
      <c r="L160" s="163">
        <v>0</v>
      </c>
      <c r="M160" s="162"/>
      <c r="N160" s="163">
        <f>ROUND($L$160*$K$160,2)</f>
        <v>0</v>
      </c>
      <c r="O160" s="162"/>
      <c r="P160" s="162"/>
      <c r="Q160" s="162"/>
      <c r="R160" s="20"/>
      <c r="T160" s="109"/>
      <c r="U160" s="26" t="s">
        <v>40</v>
      </c>
      <c r="V160" s="110">
        <v>0.057</v>
      </c>
      <c r="W160" s="110">
        <f>$V$160*$K$160</f>
        <v>18.779106000000002</v>
      </c>
      <c r="X160" s="110">
        <v>0</v>
      </c>
      <c r="Y160" s="110">
        <f>$X$160*$K$160</f>
        <v>0</v>
      </c>
      <c r="Z160" s="110">
        <v>0.014</v>
      </c>
      <c r="AA160" s="111">
        <f>$Z$160*$K$160</f>
        <v>4.612412000000001</v>
      </c>
      <c r="AR160" s="6" t="s">
        <v>208</v>
      </c>
      <c r="AT160" s="6" t="s">
        <v>136</v>
      </c>
      <c r="AU160" s="6" t="s">
        <v>88</v>
      </c>
      <c r="AY160" s="6" t="s">
        <v>135</v>
      </c>
      <c r="BE160" s="112">
        <f>IF($U$160="základní",$N$160,0)</f>
        <v>0</v>
      </c>
      <c r="BF160" s="112">
        <f>IF($U$160="snížená",$N$160,0)</f>
        <v>0</v>
      </c>
      <c r="BG160" s="112">
        <f>IF($U$160="zákl. přenesená",$N$160,0)</f>
        <v>0</v>
      </c>
      <c r="BH160" s="112">
        <f>IF($U$160="sníž. přenesená",$N$160,0)</f>
        <v>0</v>
      </c>
      <c r="BI160" s="112">
        <f>IF($U$160="nulová",$N$160,0)</f>
        <v>0</v>
      </c>
      <c r="BJ160" s="6" t="s">
        <v>19</v>
      </c>
      <c r="BK160" s="112">
        <f>ROUND($L$160*$K$160,2)</f>
        <v>0</v>
      </c>
      <c r="BL160" s="6" t="s">
        <v>208</v>
      </c>
    </row>
    <row r="161" spans="2:64" s="6" customFormat="1" ht="15.75" customHeight="1">
      <c r="B161" s="19"/>
      <c r="C161" s="105" t="s">
        <v>209</v>
      </c>
      <c r="D161" s="105" t="s">
        <v>136</v>
      </c>
      <c r="E161" s="106" t="s">
        <v>210</v>
      </c>
      <c r="F161" s="161" t="s">
        <v>211</v>
      </c>
      <c r="G161" s="162"/>
      <c r="H161" s="162"/>
      <c r="I161" s="162"/>
      <c r="J161" s="107" t="s">
        <v>166</v>
      </c>
      <c r="K161" s="108">
        <v>1</v>
      </c>
      <c r="L161" s="163">
        <v>0</v>
      </c>
      <c r="M161" s="162"/>
      <c r="N161" s="163">
        <f>ROUND($L$161*$K$161,2)</f>
        <v>0</v>
      </c>
      <c r="O161" s="162"/>
      <c r="P161" s="162"/>
      <c r="Q161" s="162"/>
      <c r="R161" s="20"/>
      <c r="T161" s="109"/>
      <c r="U161" s="26" t="s">
        <v>40</v>
      </c>
      <c r="V161" s="110">
        <v>0</v>
      </c>
      <c r="W161" s="110">
        <f>$V$161*$K$161</f>
        <v>0</v>
      </c>
      <c r="X161" s="110">
        <v>0</v>
      </c>
      <c r="Y161" s="110">
        <f>$X$161*$K$161</f>
        <v>0</v>
      </c>
      <c r="Z161" s="110">
        <v>0</v>
      </c>
      <c r="AA161" s="111">
        <f>$Z$161*$K$161</f>
        <v>0</v>
      </c>
      <c r="AR161" s="6" t="s">
        <v>208</v>
      </c>
      <c r="AT161" s="6" t="s">
        <v>136</v>
      </c>
      <c r="AU161" s="6" t="s">
        <v>88</v>
      </c>
      <c r="AY161" s="6" t="s">
        <v>135</v>
      </c>
      <c r="BE161" s="112">
        <f>IF($U$161="základní",$N$161,0)</f>
        <v>0</v>
      </c>
      <c r="BF161" s="112">
        <f>IF($U$161="snížená",$N$161,0)</f>
        <v>0</v>
      </c>
      <c r="BG161" s="112">
        <f>IF($U$161="zákl. přenesená",$N$161,0)</f>
        <v>0</v>
      </c>
      <c r="BH161" s="112">
        <f>IF($U$161="sníž. přenesená",$N$161,0)</f>
        <v>0</v>
      </c>
      <c r="BI161" s="112">
        <f>IF($U$161="nulová",$N$161,0)</f>
        <v>0</v>
      </c>
      <c r="BJ161" s="6" t="s">
        <v>19</v>
      </c>
      <c r="BK161" s="112">
        <f>ROUND($L$161*$K$161,2)</f>
        <v>0</v>
      </c>
      <c r="BL161" s="6" t="s">
        <v>208</v>
      </c>
    </row>
    <row r="162" spans="2:64" s="6" customFormat="1" ht="15.75" customHeight="1">
      <c r="B162" s="19"/>
      <c r="C162" s="105" t="s">
        <v>212</v>
      </c>
      <c r="D162" s="105" t="s">
        <v>136</v>
      </c>
      <c r="E162" s="106" t="s">
        <v>213</v>
      </c>
      <c r="F162" s="161" t="s">
        <v>214</v>
      </c>
      <c r="G162" s="162"/>
      <c r="H162" s="162"/>
      <c r="I162" s="162"/>
      <c r="J162" s="107" t="s">
        <v>166</v>
      </c>
      <c r="K162" s="108">
        <v>1</v>
      </c>
      <c r="L162" s="163">
        <v>0</v>
      </c>
      <c r="M162" s="162"/>
      <c r="N162" s="163">
        <f>ROUND($L$162*$K$162,2)</f>
        <v>0</v>
      </c>
      <c r="O162" s="162"/>
      <c r="P162" s="162"/>
      <c r="Q162" s="162"/>
      <c r="R162" s="20"/>
      <c r="T162" s="109"/>
      <c r="U162" s="26" t="s">
        <v>40</v>
      </c>
      <c r="V162" s="110">
        <v>0</v>
      </c>
      <c r="W162" s="110">
        <f>$V$162*$K$162</f>
        <v>0</v>
      </c>
      <c r="X162" s="110">
        <v>0</v>
      </c>
      <c r="Y162" s="110">
        <f>$X$162*$K$162</f>
        <v>0</v>
      </c>
      <c r="Z162" s="110">
        <v>0</v>
      </c>
      <c r="AA162" s="111">
        <f>$Z$162*$K$162</f>
        <v>0</v>
      </c>
      <c r="AR162" s="6" t="s">
        <v>208</v>
      </c>
      <c r="AT162" s="6" t="s">
        <v>136</v>
      </c>
      <c r="AU162" s="6" t="s">
        <v>88</v>
      </c>
      <c r="AY162" s="6" t="s">
        <v>135</v>
      </c>
      <c r="BE162" s="112">
        <f>IF($U$162="základní",$N$162,0)</f>
        <v>0</v>
      </c>
      <c r="BF162" s="112">
        <f>IF($U$162="snížená",$N$162,0)</f>
        <v>0</v>
      </c>
      <c r="BG162" s="112">
        <f>IF($U$162="zákl. přenesená",$N$162,0)</f>
        <v>0</v>
      </c>
      <c r="BH162" s="112">
        <f>IF($U$162="sníž. přenesená",$N$162,0)</f>
        <v>0</v>
      </c>
      <c r="BI162" s="112">
        <f>IF($U$162="nulová",$N$162,0)</f>
        <v>0</v>
      </c>
      <c r="BJ162" s="6" t="s">
        <v>19</v>
      </c>
      <c r="BK162" s="112">
        <f>ROUND($L$162*$K$162,2)</f>
        <v>0</v>
      </c>
      <c r="BL162" s="6" t="s">
        <v>208</v>
      </c>
    </row>
    <row r="163" spans="2:64" s="6" customFormat="1" ht="27" customHeight="1">
      <c r="B163" s="19"/>
      <c r="C163" s="105" t="s">
        <v>215</v>
      </c>
      <c r="D163" s="105" t="s">
        <v>136</v>
      </c>
      <c r="E163" s="106" t="s">
        <v>216</v>
      </c>
      <c r="F163" s="161" t="s">
        <v>217</v>
      </c>
      <c r="G163" s="162"/>
      <c r="H163" s="162"/>
      <c r="I163" s="162"/>
      <c r="J163" s="107" t="s">
        <v>218</v>
      </c>
      <c r="K163" s="108">
        <v>202.05</v>
      </c>
      <c r="L163" s="163">
        <v>0</v>
      </c>
      <c r="M163" s="162"/>
      <c r="N163" s="163">
        <f>ROUND($L$163*$K$163,2)</f>
        <v>0</v>
      </c>
      <c r="O163" s="162"/>
      <c r="P163" s="162"/>
      <c r="Q163" s="162"/>
      <c r="R163" s="20"/>
      <c r="T163" s="109"/>
      <c r="U163" s="26" t="s">
        <v>40</v>
      </c>
      <c r="V163" s="110">
        <v>0</v>
      </c>
      <c r="W163" s="110">
        <f>$V$163*$K$163</f>
        <v>0</v>
      </c>
      <c r="X163" s="110">
        <v>0</v>
      </c>
      <c r="Y163" s="110">
        <f>$X$163*$K$163</f>
        <v>0</v>
      </c>
      <c r="Z163" s="110">
        <v>0</v>
      </c>
      <c r="AA163" s="111">
        <f>$Z$163*$K$163</f>
        <v>0</v>
      </c>
      <c r="AR163" s="6" t="s">
        <v>208</v>
      </c>
      <c r="AT163" s="6" t="s">
        <v>136</v>
      </c>
      <c r="AU163" s="6" t="s">
        <v>88</v>
      </c>
      <c r="AY163" s="6" t="s">
        <v>135</v>
      </c>
      <c r="BE163" s="112">
        <f>IF($U$163="základní",$N$163,0)</f>
        <v>0</v>
      </c>
      <c r="BF163" s="112">
        <f>IF($U$163="snížená",$N$163,0)</f>
        <v>0</v>
      </c>
      <c r="BG163" s="112">
        <f>IF($U$163="zákl. přenesená",$N$163,0)</f>
        <v>0</v>
      </c>
      <c r="BH163" s="112">
        <f>IF($U$163="sníž. přenesená",$N$163,0)</f>
        <v>0</v>
      </c>
      <c r="BI163" s="112">
        <f>IF($U$163="nulová",$N$163,0)</f>
        <v>0</v>
      </c>
      <c r="BJ163" s="6" t="s">
        <v>19</v>
      </c>
      <c r="BK163" s="112">
        <f>ROUND($L$163*$K$163,2)</f>
        <v>0</v>
      </c>
      <c r="BL163" s="6" t="s">
        <v>208</v>
      </c>
    </row>
    <row r="164" spans="2:63" s="95" customFormat="1" ht="30.75" customHeight="1">
      <c r="B164" s="96"/>
      <c r="D164" s="104" t="s">
        <v>107</v>
      </c>
      <c r="E164" s="104"/>
      <c r="F164" s="104"/>
      <c r="G164" s="104"/>
      <c r="H164" s="104"/>
      <c r="I164" s="104"/>
      <c r="J164" s="104"/>
      <c r="K164" s="104"/>
      <c r="L164" s="104"/>
      <c r="M164" s="104"/>
      <c r="N164" s="157">
        <f>$BK$164</f>
        <v>0</v>
      </c>
      <c r="O164" s="158"/>
      <c r="P164" s="158"/>
      <c r="Q164" s="158"/>
      <c r="R164" s="99"/>
      <c r="T164" s="100"/>
      <c r="W164" s="101">
        <f>SUM($W$165:$W$168)</f>
        <v>75.20228999999999</v>
      </c>
      <c r="Y164" s="101">
        <f>SUM($Y$165:$Y$168)</f>
        <v>2.8715418</v>
      </c>
      <c r="AA164" s="102">
        <f>SUM($AA$165:$AA$168)</f>
        <v>0.462</v>
      </c>
      <c r="AR164" s="98" t="s">
        <v>88</v>
      </c>
      <c r="AT164" s="98" t="s">
        <v>74</v>
      </c>
      <c r="AU164" s="98" t="s">
        <v>19</v>
      </c>
      <c r="AY164" s="98" t="s">
        <v>135</v>
      </c>
      <c r="BK164" s="103">
        <f>SUM($BK$165:$BK$168)</f>
        <v>0</v>
      </c>
    </row>
    <row r="165" spans="2:64" s="6" customFormat="1" ht="39" customHeight="1">
      <c r="B165" s="19"/>
      <c r="C165" s="105" t="s">
        <v>25</v>
      </c>
      <c r="D165" s="105" t="s">
        <v>136</v>
      </c>
      <c r="E165" s="106" t="s">
        <v>219</v>
      </c>
      <c r="F165" s="161" t="s">
        <v>220</v>
      </c>
      <c r="G165" s="162"/>
      <c r="H165" s="162"/>
      <c r="I165" s="162"/>
      <c r="J165" s="107" t="s">
        <v>154</v>
      </c>
      <c r="K165" s="108">
        <v>330</v>
      </c>
      <c r="L165" s="163">
        <v>0</v>
      </c>
      <c r="M165" s="162"/>
      <c r="N165" s="163">
        <f>ROUND($L$165*$K$165,2)</f>
        <v>0</v>
      </c>
      <c r="O165" s="162"/>
      <c r="P165" s="162"/>
      <c r="Q165" s="162"/>
      <c r="R165" s="20"/>
      <c r="T165" s="109"/>
      <c r="U165" s="26" t="s">
        <v>40</v>
      </c>
      <c r="V165" s="110">
        <v>0.055</v>
      </c>
      <c r="W165" s="110">
        <f>$V$165*$K$165</f>
        <v>18.15</v>
      </c>
      <c r="X165" s="110">
        <v>0</v>
      </c>
      <c r="Y165" s="110">
        <f>$X$165*$K$165</f>
        <v>0</v>
      </c>
      <c r="Z165" s="110">
        <v>0.0014</v>
      </c>
      <c r="AA165" s="111">
        <f>$Z$165*$K$165</f>
        <v>0.462</v>
      </c>
      <c r="AR165" s="6" t="s">
        <v>208</v>
      </c>
      <c r="AT165" s="6" t="s">
        <v>136</v>
      </c>
      <c r="AU165" s="6" t="s">
        <v>88</v>
      </c>
      <c r="AY165" s="6" t="s">
        <v>135</v>
      </c>
      <c r="BE165" s="112">
        <f>IF($U$165="základní",$N$165,0)</f>
        <v>0</v>
      </c>
      <c r="BF165" s="112">
        <f>IF($U$165="snížená",$N$165,0)</f>
        <v>0</v>
      </c>
      <c r="BG165" s="112">
        <f>IF($U$165="zákl. přenesená",$N$165,0)</f>
        <v>0</v>
      </c>
      <c r="BH165" s="112">
        <f>IF($U$165="sníž. přenesená",$N$165,0)</f>
        <v>0</v>
      </c>
      <c r="BI165" s="112">
        <f>IF($U$165="nulová",$N$165,0)</f>
        <v>0</v>
      </c>
      <c r="BJ165" s="6" t="s">
        <v>19</v>
      </c>
      <c r="BK165" s="112">
        <f>ROUND($L$165*$K$165,2)</f>
        <v>0</v>
      </c>
      <c r="BL165" s="6" t="s">
        <v>208</v>
      </c>
    </row>
    <row r="166" spans="2:64" s="6" customFormat="1" ht="27" customHeight="1">
      <c r="B166" s="19"/>
      <c r="C166" s="105" t="s">
        <v>221</v>
      </c>
      <c r="D166" s="105" t="s">
        <v>136</v>
      </c>
      <c r="E166" s="106" t="s">
        <v>222</v>
      </c>
      <c r="F166" s="161" t="s">
        <v>223</v>
      </c>
      <c r="G166" s="162"/>
      <c r="H166" s="162"/>
      <c r="I166" s="162"/>
      <c r="J166" s="107" t="s">
        <v>154</v>
      </c>
      <c r="K166" s="108">
        <v>270.39</v>
      </c>
      <c r="L166" s="163">
        <v>0</v>
      </c>
      <c r="M166" s="162"/>
      <c r="N166" s="163">
        <f>ROUND($L$166*$K$166,2)</f>
        <v>0</v>
      </c>
      <c r="O166" s="162"/>
      <c r="P166" s="162"/>
      <c r="Q166" s="162"/>
      <c r="R166" s="20"/>
      <c r="T166" s="109"/>
      <c r="U166" s="26" t="s">
        <v>40</v>
      </c>
      <c r="V166" s="110">
        <v>0.211</v>
      </c>
      <c r="W166" s="110">
        <f>$V$166*$K$166</f>
        <v>57.05228999999999</v>
      </c>
      <c r="X166" s="110">
        <v>0.006</v>
      </c>
      <c r="Y166" s="110">
        <f>$X$166*$K$166</f>
        <v>1.62234</v>
      </c>
      <c r="Z166" s="110">
        <v>0</v>
      </c>
      <c r="AA166" s="111">
        <f>$Z$166*$K$166</f>
        <v>0</v>
      </c>
      <c r="AR166" s="6" t="s">
        <v>208</v>
      </c>
      <c r="AT166" s="6" t="s">
        <v>136</v>
      </c>
      <c r="AU166" s="6" t="s">
        <v>88</v>
      </c>
      <c r="AY166" s="6" t="s">
        <v>135</v>
      </c>
      <c r="BE166" s="112">
        <f>IF($U$166="základní",$N$166,0)</f>
        <v>0</v>
      </c>
      <c r="BF166" s="112">
        <f>IF($U$166="snížená",$N$166,0)</f>
        <v>0</v>
      </c>
      <c r="BG166" s="112">
        <f>IF($U$166="zákl. přenesená",$N$166,0)</f>
        <v>0</v>
      </c>
      <c r="BH166" s="112">
        <f>IF($U$166="sníž. přenesená",$N$166,0)</f>
        <v>0</v>
      </c>
      <c r="BI166" s="112">
        <f>IF($U$166="nulová",$N$166,0)</f>
        <v>0</v>
      </c>
      <c r="BJ166" s="6" t="s">
        <v>19</v>
      </c>
      <c r="BK166" s="112">
        <f>ROUND($L$166*$K$166,2)</f>
        <v>0</v>
      </c>
      <c r="BL166" s="6" t="s">
        <v>208</v>
      </c>
    </row>
    <row r="167" spans="2:64" s="6" customFormat="1" ht="15.75" customHeight="1">
      <c r="B167" s="19"/>
      <c r="C167" s="113" t="s">
        <v>224</v>
      </c>
      <c r="D167" s="113" t="s">
        <v>225</v>
      </c>
      <c r="E167" s="114" t="s">
        <v>226</v>
      </c>
      <c r="F167" s="165" t="s">
        <v>227</v>
      </c>
      <c r="G167" s="166"/>
      <c r="H167" s="166"/>
      <c r="I167" s="166"/>
      <c r="J167" s="115" t="s">
        <v>154</v>
      </c>
      <c r="K167" s="116">
        <v>567.819</v>
      </c>
      <c r="L167" s="167">
        <v>0</v>
      </c>
      <c r="M167" s="166"/>
      <c r="N167" s="167">
        <f>ROUND($L$167*$K$167,2)</f>
        <v>0</v>
      </c>
      <c r="O167" s="162"/>
      <c r="P167" s="162"/>
      <c r="Q167" s="162"/>
      <c r="R167" s="20"/>
      <c r="T167" s="109"/>
      <c r="U167" s="26" t="s">
        <v>40</v>
      </c>
      <c r="V167" s="110">
        <v>0</v>
      </c>
      <c r="W167" s="110">
        <f>$V$167*$K$167</f>
        <v>0</v>
      </c>
      <c r="X167" s="110">
        <v>0.0022</v>
      </c>
      <c r="Y167" s="110">
        <f>$X$167*$K$167</f>
        <v>1.2492018</v>
      </c>
      <c r="Z167" s="110">
        <v>0</v>
      </c>
      <c r="AA167" s="111">
        <f>$Z$167*$K$167</f>
        <v>0</v>
      </c>
      <c r="AR167" s="6" t="s">
        <v>228</v>
      </c>
      <c r="AT167" s="6" t="s">
        <v>225</v>
      </c>
      <c r="AU167" s="6" t="s">
        <v>88</v>
      </c>
      <c r="AY167" s="6" t="s">
        <v>135</v>
      </c>
      <c r="BE167" s="112">
        <f>IF($U$167="základní",$N$167,0)</f>
        <v>0</v>
      </c>
      <c r="BF167" s="112">
        <f>IF($U$167="snížená",$N$167,0)</f>
        <v>0</v>
      </c>
      <c r="BG167" s="112">
        <f>IF($U$167="zákl. přenesená",$N$167,0)</f>
        <v>0</v>
      </c>
      <c r="BH167" s="112">
        <f>IF($U$167="sníž. přenesená",$N$167,0)</f>
        <v>0</v>
      </c>
      <c r="BI167" s="112">
        <f>IF($U$167="nulová",$N$167,0)</f>
        <v>0</v>
      </c>
      <c r="BJ167" s="6" t="s">
        <v>19</v>
      </c>
      <c r="BK167" s="112">
        <f>ROUND($L$167*$K$167,2)</f>
        <v>0</v>
      </c>
      <c r="BL167" s="6" t="s">
        <v>208</v>
      </c>
    </row>
    <row r="168" spans="2:64" s="6" customFormat="1" ht="27" customHeight="1">
      <c r="B168" s="19"/>
      <c r="C168" s="105" t="s">
        <v>229</v>
      </c>
      <c r="D168" s="105" t="s">
        <v>136</v>
      </c>
      <c r="E168" s="106" t="s">
        <v>230</v>
      </c>
      <c r="F168" s="161" t="s">
        <v>231</v>
      </c>
      <c r="G168" s="162"/>
      <c r="H168" s="162"/>
      <c r="I168" s="162"/>
      <c r="J168" s="107" t="s">
        <v>218</v>
      </c>
      <c r="K168" s="108">
        <v>2192.378</v>
      </c>
      <c r="L168" s="163">
        <v>0</v>
      </c>
      <c r="M168" s="162"/>
      <c r="N168" s="163">
        <f>ROUND($L$168*$K$168,2)</f>
        <v>0</v>
      </c>
      <c r="O168" s="162"/>
      <c r="P168" s="162"/>
      <c r="Q168" s="162"/>
      <c r="R168" s="20"/>
      <c r="T168" s="109"/>
      <c r="U168" s="26" t="s">
        <v>40</v>
      </c>
      <c r="V168" s="110">
        <v>0</v>
      </c>
      <c r="W168" s="110">
        <f>$V$168*$K$168</f>
        <v>0</v>
      </c>
      <c r="X168" s="110">
        <v>0</v>
      </c>
      <c r="Y168" s="110">
        <f>$X$168*$K$168</f>
        <v>0</v>
      </c>
      <c r="Z168" s="110">
        <v>0</v>
      </c>
      <c r="AA168" s="111">
        <f>$Z$168*$K$168</f>
        <v>0</v>
      </c>
      <c r="AR168" s="6" t="s">
        <v>208</v>
      </c>
      <c r="AT168" s="6" t="s">
        <v>136</v>
      </c>
      <c r="AU168" s="6" t="s">
        <v>88</v>
      </c>
      <c r="AY168" s="6" t="s">
        <v>135</v>
      </c>
      <c r="BE168" s="112">
        <f>IF($U$168="základní",$N$168,0)</f>
        <v>0</v>
      </c>
      <c r="BF168" s="112">
        <f>IF($U$168="snížená",$N$168,0)</f>
        <v>0</v>
      </c>
      <c r="BG168" s="112">
        <f>IF($U$168="zákl. přenesená",$N$168,0)</f>
        <v>0</v>
      </c>
      <c r="BH168" s="112">
        <f>IF($U$168="sníž. přenesená",$N$168,0)</f>
        <v>0</v>
      </c>
      <c r="BI168" s="112">
        <f>IF($U$168="nulová",$N$168,0)</f>
        <v>0</v>
      </c>
      <c r="BJ168" s="6" t="s">
        <v>19</v>
      </c>
      <c r="BK168" s="112">
        <f>ROUND($L$168*$K$168,2)</f>
        <v>0</v>
      </c>
      <c r="BL168" s="6" t="s">
        <v>208</v>
      </c>
    </row>
    <row r="169" spans="2:63" s="95" customFormat="1" ht="30.75" customHeight="1">
      <c r="B169" s="96"/>
      <c r="D169" s="104" t="s">
        <v>108</v>
      </c>
      <c r="E169" s="104"/>
      <c r="F169" s="104"/>
      <c r="G169" s="104"/>
      <c r="H169" s="104"/>
      <c r="I169" s="104"/>
      <c r="J169" s="104"/>
      <c r="K169" s="104"/>
      <c r="L169" s="104"/>
      <c r="M169" s="104"/>
      <c r="N169" s="157">
        <f>$BK$169</f>
        <v>0</v>
      </c>
      <c r="O169" s="158"/>
      <c r="P169" s="158"/>
      <c r="Q169" s="158"/>
      <c r="R169" s="99"/>
      <c r="T169" s="100"/>
      <c r="W169" s="101">
        <f>SUM($W$170:$W$171)</f>
        <v>80.64</v>
      </c>
      <c r="Y169" s="101">
        <f>SUM($Y$170:$Y$171)</f>
        <v>0.9471</v>
      </c>
      <c r="AA169" s="102">
        <f>SUM($AA$170:$AA$171)</f>
        <v>0</v>
      </c>
      <c r="AR169" s="98" t="s">
        <v>88</v>
      </c>
      <c r="AT169" s="98" t="s">
        <v>74</v>
      </c>
      <c r="AU169" s="98" t="s">
        <v>19</v>
      </c>
      <c r="AY169" s="98" t="s">
        <v>135</v>
      </c>
      <c r="BK169" s="103">
        <f>SUM($BK$170:$BK$171)</f>
        <v>0</v>
      </c>
    </row>
    <row r="170" spans="2:64" s="6" customFormat="1" ht="27" customHeight="1">
      <c r="B170" s="19"/>
      <c r="C170" s="105" t="s">
        <v>228</v>
      </c>
      <c r="D170" s="105" t="s">
        <v>136</v>
      </c>
      <c r="E170" s="106" t="s">
        <v>232</v>
      </c>
      <c r="F170" s="161" t="s">
        <v>233</v>
      </c>
      <c r="G170" s="162"/>
      <c r="H170" s="162"/>
      <c r="I170" s="162"/>
      <c r="J170" s="107" t="s">
        <v>234</v>
      </c>
      <c r="K170" s="108">
        <v>35</v>
      </c>
      <c r="L170" s="163">
        <v>0</v>
      </c>
      <c r="M170" s="162"/>
      <c r="N170" s="163">
        <f>ROUND($L$170*$K$170,2)</f>
        <v>0</v>
      </c>
      <c r="O170" s="162"/>
      <c r="P170" s="162"/>
      <c r="Q170" s="162"/>
      <c r="R170" s="20"/>
      <c r="T170" s="109"/>
      <c r="U170" s="26" t="s">
        <v>40</v>
      </c>
      <c r="V170" s="110">
        <v>2.304</v>
      </c>
      <c r="W170" s="110">
        <f>$V$170*$K$170</f>
        <v>80.64</v>
      </c>
      <c r="X170" s="110">
        <v>0.02706</v>
      </c>
      <c r="Y170" s="110">
        <f>$X$170*$K$170</f>
        <v>0.9471</v>
      </c>
      <c r="Z170" s="110">
        <v>0</v>
      </c>
      <c r="AA170" s="111">
        <f>$Z$170*$K$170</f>
        <v>0</v>
      </c>
      <c r="AR170" s="6" t="s">
        <v>208</v>
      </c>
      <c r="AT170" s="6" t="s">
        <v>136</v>
      </c>
      <c r="AU170" s="6" t="s">
        <v>88</v>
      </c>
      <c r="AY170" s="6" t="s">
        <v>135</v>
      </c>
      <c r="BE170" s="112">
        <f>IF($U$170="základní",$N$170,0)</f>
        <v>0</v>
      </c>
      <c r="BF170" s="112">
        <f>IF($U$170="snížená",$N$170,0)</f>
        <v>0</v>
      </c>
      <c r="BG170" s="112">
        <f>IF($U$170="zákl. přenesená",$N$170,0)</f>
        <v>0</v>
      </c>
      <c r="BH170" s="112">
        <f>IF($U$170="sníž. přenesená",$N$170,0)</f>
        <v>0</v>
      </c>
      <c r="BI170" s="112">
        <f>IF($U$170="nulová",$N$170,0)</f>
        <v>0</v>
      </c>
      <c r="BJ170" s="6" t="s">
        <v>19</v>
      </c>
      <c r="BK170" s="112">
        <f>ROUND($L$170*$K$170,2)</f>
        <v>0</v>
      </c>
      <c r="BL170" s="6" t="s">
        <v>208</v>
      </c>
    </row>
    <row r="171" spans="2:64" s="6" customFormat="1" ht="15.75" customHeight="1">
      <c r="B171" s="19"/>
      <c r="C171" s="105" t="s">
        <v>235</v>
      </c>
      <c r="D171" s="105" t="s">
        <v>136</v>
      </c>
      <c r="E171" s="106" t="s">
        <v>236</v>
      </c>
      <c r="F171" s="161" t="s">
        <v>237</v>
      </c>
      <c r="G171" s="162"/>
      <c r="H171" s="162"/>
      <c r="I171" s="162"/>
      <c r="J171" s="107" t="s">
        <v>238</v>
      </c>
      <c r="K171" s="108">
        <v>5</v>
      </c>
      <c r="L171" s="163">
        <v>0</v>
      </c>
      <c r="M171" s="162"/>
      <c r="N171" s="163">
        <f>ROUND($L$171*$K$171,2)</f>
        <v>0</v>
      </c>
      <c r="O171" s="162"/>
      <c r="P171" s="162"/>
      <c r="Q171" s="162"/>
      <c r="R171" s="20"/>
      <c r="T171" s="109"/>
      <c r="U171" s="26" t="s">
        <v>40</v>
      </c>
      <c r="V171" s="110">
        <v>0</v>
      </c>
      <c r="W171" s="110">
        <f>$V$171*$K$171</f>
        <v>0</v>
      </c>
      <c r="X171" s="110">
        <v>0</v>
      </c>
      <c r="Y171" s="110">
        <f>$X$171*$K$171</f>
        <v>0</v>
      </c>
      <c r="Z171" s="110">
        <v>0</v>
      </c>
      <c r="AA171" s="111">
        <f>$Z$171*$K$171</f>
        <v>0</v>
      </c>
      <c r="AR171" s="6" t="s">
        <v>208</v>
      </c>
      <c r="AT171" s="6" t="s">
        <v>136</v>
      </c>
      <c r="AU171" s="6" t="s">
        <v>88</v>
      </c>
      <c r="AY171" s="6" t="s">
        <v>135</v>
      </c>
      <c r="BE171" s="112">
        <f>IF($U$171="základní",$N$171,0)</f>
        <v>0</v>
      </c>
      <c r="BF171" s="112">
        <f>IF($U$171="snížená",$N$171,0)</f>
        <v>0</v>
      </c>
      <c r="BG171" s="112">
        <f>IF($U$171="zákl. přenesená",$N$171,0)</f>
        <v>0</v>
      </c>
      <c r="BH171" s="112">
        <f>IF($U$171="sníž. přenesená",$N$171,0)</f>
        <v>0</v>
      </c>
      <c r="BI171" s="112">
        <f>IF($U$171="nulová",$N$171,0)</f>
        <v>0</v>
      </c>
      <c r="BJ171" s="6" t="s">
        <v>19</v>
      </c>
      <c r="BK171" s="112">
        <f>ROUND($L$171*$K$171,2)</f>
        <v>0</v>
      </c>
      <c r="BL171" s="6" t="s">
        <v>208</v>
      </c>
    </row>
    <row r="172" spans="2:63" s="95" customFormat="1" ht="30.75" customHeight="1">
      <c r="B172" s="96"/>
      <c r="D172" s="104" t="s">
        <v>109</v>
      </c>
      <c r="E172" s="104"/>
      <c r="F172" s="104"/>
      <c r="G172" s="104"/>
      <c r="H172" s="104"/>
      <c r="I172" s="104"/>
      <c r="J172" s="104"/>
      <c r="K172" s="104"/>
      <c r="L172" s="104"/>
      <c r="M172" s="104"/>
      <c r="N172" s="157">
        <f>$BK$172</f>
        <v>0</v>
      </c>
      <c r="O172" s="158"/>
      <c r="P172" s="158"/>
      <c r="Q172" s="158"/>
      <c r="R172" s="99"/>
      <c r="T172" s="100"/>
      <c r="W172" s="101">
        <f>SUM($W$173:$W$189)</f>
        <v>382.12361999999996</v>
      </c>
      <c r="Y172" s="101">
        <f>SUM($Y$173:$Y$189)</f>
        <v>3.639335</v>
      </c>
      <c r="AA172" s="102">
        <f>SUM($AA$173:$AA$189)</f>
        <v>11.101870000000002</v>
      </c>
      <c r="AR172" s="98" t="s">
        <v>88</v>
      </c>
      <c r="AT172" s="98" t="s">
        <v>74</v>
      </c>
      <c r="AU172" s="98" t="s">
        <v>19</v>
      </c>
      <c r="AY172" s="98" t="s">
        <v>135</v>
      </c>
      <c r="BK172" s="103">
        <f>SUM($BK$173:$BK$189)</f>
        <v>0</v>
      </c>
    </row>
    <row r="173" spans="2:64" s="6" customFormat="1" ht="27" customHeight="1">
      <c r="B173" s="19"/>
      <c r="C173" s="105" t="s">
        <v>239</v>
      </c>
      <c r="D173" s="105" t="s">
        <v>136</v>
      </c>
      <c r="E173" s="106" t="s">
        <v>240</v>
      </c>
      <c r="F173" s="161" t="s">
        <v>241</v>
      </c>
      <c r="G173" s="162"/>
      <c r="H173" s="162"/>
      <c r="I173" s="162"/>
      <c r="J173" s="107" t="s">
        <v>139</v>
      </c>
      <c r="K173" s="108">
        <v>6</v>
      </c>
      <c r="L173" s="163">
        <v>0</v>
      </c>
      <c r="M173" s="162"/>
      <c r="N173" s="163">
        <f>ROUND($L$173*$K$173,2)</f>
        <v>0</v>
      </c>
      <c r="O173" s="162"/>
      <c r="P173" s="162"/>
      <c r="Q173" s="162"/>
      <c r="R173" s="20"/>
      <c r="T173" s="109"/>
      <c r="U173" s="26" t="s">
        <v>40</v>
      </c>
      <c r="V173" s="110">
        <v>1.56</v>
      </c>
      <c r="W173" s="110">
        <f>$V$173*$K$173</f>
        <v>9.36</v>
      </c>
      <c r="X173" s="110">
        <v>0.00108</v>
      </c>
      <c r="Y173" s="110">
        <f>$X$173*$K$173</f>
        <v>0.00648</v>
      </c>
      <c r="Z173" s="110">
        <v>0</v>
      </c>
      <c r="AA173" s="111">
        <f>$Z$173*$K$173</f>
        <v>0</v>
      </c>
      <c r="AR173" s="6" t="s">
        <v>208</v>
      </c>
      <c r="AT173" s="6" t="s">
        <v>136</v>
      </c>
      <c r="AU173" s="6" t="s">
        <v>88</v>
      </c>
      <c r="AY173" s="6" t="s">
        <v>135</v>
      </c>
      <c r="BE173" s="112">
        <f>IF($U$173="základní",$N$173,0)</f>
        <v>0</v>
      </c>
      <c r="BF173" s="112">
        <f>IF($U$173="snížená",$N$173,0)</f>
        <v>0</v>
      </c>
      <c r="BG173" s="112">
        <f>IF($U$173="zákl. přenesená",$N$173,0)</f>
        <v>0</v>
      </c>
      <c r="BH173" s="112">
        <f>IF($U$173="sníž. přenesená",$N$173,0)</f>
        <v>0</v>
      </c>
      <c r="BI173" s="112">
        <f>IF($U$173="nulová",$N$173,0)</f>
        <v>0</v>
      </c>
      <c r="BJ173" s="6" t="s">
        <v>19</v>
      </c>
      <c r="BK173" s="112">
        <f>ROUND($L$173*$K$173,2)</f>
        <v>0</v>
      </c>
      <c r="BL173" s="6" t="s">
        <v>208</v>
      </c>
    </row>
    <row r="174" spans="2:64" s="6" customFormat="1" ht="15.75" customHeight="1">
      <c r="B174" s="19"/>
      <c r="C174" s="105" t="s">
        <v>242</v>
      </c>
      <c r="D174" s="105" t="s">
        <v>136</v>
      </c>
      <c r="E174" s="106" t="s">
        <v>243</v>
      </c>
      <c r="F174" s="161" t="s">
        <v>244</v>
      </c>
      <c r="G174" s="162"/>
      <c r="H174" s="162"/>
      <c r="I174" s="162"/>
      <c r="J174" s="107" t="s">
        <v>166</v>
      </c>
      <c r="K174" s="108">
        <v>1</v>
      </c>
      <c r="L174" s="163">
        <v>0</v>
      </c>
      <c r="M174" s="162"/>
      <c r="N174" s="163">
        <f>ROUND($L$174*$K$174,2)</f>
        <v>0</v>
      </c>
      <c r="O174" s="162"/>
      <c r="P174" s="162"/>
      <c r="Q174" s="162"/>
      <c r="R174" s="20"/>
      <c r="T174" s="109"/>
      <c r="U174" s="26" t="s">
        <v>40</v>
      </c>
      <c r="V174" s="110">
        <v>0</v>
      </c>
      <c r="W174" s="110">
        <f>$V$174*$K$174</f>
        <v>0</v>
      </c>
      <c r="X174" s="110">
        <v>0</v>
      </c>
      <c r="Y174" s="110">
        <f>$X$174*$K$174</f>
        <v>0</v>
      </c>
      <c r="Z174" s="110">
        <v>0</v>
      </c>
      <c r="AA174" s="111">
        <f>$Z$174*$K$174</f>
        <v>0</v>
      </c>
      <c r="AR174" s="6" t="s">
        <v>208</v>
      </c>
      <c r="AT174" s="6" t="s">
        <v>136</v>
      </c>
      <c r="AU174" s="6" t="s">
        <v>88</v>
      </c>
      <c r="AY174" s="6" t="s">
        <v>135</v>
      </c>
      <c r="BE174" s="112">
        <f>IF($U$174="základní",$N$174,0)</f>
        <v>0</v>
      </c>
      <c r="BF174" s="112">
        <f>IF($U$174="snížená",$N$174,0)</f>
        <v>0</v>
      </c>
      <c r="BG174" s="112">
        <f>IF($U$174="zákl. přenesená",$N$174,0)</f>
        <v>0</v>
      </c>
      <c r="BH174" s="112">
        <f>IF($U$174="sníž. přenesená",$N$174,0)</f>
        <v>0</v>
      </c>
      <c r="BI174" s="112">
        <f>IF($U$174="nulová",$N$174,0)</f>
        <v>0</v>
      </c>
      <c r="BJ174" s="6" t="s">
        <v>19</v>
      </c>
      <c r="BK174" s="112">
        <f>ROUND($L$174*$K$174,2)</f>
        <v>0</v>
      </c>
      <c r="BL174" s="6" t="s">
        <v>208</v>
      </c>
    </row>
    <row r="175" spans="2:64" s="6" customFormat="1" ht="15.75" customHeight="1">
      <c r="B175" s="19"/>
      <c r="C175" s="105" t="s">
        <v>245</v>
      </c>
      <c r="D175" s="105" t="s">
        <v>136</v>
      </c>
      <c r="E175" s="106" t="s">
        <v>246</v>
      </c>
      <c r="F175" s="161" t="s">
        <v>247</v>
      </c>
      <c r="G175" s="162"/>
      <c r="H175" s="162"/>
      <c r="I175" s="162"/>
      <c r="J175" s="107" t="s">
        <v>144</v>
      </c>
      <c r="K175" s="108">
        <v>48</v>
      </c>
      <c r="L175" s="163">
        <v>0</v>
      </c>
      <c r="M175" s="162"/>
      <c r="N175" s="163">
        <f>ROUND($L$175*$K$175,2)</f>
        <v>0</v>
      </c>
      <c r="O175" s="162"/>
      <c r="P175" s="162"/>
      <c r="Q175" s="162"/>
      <c r="R175" s="20"/>
      <c r="T175" s="109"/>
      <c r="U175" s="26" t="s">
        <v>40</v>
      </c>
      <c r="V175" s="110">
        <v>0.393</v>
      </c>
      <c r="W175" s="110">
        <f>$V$175*$K$175</f>
        <v>18.864</v>
      </c>
      <c r="X175" s="110">
        <v>0.00267</v>
      </c>
      <c r="Y175" s="110">
        <f>$X$175*$K$175</f>
        <v>0.12816</v>
      </c>
      <c r="Z175" s="110">
        <v>0</v>
      </c>
      <c r="AA175" s="111">
        <f>$Z$175*$K$175</f>
        <v>0</v>
      </c>
      <c r="AR175" s="6" t="s">
        <v>208</v>
      </c>
      <c r="AT175" s="6" t="s">
        <v>136</v>
      </c>
      <c r="AU175" s="6" t="s">
        <v>88</v>
      </c>
      <c r="AY175" s="6" t="s">
        <v>135</v>
      </c>
      <c r="BE175" s="112">
        <f>IF($U$175="základní",$N$175,0)</f>
        <v>0</v>
      </c>
      <c r="BF175" s="112">
        <f>IF($U$175="snížená",$N$175,0)</f>
        <v>0</v>
      </c>
      <c r="BG175" s="112">
        <f>IF($U$175="zákl. přenesená",$N$175,0)</f>
        <v>0</v>
      </c>
      <c r="BH175" s="112">
        <f>IF($U$175="sníž. přenesená",$N$175,0)</f>
        <v>0</v>
      </c>
      <c r="BI175" s="112">
        <f>IF($U$175="nulová",$N$175,0)</f>
        <v>0</v>
      </c>
      <c r="BJ175" s="6" t="s">
        <v>19</v>
      </c>
      <c r="BK175" s="112">
        <f>ROUND($L$175*$K$175,2)</f>
        <v>0</v>
      </c>
      <c r="BL175" s="6" t="s">
        <v>208</v>
      </c>
    </row>
    <row r="176" spans="2:64" s="6" customFormat="1" ht="27" customHeight="1">
      <c r="B176" s="19"/>
      <c r="C176" s="105" t="s">
        <v>248</v>
      </c>
      <c r="D176" s="105" t="s">
        <v>136</v>
      </c>
      <c r="E176" s="106" t="s">
        <v>249</v>
      </c>
      <c r="F176" s="161" t="s">
        <v>250</v>
      </c>
      <c r="G176" s="162"/>
      <c r="H176" s="162"/>
      <c r="I176" s="162"/>
      <c r="J176" s="107" t="s">
        <v>234</v>
      </c>
      <c r="K176" s="108">
        <v>57</v>
      </c>
      <c r="L176" s="163">
        <v>0</v>
      </c>
      <c r="M176" s="162"/>
      <c r="N176" s="163">
        <f>ROUND($L$176*$K$176,2)</f>
        <v>0</v>
      </c>
      <c r="O176" s="162"/>
      <c r="P176" s="162"/>
      <c r="Q176" s="162"/>
      <c r="R176" s="20"/>
      <c r="T176" s="109"/>
      <c r="U176" s="26" t="s">
        <v>40</v>
      </c>
      <c r="V176" s="110">
        <v>0.354</v>
      </c>
      <c r="W176" s="110">
        <f>$V$176*$K$176</f>
        <v>20.177999999999997</v>
      </c>
      <c r="X176" s="110">
        <v>0</v>
      </c>
      <c r="Y176" s="110">
        <f>$X$176*$K$176</f>
        <v>0</v>
      </c>
      <c r="Z176" s="110">
        <v>0</v>
      </c>
      <c r="AA176" s="111">
        <f>$Z$176*$K$176</f>
        <v>0</v>
      </c>
      <c r="AR176" s="6" t="s">
        <v>208</v>
      </c>
      <c r="AT176" s="6" t="s">
        <v>136</v>
      </c>
      <c r="AU176" s="6" t="s">
        <v>88</v>
      </c>
      <c r="AY176" s="6" t="s">
        <v>135</v>
      </c>
      <c r="BE176" s="112">
        <f>IF($U$176="základní",$N$176,0)</f>
        <v>0</v>
      </c>
      <c r="BF176" s="112">
        <f>IF($U$176="snížená",$N$176,0)</f>
        <v>0</v>
      </c>
      <c r="BG176" s="112">
        <f>IF($U$176="zákl. přenesená",$N$176,0)</f>
        <v>0</v>
      </c>
      <c r="BH176" s="112">
        <f>IF($U$176="sníž. přenesená",$N$176,0)</f>
        <v>0</v>
      </c>
      <c r="BI176" s="112">
        <f>IF($U$176="nulová",$N$176,0)</f>
        <v>0</v>
      </c>
      <c r="BJ176" s="6" t="s">
        <v>19</v>
      </c>
      <c r="BK176" s="112">
        <f>ROUND($L$176*$K$176,2)</f>
        <v>0</v>
      </c>
      <c r="BL176" s="6" t="s">
        <v>208</v>
      </c>
    </row>
    <row r="177" spans="2:64" s="6" customFormat="1" ht="27" customHeight="1">
      <c r="B177" s="19"/>
      <c r="C177" s="105" t="s">
        <v>251</v>
      </c>
      <c r="D177" s="105" t="s">
        <v>136</v>
      </c>
      <c r="E177" s="106" t="s">
        <v>252</v>
      </c>
      <c r="F177" s="161" t="s">
        <v>253</v>
      </c>
      <c r="G177" s="162"/>
      <c r="H177" s="162"/>
      <c r="I177" s="162"/>
      <c r="J177" s="107" t="s">
        <v>234</v>
      </c>
      <c r="K177" s="108">
        <v>168.6</v>
      </c>
      <c r="L177" s="163">
        <v>0</v>
      </c>
      <c r="M177" s="162"/>
      <c r="N177" s="163">
        <f>ROUND($L$177*$K$177,2)</f>
        <v>0</v>
      </c>
      <c r="O177" s="162"/>
      <c r="P177" s="162"/>
      <c r="Q177" s="162"/>
      <c r="R177" s="20"/>
      <c r="T177" s="109"/>
      <c r="U177" s="26" t="s">
        <v>40</v>
      </c>
      <c r="V177" s="110">
        <v>0.454</v>
      </c>
      <c r="W177" s="110">
        <f>$V$177*$K$177</f>
        <v>76.5444</v>
      </c>
      <c r="X177" s="110">
        <v>0</v>
      </c>
      <c r="Y177" s="110">
        <f>$X$177*$K$177</f>
        <v>0</v>
      </c>
      <c r="Z177" s="110">
        <v>0</v>
      </c>
      <c r="AA177" s="111">
        <f>$Z$177*$K$177</f>
        <v>0</v>
      </c>
      <c r="AR177" s="6" t="s">
        <v>208</v>
      </c>
      <c r="AT177" s="6" t="s">
        <v>136</v>
      </c>
      <c r="AU177" s="6" t="s">
        <v>88</v>
      </c>
      <c r="AY177" s="6" t="s">
        <v>135</v>
      </c>
      <c r="BE177" s="112">
        <f>IF($U$177="základní",$N$177,0)</f>
        <v>0</v>
      </c>
      <c r="BF177" s="112">
        <f>IF($U$177="snížená",$N$177,0)</f>
        <v>0</v>
      </c>
      <c r="BG177" s="112">
        <f>IF($U$177="zákl. přenesená",$N$177,0)</f>
        <v>0</v>
      </c>
      <c r="BH177" s="112">
        <f>IF($U$177="sníž. přenesená",$N$177,0)</f>
        <v>0</v>
      </c>
      <c r="BI177" s="112">
        <f>IF($U$177="nulová",$N$177,0)</f>
        <v>0</v>
      </c>
      <c r="BJ177" s="6" t="s">
        <v>19</v>
      </c>
      <c r="BK177" s="112">
        <f>ROUND($L$177*$K$177,2)</f>
        <v>0</v>
      </c>
      <c r="BL177" s="6" t="s">
        <v>208</v>
      </c>
    </row>
    <row r="178" spans="2:64" s="6" customFormat="1" ht="15.75" customHeight="1">
      <c r="B178" s="19"/>
      <c r="C178" s="113" t="s">
        <v>254</v>
      </c>
      <c r="D178" s="113" t="s">
        <v>225</v>
      </c>
      <c r="E178" s="114" t="s">
        <v>255</v>
      </c>
      <c r="F178" s="165" t="s">
        <v>256</v>
      </c>
      <c r="G178" s="166"/>
      <c r="H178" s="166"/>
      <c r="I178" s="166"/>
      <c r="J178" s="115" t="s">
        <v>139</v>
      </c>
      <c r="K178" s="116">
        <v>3.02</v>
      </c>
      <c r="L178" s="167">
        <v>0</v>
      </c>
      <c r="M178" s="166"/>
      <c r="N178" s="167">
        <f>ROUND($L$178*$K$178,2)</f>
        <v>0</v>
      </c>
      <c r="O178" s="162"/>
      <c r="P178" s="162"/>
      <c r="Q178" s="162"/>
      <c r="R178" s="20"/>
      <c r="T178" s="109"/>
      <c r="U178" s="26" t="s">
        <v>40</v>
      </c>
      <c r="V178" s="110">
        <v>0</v>
      </c>
      <c r="W178" s="110">
        <f>$V$178*$K$178</f>
        <v>0</v>
      </c>
      <c r="X178" s="110">
        <v>0.55</v>
      </c>
      <c r="Y178" s="110">
        <f>$X$178*$K$178</f>
        <v>1.6610000000000003</v>
      </c>
      <c r="Z178" s="110">
        <v>0</v>
      </c>
      <c r="AA178" s="111">
        <f>$Z$178*$K$178</f>
        <v>0</v>
      </c>
      <c r="AR178" s="6" t="s">
        <v>228</v>
      </c>
      <c r="AT178" s="6" t="s">
        <v>225</v>
      </c>
      <c r="AU178" s="6" t="s">
        <v>88</v>
      </c>
      <c r="AY178" s="6" t="s">
        <v>135</v>
      </c>
      <c r="BE178" s="112">
        <f>IF($U$178="základní",$N$178,0)</f>
        <v>0</v>
      </c>
      <c r="BF178" s="112">
        <f>IF($U$178="snížená",$N$178,0)</f>
        <v>0</v>
      </c>
      <c r="BG178" s="112">
        <f>IF($U$178="zákl. přenesená",$N$178,0)</f>
        <v>0</v>
      </c>
      <c r="BH178" s="112">
        <f>IF($U$178="sníž. přenesená",$N$178,0)</f>
        <v>0</v>
      </c>
      <c r="BI178" s="112">
        <f>IF($U$178="nulová",$N$178,0)</f>
        <v>0</v>
      </c>
      <c r="BJ178" s="6" t="s">
        <v>19</v>
      </c>
      <c r="BK178" s="112">
        <f>ROUND($L$178*$K$178,2)</f>
        <v>0</v>
      </c>
      <c r="BL178" s="6" t="s">
        <v>208</v>
      </c>
    </row>
    <row r="179" spans="2:64" s="6" customFormat="1" ht="15.75" customHeight="1">
      <c r="B179" s="19"/>
      <c r="C179" s="105" t="s">
        <v>257</v>
      </c>
      <c r="D179" s="105" t="s">
        <v>136</v>
      </c>
      <c r="E179" s="106" t="s">
        <v>258</v>
      </c>
      <c r="F179" s="161" t="s">
        <v>259</v>
      </c>
      <c r="G179" s="162"/>
      <c r="H179" s="162"/>
      <c r="I179" s="162"/>
      <c r="J179" s="107" t="s">
        <v>154</v>
      </c>
      <c r="K179" s="108">
        <v>329.458</v>
      </c>
      <c r="L179" s="163">
        <v>0</v>
      </c>
      <c r="M179" s="162"/>
      <c r="N179" s="163">
        <f>ROUND($L$179*$K$179,2)</f>
        <v>0</v>
      </c>
      <c r="O179" s="162"/>
      <c r="P179" s="162"/>
      <c r="Q179" s="162"/>
      <c r="R179" s="20"/>
      <c r="T179" s="109"/>
      <c r="U179" s="26" t="s">
        <v>40</v>
      </c>
      <c r="V179" s="110">
        <v>0.09</v>
      </c>
      <c r="W179" s="110">
        <f>$V$179*$K$179</f>
        <v>29.651220000000002</v>
      </c>
      <c r="X179" s="110">
        <v>0</v>
      </c>
      <c r="Y179" s="110">
        <f>$X$179*$K$179</f>
        <v>0</v>
      </c>
      <c r="Z179" s="110">
        <v>0.015</v>
      </c>
      <c r="AA179" s="111">
        <f>$Z$179*$K$179</f>
        <v>4.941870000000001</v>
      </c>
      <c r="AR179" s="6" t="s">
        <v>208</v>
      </c>
      <c r="AT179" s="6" t="s">
        <v>136</v>
      </c>
      <c r="AU179" s="6" t="s">
        <v>88</v>
      </c>
      <c r="AY179" s="6" t="s">
        <v>135</v>
      </c>
      <c r="BE179" s="112">
        <f>IF($U$179="základní",$N$179,0)</f>
        <v>0</v>
      </c>
      <c r="BF179" s="112">
        <f>IF($U$179="snížená",$N$179,0)</f>
        <v>0</v>
      </c>
      <c r="BG179" s="112">
        <f>IF($U$179="zákl. přenesená",$N$179,0)</f>
        <v>0</v>
      </c>
      <c r="BH179" s="112">
        <f>IF($U$179="sníž. přenesená",$N$179,0)</f>
        <v>0</v>
      </c>
      <c r="BI179" s="112">
        <f>IF($U$179="nulová",$N$179,0)</f>
        <v>0</v>
      </c>
      <c r="BJ179" s="6" t="s">
        <v>19</v>
      </c>
      <c r="BK179" s="112">
        <f>ROUND($L$179*$K$179,2)</f>
        <v>0</v>
      </c>
      <c r="BL179" s="6" t="s">
        <v>208</v>
      </c>
    </row>
    <row r="180" spans="2:64" s="6" customFormat="1" ht="27" customHeight="1">
      <c r="B180" s="19"/>
      <c r="C180" s="105" t="s">
        <v>260</v>
      </c>
      <c r="D180" s="105" t="s">
        <v>136</v>
      </c>
      <c r="E180" s="106" t="s">
        <v>261</v>
      </c>
      <c r="F180" s="161" t="s">
        <v>262</v>
      </c>
      <c r="G180" s="162"/>
      <c r="H180" s="162"/>
      <c r="I180" s="162"/>
      <c r="J180" s="107" t="s">
        <v>154</v>
      </c>
      <c r="K180" s="108">
        <v>441</v>
      </c>
      <c r="L180" s="163">
        <v>0</v>
      </c>
      <c r="M180" s="162"/>
      <c r="N180" s="163">
        <f>ROUND($L$180*$K$180,2)</f>
        <v>0</v>
      </c>
      <c r="O180" s="162"/>
      <c r="P180" s="162"/>
      <c r="Q180" s="162"/>
      <c r="R180" s="20"/>
      <c r="T180" s="109"/>
      <c r="U180" s="26" t="s">
        <v>40</v>
      </c>
      <c r="V180" s="110">
        <v>0.085</v>
      </c>
      <c r="W180" s="110">
        <f>$V$180*$K$180</f>
        <v>37.485</v>
      </c>
      <c r="X180" s="110">
        <v>0</v>
      </c>
      <c r="Y180" s="110">
        <f>$X$180*$K$180</f>
        <v>0</v>
      </c>
      <c r="Z180" s="110">
        <v>0</v>
      </c>
      <c r="AA180" s="111">
        <f>$Z$180*$K$180</f>
        <v>0</v>
      </c>
      <c r="AR180" s="6" t="s">
        <v>208</v>
      </c>
      <c r="AT180" s="6" t="s">
        <v>136</v>
      </c>
      <c r="AU180" s="6" t="s">
        <v>88</v>
      </c>
      <c r="AY180" s="6" t="s">
        <v>135</v>
      </c>
      <c r="BE180" s="112">
        <f>IF($U$180="základní",$N$180,0)</f>
        <v>0</v>
      </c>
      <c r="BF180" s="112">
        <f>IF($U$180="snížená",$N$180,0)</f>
        <v>0</v>
      </c>
      <c r="BG180" s="112">
        <f>IF($U$180="zákl. přenesená",$N$180,0)</f>
        <v>0</v>
      </c>
      <c r="BH180" s="112">
        <f>IF($U$180="sníž. přenesená",$N$180,0)</f>
        <v>0</v>
      </c>
      <c r="BI180" s="112">
        <f>IF($U$180="nulová",$N$180,0)</f>
        <v>0</v>
      </c>
      <c r="BJ180" s="6" t="s">
        <v>19</v>
      </c>
      <c r="BK180" s="112">
        <f>ROUND($L$180*$K$180,2)</f>
        <v>0</v>
      </c>
      <c r="BL180" s="6" t="s">
        <v>208</v>
      </c>
    </row>
    <row r="181" spans="2:64" s="6" customFormat="1" ht="15.75" customHeight="1">
      <c r="B181" s="19"/>
      <c r="C181" s="105" t="s">
        <v>263</v>
      </c>
      <c r="D181" s="105" t="s">
        <v>136</v>
      </c>
      <c r="E181" s="106" t="s">
        <v>264</v>
      </c>
      <c r="F181" s="161" t="s">
        <v>265</v>
      </c>
      <c r="G181" s="162"/>
      <c r="H181" s="162"/>
      <c r="I181" s="162"/>
      <c r="J181" s="107" t="s">
        <v>234</v>
      </c>
      <c r="K181" s="108">
        <v>441</v>
      </c>
      <c r="L181" s="163">
        <v>0</v>
      </c>
      <c r="M181" s="162"/>
      <c r="N181" s="163">
        <f>ROUND($L$181*$K$181,2)</f>
        <v>0</v>
      </c>
      <c r="O181" s="162"/>
      <c r="P181" s="162"/>
      <c r="Q181" s="162"/>
      <c r="R181" s="20"/>
      <c r="T181" s="109"/>
      <c r="U181" s="26" t="s">
        <v>40</v>
      </c>
      <c r="V181" s="110">
        <v>0.03</v>
      </c>
      <c r="W181" s="110">
        <f>$V$181*$K$181</f>
        <v>13.229999999999999</v>
      </c>
      <c r="X181" s="110">
        <v>0</v>
      </c>
      <c r="Y181" s="110">
        <f>$X$181*$K$181</f>
        <v>0</v>
      </c>
      <c r="Z181" s="110">
        <v>0</v>
      </c>
      <c r="AA181" s="111">
        <f>$Z$181*$K$181</f>
        <v>0</v>
      </c>
      <c r="AR181" s="6" t="s">
        <v>208</v>
      </c>
      <c r="AT181" s="6" t="s">
        <v>136</v>
      </c>
      <c r="AU181" s="6" t="s">
        <v>88</v>
      </c>
      <c r="AY181" s="6" t="s">
        <v>135</v>
      </c>
      <c r="BE181" s="112">
        <f>IF($U$181="základní",$N$181,0)</f>
        <v>0</v>
      </c>
      <c r="BF181" s="112">
        <f>IF($U$181="snížená",$N$181,0)</f>
        <v>0</v>
      </c>
      <c r="BG181" s="112">
        <f>IF($U$181="zákl. přenesená",$N$181,0)</f>
        <v>0</v>
      </c>
      <c r="BH181" s="112">
        <f>IF($U$181="sníž. přenesená",$N$181,0)</f>
        <v>0</v>
      </c>
      <c r="BI181" s="112">
        <f>IF($U$181="nulová",$N$181,0)</f>
        <v>0</v>
      </c>
      <c r="BJ181" s="6" t="s">
        <v>19</v>
      </c>
      <c r="BK181" s="112">
        <f>ROUND($L$181*$K$181,2)</f>
        <v>0</v>
      </c>
      <c r="BL181" s="6" t="s">
        <v>208</v>
      </c>
    </row>
    <row r="182" spans="2:64" s="6" customFormat="1" ht="27" customHeight="1">
      <c r="B182" s="19"/>
      <c r="C182" s="113" t="s">
        <v>266</v>
      </c>
      <c r="D182" s="113" t="s">
        <v>225</v>
      </c>
      <c r="E182" s="114" t="s">
        <v>267</v>
      </c>
      <c r="F182" s="165" t="s">
        <v>268</v>
      </c>
      <c r="G182" s="166"/>
      <c r="H182" s="166"/>
      <c r="I182" s="166"/>
      <c r="J182" s="115" t="s">
        <v>139</v>
      </c>
      <c r="K182" s="116">
        <v>3</v>
      </c>
      <c r="L182" s="167">
        <v>0</v>
      </c>
      <c r="M182" s="166"/>
      <c r="N182" s="167">
        <f>ROUND($L$182*$K$182,2)</f>
        <v>0</v>
      </c>
      <c r="O182" s="162"/>
      <c r="P182" s="162"/>
      <c r="Q182" s="162"/>
      <c r="R182" s="20"/>
      <c r="T182" s="109"/>
      <c r="U182" s="26" t="s">
        <v>40</v>
      </c>
      <c r="V182" s="110">
        <v>0</v>
      </c>
      <c r="W182" s="110">
        <f>$V$182*$K$182</f>
        <v>0</v>
      </c>
      <c r="X182" s="110">
        <v>0.55</v>
      </c>
      <c r="Y182" s="110">
        <f>$X$182*$K$182</f>
        <v>1.6500000000000001</v>
      </c>
      <c r="Z182" s="110">
        <v>0</v>
      </c>
      <c r="AA182" s="111">
        <f>$Z$182*$K$182</f>
        <v>0</v>
      </c>
      <c r="AR182" s="6" t="s">
        <v>228</v>
      </c>
      <c r="AT182" s="6" t="s">
        <v>225</v>
      </c>
      <c r="AU182" s="6" t="s">
        <v>88</v>
      </c>
      <c r="AY182" s="6" t="s">
        <v>135</v>
      </c>
      <c r="BE182" s="112">
        <f>IF($U$182="základní",$N$182,0)</f>
        <v>0</v>
      </c>
      <c r="BF182" s="112">
        <f>IF($U$182="snížená",$N$182,0)</f>
        <v>0</v>
      </c>
      <c r="BG182" s="112">
        <f>IF($U$182="zákl. přenesená",$N$182,0)</f>
        <v>0</v>
      </c>
      <c r="BH182" s="112">
        <f>IF($U$182="sníž. přenesená",$N$182,0)</f>
        <v>0</v>
      </c>
      <c r="BI182" s="112">
        <f>IF($U$182="nulová",$N$182,0)</f>
        <v>0</v>
      </c>
      <c r="BJ182" s="6" t="s">
        <v>19</v>
      </c>
      <c r="BK182" s="112">
        <f>ROUND($L$182*$K$182,2)</f>
        <v>0</v>
      </c>
      <c r="BL182" s="6" t="s">
        <v>208</v>
      </c>
    </row>
    <row r="183" spans="2:64" s="6" customFormat="1" ht="27" customHeight="1">
      <c r="B183" s="19"/>
      <c r="C183" s="105" t="s">
        <v>269</v>
      </c>
      <c r="D183" s="105" t="s">
        <v>136</v>
      </c>
      <c r="E183" s="106" t="s">
        <v>270</v>
      </c>
      <c r="F183" s="161" t="s">
        <v>271</v>
      </c>
      <c r="G183" s="162"/>
      <c r="H183" s="162"/>
      <c r="I183" s="162"/>
      <c r="J183" s="107" t="s">
        <v>234</v>
      </c>
      <c r="K183" s="108">
        <v>440</v>
      </c>
      <c r="L183" s="163">
        <v>0</v>
      </c>
      <c r="M183" s="162"/>
      <c r="N183" s="163">
        <f>ROUND($L$183*$K$183,2)</f>
        <v>0</v>
      </c>
      <c r="O183" s="162"/>
      <c r="P183" s="162"/>
      <c r="Q183" s="162"/>
      <c r="R183" s="20"/>
      <c r="T183" s="109"/>
      <c r="U183" s="26" t="s">
        <v>40</v>
      </c>
      <c r="V183" s="110">
        <v>0.12</v>
      </c>
      <c r="W183" s="110">
        <f>$V$183*$K$183</f>
        <v>52.8</v>
      </c>
      <c r="X183" s="110">
        <v>0</v>
      </c>
      <c r="Y183" s="110">
        <f>$X$183*$K$183</f>
        <v>0</v>
      </c>
      <c r="Z183" s="110">
        <v>0.014</v>
      </c>
      <c r="AA183" s="111">
        <f>$Z$183*$K$183</f>
        <v>6.16</v>
      </c>
      <c r="AR183" s="6" t="s">
        <v>208</v>
      </c>
      <c r="AT183" s="6" t="s">
        <v>136</v>
      </c>
      <c r="AU183" s="6" t="s">
        <v>88</v>
      </c>
      <c r="AY183" s="6" t="s">
        <v>135</v>
      </c>
      <c r="BE183" s="112">
        <f>IF($U$183="základní",$N$183,0)</f>
        <v>0</v>
      </c>
      <c r="BF183" s="112">
        <f>IF($U$183="snížená",$N$183,0)</f>
        <v>0</v>
      </c>
      <c r="BG183" s="112">
        <f>IF($U$183="zákl. přenesená",$N$183,0)</f>
        <v>0</v>
      </c>
      <c r="BH183" s="112">
        <f>IF($U$183="sníž. přenesená",$N$183,0)</f>
        <v>0</v>
      </c>
      <c r="BI183" s="112">
        <f>IF($U$183="nulová",$N$183,0)</f>
        <v>0</v>
      </c>
      <c r="BJ183" s="6" t="s">
        <v>19</v>
      </c>
      <c r="BK183" s="112">
        <f>ROUND($L$183*$K$183,2)</f>
        <v>0</v>
      </c>
      <c r="BL183" s="6" t="s">
        <v>208</v>
      </c>
    </row>
    <row r="184" spans="2:64" s="6" customFormat="1" ht="27" customHeight="1">
      <c r="B184" s="19"/>
      <c r="C184" s="105" t="s">
        <v>272</v>
      </c>
      <c r="D184" s="105" t="s">
        <v>136</v>
      </c>
      <c r="E184" s="106" t="s">
        <v>273</v>
      </c>
      <c r="F184" s="161" t="s">
        <v>274</v>
      </c>
      <c r="G184" s="162"/>
      <c r="H184" s="162"/>
      <c r="I184" s="162"/>
      <c r="J184" s="107" t="s">
        <v>139</v>
      </c>
      <c r="K184" s="108">
        <v>6</v>
      </c>
      <c r="L184" s="163">
        <v>0</v>
      </c>
      <c r="M184" s="162"/>
      <c r="N184" s="163">
        <f>ROUND($L$184*$K$184,2)</f>
        <v>0</v>
      </c>
      <c r="O184" s="162"/>
      <c r="P184" s="162"/>
      <c r="Q184" s="162"/>
      <c r="R184" s="20"/>
      <c r="T184" s="109"/>
      <c r="U184" s="26" t="s">
        <v>40</v>
      </c>
      <c r="V184" s="110">
        <v>0</v>
      </c>
      <c r="W184" s="110">
        <f>$V$184*$K$184</f>
        <v>0</v>
      </c>
      <c r="X184" s="110">
        <v>0.02337</v>
      </c>
      <c r="Y184" s="110">
        <f>$X$184*$K$184</f>
        <v>0.14021999999999998</v>
      </c>
      <c r="Z184" s="110">
        <v>0</v>
      </c>
      <c r="AA184" s="111">
        <f>$Z$184*$K$184</f>
        <v>0</v>
      </c>
      <c r="AR184" s="6" t="s">
        <v>208</v>
      </c>
      <c r="AT184" s="6" t="s">
        <v>136</v>
      </c>
      <c r="AU184" s="6" t="s">
        <v>88</v>
      </c>
      <c r="AY184" s="6" t="s">
        <v>135</v>
      </c>
      <c r="BE184" s="112">
        <f>IF($U$184="základní",$N$184,0)</f>
        <v>0</v>
      </c>
      <c r="BF184" s="112">
        <f>IF($U$184="snížená",$N$184,0)</f>
        <v>0</v>
      </c>
      <c r="BG184" s="112">
        <f>IF($U$184="zákl. přenesená",$N$184,0)</f>
        <v>0</v>
      </c>
      <c r="BH184" s="112">
        <f>IF($U$184="sníž. přenesená",$N$184,0)</f>
        <v>0</v>
      </c>
      <c r="BI184" s="112">
        <f>IF($U$184="nulová",$N$184,0)</f>
        <v>0</v>
      </c>
      <c r="BJ184" s="6" t="s">
        <v>19</v>
      </c>
      <c r="BK184" s="112">
        <f>ROUND($L$184*$K$184,2)</f>
        <v>0</v>
      </c>
      <c r="BL184" s="6" t="s">
        <v>208</v>
      </c>
    </row>
    <row r="185" spans="2:64" s="6" customFormat="1" ht="27" customHeight="1">
      <c r="B185" s="19"/>
      <c r="C185" s="105" t="s">
        <v>275</v>
      </c>
      <c r="D185" s="105" t="s">
        <v>136</v>
      </c>
      <c r="E185" s="106" t="s">
        <v>276</v>
      </c>
      <c r="F185" s="161" t="s">
        <v>277</v>
      </c>
      <c r="G185" s="162"/>
      <c r="H185" s="162"/>
      <c r="I185" s="162"/>
      <c r="J185" s="107" t="s">
        <v>234</v>
      </c>
      <c r="K185" s="108">
        <v>261</v>
      </c>
      <c r="L185" s="163">
        <v>0</v>
      </c>
      <c r="M185" s="162"/>
      <c r="N185" s="163">
        <f>ROUND($L$185*$K$185,2)</f>
        <v>0</v>
      </c>
      <c r="O185" s="162"/>
      <c r="P185" s="162"/>
      <c r="Q185" s="162"/>
      <c r="R185" s="20"/>
      <c r="T185" s="109"/>
      <c r="U185" s="26" t="s">
        <v>40</v>
      </c>
      <c r="V185" s="110">
        <v>0.318</v>
      </c>
      <c r="W185" s="110">
        <f>$V$185*$K$185</f>
        <v>82.998</v>
      </c>
      <c r="X185" s="110">
        <v>0</v>
      </c>
      <c r="Y185" s="110">
        <f>$X$185*$K$185</f>
        <v>0</v>
      </c>
      <c r="Z185" s="110">
        <v>0</v>
      </c>
      <c r="AA185" s="111">
        <f>$Z$185*$K$185</f>
        <v>0</v>
      </c>
      <c r="AR185" s="6" t="s">
        <v>208</v>
      </c>
      <c r="AT185" s="6" t="s">
        <v>136</v>
      </c>
      <c r="AU185" s="6" t="s">
        <v>88</v>
      </c>
      <c r="AY185" s="6" t="s">
        <v>135</v>
      </c>
      <c r="BE185" s="112">
        <f>IF($U$185="základní",$N$185,0)</f>
        <v>0</v>
      </c>
      <c r="BF185" s="112">
        <f>IF($U$185="snížená",$N$185,0)</f>
        <v>0</v>
      </c>
      <c r="BG185" s="112">
        <f>IF($U$185="zákl. přenesená",$N$185,0)</f>
        <v>0</v>
      </c>
      <c r="BH185" s="112">
        <f>IF($U$185="sníž. přenesená",$N$185,0)</f>
        <v>0</v>
      </c>
      <c r="BI185" s="112">
        <f>IF($U$185="nulová",$N$185,0)</f>
        <v>0</v>
      </c>
      <c r="BJ185" s="6" t="s">
        <v>19</v>
      </c>
      <c r="BK185" s="112">
        <f>ROUND($L$185*$K$185,2)</f>
        <v>0</v>
      </c>
      <c r="BL185" s="6" t="s">
        <v>208</v>
      </c>
    </row>
    <row r="186" spans="2:64" s="6" customFormat="1" ht="27" customHeight="1">
      <c r="B186" s="19"/>
      <c r="C186" s="113" t="s">
        <v>278</v>
      </c>
      <c r="D186" s="113" t="s">
        <v>225</v>
      </c>
      <c r="E186" s="114" t="s">
        <v>279</v>
      </c>
      <c r="F186" s="165" t="s">
        <v>280</v>
      </c>
      <c r="G186" s="166"/>
      <c r="H186" s="166"/>
      <c r="I186" s="166"/>
      <c r="J186" s="115" t="s">
        <v>234</v>
      </c>
      <c r="K186" s="116">
        <v>261</v>
      </c>
      <c r="L186" s="167">
        <v>0</v>
      </c>
      <c r="M186" s="166"/>
      <c r="N186" s="167">
        <f>ROUND($L$186*$K$186,2)</f>
        <v>0</v>
      </c>
      <c r="O186" s="162"/>
      <c r="P186" s="162"/>
      <c r="Q186" s="162"/>
      <c r="R186" s="20"/>
      <c r="T186" s="109"/>
      <c r="U186" s="26" t="s">
        <v>40</v>
      </c>
      <c r="V186" s="110">
        <v>0</v>
      </c>
      <c r="W186" s="110">
        <f>$V$186*$K$186</f>
        <v>0</v>
      </c>
      <c r="X186" s="110">
        <v>0</v>
      </c>
      <c r="Y186" s="110">
        <f>$X$186*$K$186</f>
        <v>0</v>
      </c>
      <c r="Z186" s="110">
        <v>0</v>
      </c>
      <c r="AA186" s="111">
        <f>$Z$186*$K$186</f>
        <v>0</v>
      </c>
      <c r="AR186" s="6" t="s">
        <v>228</v>
      </c>
      <c r="AT186" s="6" t="s">
        <v>225</v>
      </c>
      <c r="AU186" s="6" t="s">
        <v>88</v>
      </c>
      <c r="AY186" s="6" t="s">
        <v>135</v>
      </c>
      <c r="BE186" s="112">
        <f>IF($U$186="základní",$N$186,0)</f>
        <v>0</v>
      </c>
      <c r="BF186" s="112">
        <f>IF($U$186="snížená",$N$186,0)</f>
        <v>0</v>
      </c>
      <c r="BG186" s="112">
        <f>IF($U$186="zákl. přenesená",$N$186,0)</f>
        <v>0</v>
      </c>
      <c r="BH186" s="112">
        <f>IF($U$186="sníž. přenesená",$N$186,0)</f>
        <v>0</v>
      </c>
      <c r="BI186" s="112">
        <f>IF($U$186="nulová",$N$186,0)</f>
        <v>0</v>
      </c>
      <c r="BJ186" s="6" t="s">
        <v>19</v>
      </c>
      <c r="BK186" s="112">
        <f>ROUND($L$186*$K$186,2)</f>
        <v>0</v>
      </c>
      <c r="BL186" s="6" t="s">
        <v>208</v>
      </c>
    </row>
    <row r="187" spans="2:64" s="6" customFormat="1" ht="27" customHeight="1">
      <c r="B187" s="19"/>
      <c r="C187" s="105" t="s">
        <v>281</v>
      </c>
      <c r="D187" s="105" t="s">
        <v>136</v>
      </c>
      <c r="E187" s="106" t="s">
        <v>282</v>
      </c>
      <c r="F187" s="161" t="s">
        <v>283</v>
      </c>
      <c r="G187" s="162"/>
      <c r="H187" s="162"/>
      <c r="I187" s="162"/>
      <c r="J187" s="107" t="s">
        <v>154</v>
      </c>
      <c r="K187" s="108">
        <v>441</v>
      </c>
      <c r="L187" s="163">
        <v>0</v>
      </c>
      <c r="M187" s="162"/>
      <c r="N187" s="163">
        <f>ROUND($L$187*$K$187,2)</f>
        <v>0</v>
      </c>
      <c r="O187" s="162"/>
      <c r="P187" s="162"/>
      <c r="Q187" s="162"/>
      <c r="R187" s="20"/>
      <c r="T187" s="109"/>
      <c r="U187" s="26" t="s">
        <v>40</v>
      </c>
      <c r="V187" s="110">
        <v>0.093</v>
      </c>
      <c r="W187" s="110">
        <f>$V$187*$K$187</f>
        <v>41.013</v>
      </c>
      <c r="X187" s="110">
        <v>0</v>
      </c>
      <c r="Y187" s="110">
        <f>$X$187*$K$187</f>
        <v>0</v>
      </c>
      <c r="Z187" s="110">
        <v>0</v>
      </c>
      <c r="AA187" s="111">
        <f>$Z$187*$K$187</f>
        <v>0</v>
      </c>
      <c r="AR187" s="6" t="s">
        <v>208</v>
      </c>
      <c r="AT187" s="6" t="s">
        <v>136</v>
      </c>
      <c r="AU187" s="6" t="s">
        <v>88</v>
      </c>
      <c r="AY187" s="6" t="s">
        <v>135</v>
      </c>
      <c r="BE187" s="112">
        <f>IF($U$187="základní",$N$187,0)</f>
        <v>0</v>
      </c>
      <c r="BF187" s="112">
        <f>IF($U$187="snížená",$N$187,0)</f>
        <v>0</v>
      </c>
      <c r="BG187" s="112">
        <f>IF($U$187="zákl. přenesená",$N$187,0)</f>
        <v>0</v>
      </c>
      <c r="BH187" s="112">
        <f>IF($U$187="sníž. přenesená",$N$187,0)</f>
        <v>0</v>
      </c>
      <c r="BI187" s="112">
        <f>IF($U$187="nulová",$N$187,0)</f>
        <v>0</v>
      </c>
      <c r="BJ187" s="6" t="s">
        <v>19</v>
      </c>
      <c r="BK187" s="112">
        <f>ROUND($L$187*$K$187,2)</f>
        <v>0</v>
      </c>
      <c r="BL187" s="6" t="s">
        <v>208</v>
      </c>
    </row>
    <row r="188" spans="2:64" s="6" customFormat="1" ht="27" customHeight="1">
      <c r="B188" s="19"/>
      <c r="C188" s="113" t="s">
        <v>284</v>
      </c>
      <c r="D188" s="113" t="s">
        <v>225</v>
      </c>
      <c r="E188" s="114" t="s">
        <v>285</v>
      </c>
      <c r="F188" s="165" t="s">
        <v>286</v>
      </c>
      <c r="G188" s="166"/>
      <c r="H188" s="166"/>
      <c r="I188" s="166"/>
      <c r="J188" s="115" t="s">
        <v>154</v>
      </c>
      <c r="K188" s="116">
        <v>465</v>
      </c>
      <c r="L188" s="167">
        <v>0</v>
      </c>
      <c r="M188" s="166"/>
      <c r="N188" s="167">
        <f>ROUND($L$188*$K$188,2)</f>
        <v>0</v>
      </c>
      <c r="O188" s="162"/>
      <c r="P188" s="162"/>
      <c r="Q188" s="162"/>
      <c r="R188" s="20"/>
      <c r="T188" s="109"/>
      <c r="U188" s="26" t="s">
        <v>40</v>
      </c>
      <c r="V188" s="110">
        <v>0</v>
      </c>
      <c r="W188" s="110">
        <f>$V$188*$K$188</f>
        <v>0</v>
      </c>
      <c r="X188" s="110">
        <v>0.000115</v>
      </c>
      <c r="Y188" s="110">
        <f>$X$188*$K$188</f>
        <v>0.053475</v>
      </c>
      <c r="Z188" s="110">
        <v>0</v>
      </c>
      <c r="AA188" s="111">
        <f>$Z$188*$K$188</f>
        <v>0</v>
      </c>
      <c r="AR188" s="6" t="s">
        <v>228</v>
      </c>
      <c r="AT188" s="6" t="s">
        <v>225</v>
      </c>
      <c r="AU188" s="6" t="s">
        <v>88</v>
      </c>
      <c r="AY188" s="6" t="s">
        <v>135</v>
      </c>
      <c r="BE188" s="112">
        <f>IF($U$188="základní",$N$188,0)</f>
        <v>0</v>
      </c>
      <c r="BF188" s="112">
        <f>IF($U$188="snížená",$N$188,0)</f>
        <v>0</v>
      </c>
      <c r="BG188" s="112">
        <f>IF($U$188="zákl. přenesená",$N$188,0)</f>
        <v>0</v>
      </c>
      <c r="BH188" s="112">
        <f>IF($U$188="sníž. přenesená",$N$188,0)</f>
        <v>0</v>
      </c>
      <c r="BI188" s="112">
        <f>IF($U$188="nulová",$N$188,0)</f>
        <v>0</v>
      </c>
      <c r="BJ188" s="6" t="s">
        <v>19</v>
      </c>
      <c r="BK188" s="112">
        <f>ROUND($L$188*$K$188,2)</f>
        <v>0</v>
      </c>
      <c r="BL188" s="6" t="s">
        <v>208</v>
      </c>
    </row>
    <row r="189" spans="2:64" s="6" customFormat="1" ht="27" customHeight="1">
      <c r="B189" s="19"/>
      <c r="C189" s="105" t="s">
        <v>287</v>
      </c>
      <c r="D189" s="105" t="s">
        <v>136</v>
      </c>
      <c r="E189" s="106" t="s">
        <v>288</v>
      </c>
      <c r="F189" s="161" t="s">
        <v>289</v>
      </c>
      <c r="G189" s="162"/>
      <c r="H189" s="162"/>
      <c r="I189" s="162"/>
      <c r="J189" s="107" t="s">
        <v>218</v>
      </c>
      <c r="K189" s="108">
        <v>3378.57</v>
      </c>
      <c r="L189" s="163">
        <v>0</v>
      </c>
      <c r="M189" s="162"/>
      <c r="N189" s="163">
        <f>ROUND($L$189*$K$189,2)</f>
        <v>0</v>
      </c>
      <c r="O189" s="162"/>
      <c r="P189" s="162"/>
      <c r="Q189" s="162"/>
      <c r="R189" s="20"/>
      <c r="T189" s="109"/>
      <c r="U189" s="26" t="s">
        <v>40</v>
      </c>
      <c r="V189" s="110">
        <v>0</v>
      </c>
      <c r="W189" s="110">
        <f>$V$189*$K$189</f>
        <v>0</v>
      </c>
      <c r="X189" s="110">
        <v>0</v>
      </c>
      <c r="Y189" s="110">
        <f>$X$189*$K$189</f>
        <v>0</v>
      </c>
      <c r="Z189" s="110">
        <v>0</v>
      </c>
      <c r="AA189" s="111">
        <f>$Z$189*$K$189</f>
        <v>0</v>
      </c>
      <c r="AR189" s="6" t="s">
        <v>208</v>
      </c>
      <c r="AT189" s="6" t="s">
        <v>136</v>
      </c>
      <c r="AU189" s="6" t="s">
        <v>88</v>
      </c>
      <c r="AY189" s="6" t="s">
        <v>135</v>
      </c>
      <c r="BE189" s="112">
        <f>IF($U$189="základní",$N$189,0)</f>
        <v>0</v>
      </c>
      <c r="BF189" s="112">
        <f>IF($U$189="snížená",$N$189,0)</f>
        <v>0</v>
      </c>
      <c r="BG189" s="112">
        <f>IF($U$189="zákl. přenesená",$N$189,0)</f>
        <v>0</v>
      </c>
      <c r="BH189" s="112">
        <f>IF($U$189="sníž. přenesená",$N$189,0)</f>
        <v>0</v>
      </c>
      <c r="BI189" s="112">
        <f>IF($U$189="nulová",$N$189,0)</f>
        <v>0</v>
      </c>
      <c r="BJ189" s="6" t="s">
        <v>19</v>
      </c>
      <c r="BK189" s="112">
        <f>ROUND($L$189*$K$189,2)</f>
        <v>0</v>
      </c>
      <c r="BL189" s="6" t="s">
        <v>208</v>
      </c>
    </row>
    <row r="190" spans="2:63" s="95" customFormat="1" ht="30.75" customHeight="1">
      <c r="B190" s="96"/>
      <c r="D190" s="104" t="s">
        <v>110</v>
      </c>
      <c r="E190" s="104"/>
      <c r="F190" s="104"/>
      <c r="G190" s="104"/>
      <c r="H190" s="104"/>
      <c r="I190" s="104"/>
      <c r="J190" s="104"/>
      <c r="K190" s="104"/>
      <c r="L190" s="104"/>
      <c r="M190" s="104"/>
      <c r="N190" s="157">
        <f>$BK$190</f>
        <v>0</v>
      </c>
      <c r="O190" s="158"/>
      <c r="P190" s="158"/>
      <c r="Q190" s="158"/>
      <c r="R190" s="99"/>
      <c r="T190" s="100"/>
      <c r="W190" s="101">
        <f>SUM($W$191:$W$208)</f>
        <v>279.68800000000005</v>
      </c>
      <c r="Y190" s="101">
        <f>SUM($Y$191:$Y$208)</f>
        <v>5.220160000000002</v>
      </c>
      <c r="AA190" s="102">
        <f>SUM($AA$191:$AA$208)</f>
        <v>0.286846</v>
      </c>
      <c r="AR190" s="98" t="s">
        <v>88</v>
      </c>
      <c r="AT190" s="98" t="s">
        <v>74</v>
      </c>
      <c r="AU190" s="98" t="s">
        <v>19</v>
      </c>
      <c r="AY190" s="98" t="s">
        <v>135</v>
      </c>
      <c r="BK190" s="103">
        <f>SUM($BK$191:$BK$208)</f>
        <v>0</v>
      </c>
    </row>
    <row r="191" spans="2:64" s="6" customFormat="1" ht="27" customHeight="1">
      <c r="B191" s="19"/>
      <c r="C191" s="105" t="s">
        <v>290</v>
      </c>
      <c r="D191" s="105" t="s">
        <v>136</v>
      </c>
      <c r="E191" s="106" t="s">
        <v>291</v>
      </c>
      <c r="F191" s="161" t="s">
        <v>292</v>
      </c>
      <c r="G191" s="162"/>
      <c r="H191" s="162"/>
      <c r="I191" s="162"/>
      <c r="J191" s="107" t="s">
        <v>234</v>
      </c>
      <c r="K191" s="108">
        <v>60</v>
      </c>
      <c r="L191" s="163">
        <v>0</v>
      </c>
      <c r="M191" s="162"/>
      <c r="N191" s="163">
        <f>ROUND($L$191*$K$191,2)</f>
        <v>0</v>
      </c>
      <c r="O191" s="162"/>
      <c r="P191" s="162"/>
      <c r="Q191" s="162"/>
      <c r="R191" s="20"/>
      <c r="T191" s="109"/>
      <c r="U191" s="26" t="s">
        <v>40</v>
      </c>
      <c r="V191" s="110">
        <v>0.43</v>
      </c>
      <c r="W191" s="110">
        <f>$V$191*$K$191</f>
        <v>25.8</v>
      </c>
      <c r="X191" s="110">
        <v>0</v>
      </c>
      <c r="Y191" s="110">
        <f>$X$191*$K$191</f>
        <v>0</v>
      </c>
      <c r="Z191" s="110">
        <v>0.00191</v>
      </c>
      <c r="AA191" s="111">
        <f>$Z$191*$K$191</f>
        <v>0.11460000000000001</v>
      </c>
      <c r="AR191" s="6" t="s">
        <v>208</v>
      </c>
      <c r="AT191" s="6" t="s">
        <v>136</v>
      </c>
      <c r="AU191" s="6" t="s">
        <v>88</v>
      </c>
      <c r="AY191" s="6" t="s">
        <v>135</v>
      </c>
      <c r="BE191" s="112">
        <f>IF($U$191="základní",$N$191,0)</f>
        <v>0</v>
      </c>
      <c r="BF191" s="112">
        <f>IF($U$191="snížená",$N$191,0)</f>
        <v>0</v>
      </c>
      <c r="BG191" s="112">
        <f>IF($U$191="zákl. přenesená",$N$191,0)</f>
        <v>0</v>
      </c>
      <c r="BH191" s="112">
        <f>IF($U$191="sníž. přenesená",$N$191,0)</f>
        <v>0</v>
      </c>
      <c r="BI191" s="112">
        <f>IF($U$191="nulová",$N$191,0)</f>
        <v>0</v>
      </c>
      <c r="BJ191" s="6" t="s">
        <v>19</v>
      </c>
      <c r="BK191" s="112">
        <f>ROUND($L$191*$K$191,2)</f>
        <v>0</v>
      </c>
      <c r="BL191" s="6" t="s">
        <v>208</v>
      </c>
    </row>
    <row r="192" spans="2:64" s="6" customFormat="1" ht="27" customHeight="1">
      <c r="B192" s="19"/>
      <c r="C192" s="105" t="s">
        <v>293</v>
      </c>
      <c r="D192" s="105" t="s">
        <v>136</v>
      </c>
      <c r="E192" s="106" t="s">
        <v>294</v>
      </c>
      <c r="F192" s="161" t="s">
        <v>295</v>
      </c>
      <c r="G192" s="162"/>
      <c r="H192" s="162"/>
      <c r="I192" s="162"/>
      <c r="J192" s="107" t="s">
        <v>234</v>
      </c>
      <c r="K192" s="108">
        <v>14.2</v>
      </c>
      <c r="L192" s="163">
        <v>0</v>
      </c>
      <c r="M192" s="162"/>
      <c r="N192" s="163">
        <f>ROUND($L$192*$K$192,2)</f>
        <v>0</v>
      </c>
      <c r="O192" s="162"/>
      <c r="P192" s="162"/>
      <c r="Q192" s="162"/>
      <c r="R192" s="20"/>
      <c r="T192" s="109"/>
      <c r="U192" s="26" t="s">
        <v>40</v>
      </c>
      <c r="V192" s="110">
        <v>0.96</v>
      </c>
      <c r="W192" s="110">
        <f>$V$192*$K$192</f>
        <v>13.632</v>
      </c>
      <c r="X192" s="110">
        <v>0</v>
      </c>
      <c r="Y192" s="110">
        <f>$X$192*$K$192</f>
        <v>0</v>
      </c>
      <c r="Z192" s="110">
        <v>0.01213</v>
      </c>
      <c r="AA192" s="111">
        <f>$Z$192*$K$192</f>
        <v>0.17224599999999998</v>
      </c>
      <c r="AR192" s="6" t="s">
        <v>208</v>
      </c>
      <c r="AT192" s="6" t="s">
        <v>136</v>
      </c>
      <c r="AU192" s="6" t="s">
        <v>88</v>
      </c>
      <c r="AY192" s="6" t="s">
        <v>135</v>
      </c>
      <c r="BE192" s="112">
        <f>IF($U$192="základní",$N$192,0)</f>
        <v>0</v>
      </c>
      <c r="BF192" s="112">
        <f>IF($U$192="snížená",$N$192,0)</f>
        <v>0</v>
      </c>
      <c r="BG192" s="112">
        <f>IF($U$192="zákl. přenesená",$N$192,0)</f>
        <v>0</v>
      </c>
      <c r="BH192" s="112">
        <f>IF($U$192="sníž. přenesená",$N$192,0)</f>
        <v>0</v>
      </c>
      <c r="BI192" s="112">
        <f>IF($U$192="nulová",$N$192,0)</f>
        <v>0</v>
      </c>
      <c r="BJ192" s="6" t="s">
        <v>19</v>
      </c>
      <c r="BK192" s="112">
        <f>ROUND($L$192*$K$192,2)</f>
        <v>0</v>
      </c>
      <c r="BL192" s="6" t="s">
        <v>208</v>
      </c>
    </row>
    <row r="193" spans="2:64" s="6" customFormat="1" ht="27" customHeight="1">
      <c r="B193" s="19"/>
      <c r="C193" s="105" t="s">
        <v>296</v>
      </c>
      <c r="D193" s="105" t="s">
        <v>136</v>
      </c>
      <c r="E193" s="106" t="s">
        <v>297</v>
      </c>
      <c r="F193" s="161" t="s">
        <v>298</v>
      </c>
      <c r="G193" s="162"/>
      <c r="H193" s="162"/>
      <c r="I193" s="162"/>
      <c r="J193" s="107" t="s">
        <v>234</v>
      </c>
      <c r="K193" s="108">
        <v>42</v>
      </c>
      <c r="L193" s="163">
        <v>0</v>
      </c>
      <c r="M193" s="162"/>
      <c r="N193" s="163">
        <f>ROUND($L$193*$K$193,2)</f>
        <v>0</v>
      </c>
      <c r="O193" s="162"/>
      <c r="P193" s="162"/>
      <c r="Q193" s="162"/>
      <c r="R193" s="20"/>
      <c r="T193" s="109"/>
      <c r="U193" s="26" t="s">
        <v>40</v>
      </c>
      <c r="V193" s="110">
        <v>0.12</v>
      </c>
      <c r="W193" s="110">
        <f>$V$193*$K$193</f>
        <v>5.04</v>
      </c>
      <c r="X193" s="110">
        <v>0.00288</v>
      </c>
      <c r="Y193" s="110">
        <f>$X$193*$K$193</f>
        <v>0.12096000000000001</v>
      </c>
      <c r="Z193" s="110">
        <v>0</v>
      </c>
      <c r="AA193" s="111">
        <f>$Z$193*$K$193</f>
        <v>0</v>
      </c>
      <c r="AR193" s="6" t="s">
        <v>208</v>
      </c>
      <c r="AT193" s="6" t="s">
        <v>136</v>
      </c>
      <c r="AU193" s="6" t="s">
        <v>88</v>
      </c>
      <c r="AY193" s="6" t="s">
        <v>135</v>
      </c>
      <c r="BE193" s="112">
        <f>IF($U$193="základní",$N$193,0)</f>
        <v>0</v>
      </c>
      <c r="BF193" s="112">
        <f>IF($U$193="snížená",$N$193,0)</f>
        <v>0</v>
      </c>
      <c r="BG193" s="112">
        <f>IF($U$193="zákl. přenesená",$N$193,0)</f>
        <v>0</v>
      </c>
      <c r="BH193" s="112">
        <f>IF($U$193="sníž. přenesená",$N$193,0)</f>
        <v>0</v>
      </c>
      <c r="BI193" s="112">
        <f>IF($U$193="nulová",$N$193,0)</f>
        <v>0</v>
      </c>
      <c r="BJ193" s="6" t="s">
        <v>19</v>
      </c>
      <c r="BK193" s="112">
        <f>ROUND($L$193*$K$193,2)</f>
        <v>0</v>
      </c>
      <c r="BL193" s="6" t="s">
        <v>208</v>
      </c>
    </row>
    <row r="194" spans="2:64" s="6" customFormat="1" ht="27" customHeight="1">
      <c r="B194" s="19"/>
      <c r="C194" s="105" t="s">
        <v>299</v>
      </c>
      <c r="D194" s="105" t="s">
        <v>136</v>
      </c>
      <c r="E194" s="106" t="s">
        <v>300</v>
      </c>
      <c r="F194" s="161" t="s">
        <v>301</v>
      </c>
      <c r="G194" s="162"/>
      <c r="H194" s="162"/>
      <c r="I194" s="162"/>
      <c r="J194" s="107" t="s">
        <v>154</v>
      </c>
      <c r="K194" s="108">
        <v>511.5</v>
      </c>
      <c r="L194" s="163">
        <v>0</v>
      </c>
      <c r="M194" s="162"/>
      <c r="N194" s="163">
        <f>ROUND($L$194*$K$194,2)</f>
        <v>0</v>
      </c>
      <c r="O194" s="162"/>
      <c r="P194" s="162"/>
      <c r="Q194" s="162"/>
      <c r="R194" s="20"/>
      <c r="T194" s="109"/>
      <c r="U194" s="26" t="s">
        <v>40</v>
      </c>
      <c r="V194" s="110">
        <v>0.22</v>
      </c>
      <c r="W194" s="110">
        <f>$V$194*$K$194</f>
        <v>112.53</v>
      </c>
      <c r="X194" s="110">
        <v>0.0065</v>
      </c>
      <c r="Y194" s="110">
        <f>$X$194*$K$194</f>
        <v>3.32475</v>
      </c>
      <c r="Z194" s="110">
        <v>0</v>
      </c>
      <c r="AA194" s="111">
        <f>$Z$194*$K$194</f>
        <v>0</v>
      </c>
      <c r="AR194" s="6" t="s">
        <v>208</v>
      </c>
      <c r="AT194" s="6" t="s">
        <v>136</v>
      </c>
      <c r="AU194" s="6" t="s">
        <v>88</v>
      </c>
      <c r="AY194" s="6" t="s">
        <v>135</v>
      </c>
      <c r="BE194" s="112">
        <f>IF($U$194="základní",$N$194,0)</f>
        <v>0</v>
      </c>
      <c r="BF194" s="112">
        <f>IF($U$194="snížená",$N$194,0)</f>
        <v>0</v>
      </c>
      <c r="BG194" s="112">
        <f>IF($U$194="zákl. přenesená",$N$194,0)</f>
        <v>0</v>
      </c>
      <c r="BH194" s="112">
        <f>IF($U$194="sníž. přenesená",$N$194,0)</f>
        <v>0</v>
      </c>
      <c r="BI194" s="112">
        <f>IF($U$194="nulová",$N$194,0)</f>
        <v>0</v>
      </c>
      <c r="BJ194" s="6" t="s">
        <v>19</v>
      </c>
      <c r="BK194" s="112">
        <f>ROUND($L$194*$K$194,2)</f>
        <v>0</v>
      </c>
      <c r="BL194" s="6" t="s">
        <v>208</v>
      </c>
    </row>
    <row r="195" spans="2:64" s="6" customFormat="1" ht="27" customHeight="1">
      <c r="B195" s="19"/>
      <c r="C195" s="105" t="s">
        <v>302</v>
      </c>
      <c r="D195" s="105" t="s">
        <v>136</v>
      </c>
      <c r="E195" s="106" t="s">
        <v>303</v>
      </c>
      <c r="F195" s="161" t="s">
        <v>304</v>
      </c>
      <c r="G195" s="162"/>
      <c r="H195" s="162"/>
      <c r="I195" s="162"/>
      <c r="J195" s="107" t="s">
        <v>154</v>
      </c>
      <c r="K195" s="108">
        <v>164.4</v>
      </c>
      <c r="L195" s="163">
        <v>0</v>
      </c>
      <c r="M195" s="162"/>
      <c r="N195" s="163">
        <f>ROUND($L$195*$K$195,2)</f>
        <v>0</v>
      </c>
      <c r="O195" s="162"/>
      <c r="P195" s="162"/>
      <c r="Q195" s="162"/>
      <c r="R195" s="20"/>
      <c r="T195" s="109"/>
      <c r="U195" s="26" t="s">
        <v>40</v>
      </c>
      <c r="V195" s="110">
        <v>0.22</v>
      </c>
      <c r="W195" s="110">
        <f>$V$195*$K$195</f>
        <v>36.168</v>
      </c>
      <c r="X195" s="110">
        <v>0.0065</v>
      </c>
      <c r="Y195" s="110">
        <f>$X$195*$K$195</f>
        <v>1.0686</v>
      </c>
      <c r="Z195" s="110">
        <v>0</v>
      </c>
      <c r="AA195" s="111">
        <f>$Z$195*$K$195</f>
        <v>0</v>
      </c>
      <c r="AR195" s="6" t="s">
        <v>208</v>
      </c>
      <c r="AT195" s="6" t="s">
        <v>136</v>
      </c>
      <c r="AU195" s="6" t="s">
        <v>88</v>
      </c>
      <c r="AY195" s="6" t="s">
        <v>135</v>
      </c>
      <c r="BE195" s="112">
        <f>IF($U$195="základní",$N$195,0)</f>
        <v>0</v>
      </c>
      <c r="BF195" s="112">
        <f>IF($U$195="snížená",$N$195,0)</f>
        <v>0</v>
      </c>
      <c r="BG195" s="112">
        <f>IF($U$195="zákl. přenesená",$N$195,0)</f>
        <v>0</v>
      </c>
      <c r="BH195" s="112">
        <f>IF($U$195="sníž. přenesená",$N$195,0)</f>
        <v>0</v>
      </c>
      <c r="BI195" s="112">
        <f>IF($U$195="nulová",$N$195,0)</f>
        <v>0</v>
      </c>
      <c r="BJ195" s="6" t="s">
        <v>19</v>
      </c>
      <c r="BK195" s="112">
        <f>ROUND($L$195*$K$195,2)</f>
        <v>0</v>
      </c>
      <c r="BL195" s="6" t="s">
        <v>208</v>
      </c>
    </row>
    <row r="196" spans="2:64" s="6" customFormat="1" ht="27" customHeight="1">
      <c r="B196" s="19"/>
      <c r="C196" s="105" t="s">
        <v>305</v>
      </c>
      <c r="D196" s="105" t="s">
        <v>136</v>
      </c>
      <c r="E196" s="106" t="s">
        <v>306</v>
      </c>
      <c r="F196" s="161" t="s">
        <v>307</v>
      </c>
      <c r="G196" s="162"/>
      <c r="H196" s="162"/>
      <c r="I196" s="162"/>
      <c r="J196" s="107" t="s">
        <v>234</v>
      </c>
      <c r="K196" s="108">
        <v>40</v>
      </c>
      <c r="L196" s="163">
        <v>0</v>
      </c>
      <c r="M196" s="162"/>
      <c r="N196" s="163">
        <f>ROUND($L$196*$K$196,2)</f>
        <v>0</v>
      </c>
      <c r="O196" s="162"/>
      <c r="P196" s="162"/>
      <c r="Q196" s="162"/>
      <c r="R196" s="20"/>
      <c r="T196" s="109"/>
      <c r="U196" s="26" t="s">
        <v>40</v>
      </c>
      <c r="V196" s="110">
        <v>0.35</v>
      </c>
      <c r="W196" s="110">
        <f>$V$196*$K$196</f>
        <v>14</v>
      </c>
      <c r="X196" s="110">
        <v>0</v>
      </c>
      <c r="Y196" s="110">
        <f>$X$196*$K$196</f>
        <v>0</v>
      </c>
      <c r="Z196" s="110">
        <v>0</v>
      </c>
      <c r="AA196" s="111">
        <f>$Z$196*$K$196</f>
        <v>0</v>
      </c>
      <c r="AR196" s="6" t="s">
        <v>208</v>
      </c>
      <c r="AT196" s="6" t="s">
        <v>136</v>
      </c>
      <c r="AU196" s="6" t="s">
        <v>88</v>
      </c>
      <c r="AY196" s="6" t="s">
        <v>135</v>
      </c>
      <c r="BE196" s="112">
        <f>IF($U$196="základní",$N$196,0)</f>
        <v>0</v>
      </c>
      <c r="BF196" s="112">
        <f>IF($U$196="snížená",$N$196,0)</f>
        <v>0</v>
      </c>
      <c r="BG196" s="112">
        <f>IF($U$196="zákl. přenesená",$N$196,0)</f>
        <v>0</v>
      </c>
      <c r="BH196" s="112">
        <f>IF($U$196="sníž. přenesená",$N$196,0)</f>
        <v>0</v>
      </c>
      <c r="BI196" s="112">
        <f>IF($U$196="nulová",$N$196,0)</f>
        <v>0</v>
      </c>
      <c r="BJ196" s="6" t="s">
        <v>19</v>
      </c>
      <c r="BK196" s="112">
        <f>ROUND($L$196*$K$196,2)</f>
        <v>0</v>
      </c>
      <c r="BL196" s="6" t="s">
        <v>208</v>
      </c>
    </row>
    <row r="197" spans="2:64" s="6" customFormat="1" ht="15.75" customHeight="1">
      <c r="B197" s="19"/>
      <c r="C197" s="113" t="s">
        <v>308</v>
      </c>
      <c r="D197" s="113" t="s">
        <v>225</v>
      </c>
      <c r="E197" s="114" t="s">
        <v>309</v>
      </c>
      <c r="F197" s="165" t="s">
        <v>310</v>
      </c>
      <c r="G197" s="166"/>
      <c r="H197" s="166"/>
      <c r="I197" s="166"/>
      <c r="J197" s="115" t="s">
        <v>144</v>
      </c>
      <c r="K197" s="116">
        <v>26</v>
      </c>
      <c r="L197" s="167">
        <v>0</v>
      </c>
      <c r="M197" s="166"/>
      <c r="N197" s="167">
        <f>ROUND($L$197*$K$197,2)</f>
        <v>0</v>
      </c>
      <c r="O197" s="162"/>
      <c r="P197" s="162"/>
      <c r="Q197" s="162"/>
      <c r="R197" s="20"/>
      <c r="T197" s="109"/>
      <c r="U197" s="26" t="s">
        <v>40</v>
      </c>
      <c r="V197" s="110">
        <v>0</v>
      </c>
      <c r="W197" s="110">
        <f>$V$197*$K$197</f>
        <v>0</v>
      </c>
      <c r="X197" s="110">
        <v>0.0002</v>
      </c>
      <c r="Y197" s="110">
        <f>$X$197*$K$197</f>
        <v>0.005200000000000001</v>
      </c>
      <c r="Z197" s="110">
        <v>0</v>
      </c>
      <c r="AA197" s="111">
        <f>$Z$197*$K$197</f>
        <v>0</v>
      </c>
      <c r="AR197" s="6" t="s">
        <v>228</v>
      </c>
      <c r="AT197" s="6" t="s">
        <v>225</v>
      </c>
      <c r="AU197" s="6" t="s">
        <v>88</v>
      </c>
      <c r="AY197" s="6" t="s">
        <v>135</v>
      </c>
      <c r="BE197" s="112">
        <f>IF($U$197="základní",$N$197,0)</f>
        <v>0</v>
      </c>
      <c r="BF197" s="112">
        <f>IF($U$197="snížená",$N$197,0)</f>
        <v>0</v>
      </c>
      <c r="BG197" s="112">
        <f>IF($U$197="zákl. přenesená",$N$197,0)</f>
        <v>0</v>
      </c>
      <c r="BH197" s="112">
        <f>IF($U$197="sníž. přenesená",$N$197,0)</f>
        <v>0</v>
      </c>
      <c r="BI197" s="112">
        <f>IF($U$197="nulová",$N$197,0)</f>
        <v>0</v>
      </c>
      <c r="BJ197" s="6" t="s">
        <v>19</v>
      </c>
      <c r="BK197" s="112">
        <f>ROUND($L$197*$K$197,2)</f>
        <v>0</v>
      </c>
      <c r="BL197" s="6" t="s">
        <v>208</v>
      </c>
    </row>
    <row r="198" spans="2:64" s="6" customFormat="1" ht="15.75" customHeight="1">
      <c r="B198" s="19"/>
      <c r="C198" s="113" t="s">
        <v>311</v>
      </c>
      <c r="D198" s="113" t="s">
        <v>225</v>
      </c>
      <c r="E198" s="114" t="s">
        <v>312</v>
      </c>
      <c r="F198" s="165" t="s">
        <v>313</v>
      </c>
      <c r="G198" s="166"/>
      <c r="H198" s="166"/>
      <c r="I198" s="166"/>
      <c r="J198" s="115" t="s">
        <v>234</v>
      </c>
      <c r="K198" s="116">
        <v>45</v>
      </c>
      <c r="L198" s="167">
        <v>0</v>
      </c>
      <c r="M198" s="166"/>
      <c r="N198" s="167">
        <f>ROUND($L$198*$K$198,2)</f>
        <v>0</v>
      </c>
      <c r="O198" s="162"/>
      <c r="P198" s="162"/>
      <c r="Q198" s="162"/>
      <c r="R198" s="20"/>
      <c r="T198" s="109"/>
      <c r="U198" s="26" t="s">
        <v>40</v>
      </c>
      <c r="V198" s="110">
        <v>0</v>
      </c>
      <c r="W198" s="110">
        <f>$V$198*$K$198</f>
        <v>0</v>
      </c>
      <c r="X198" s="110">
        <v>0.0018</v>
      </c>
      <c r="Y198" s="110">
        <f>$X$198*$K$198</f>
        <v>0.081</v>
      </c>
      <c r="Z198" s="110">
        <v>0</v>
      </c>
      <c r="AA198" s="111">
        <f>$Z$198*$K$198</f>
        <v>0</v>
      </c>
      <c r="AR198" s="6" t="s">
        <v>228</v>
      </c>
      <c r="AT198" s="6" t="s">
        <v>225</v>
      </c>
      <c r="AU198" s="6" t="s">
        <v>88</v>
      </c>
      <c r="AY198" s="6" t="s">
        <v>135</v>
      </c>
      <c r="BE198" s="112">
        <f>IF($U$198="základní",$N$198,0)</f>
        <v>0</v>
      </c>
      <c r="BF198" s="112">
        <f>IF($U$198="snížená",$N$198,0)</f>
        <v>0</v>
      </c>
      <c r="BG198" s="112">
        <f>IF($U$198="zákl. přenesená",$N$198,0)</f>
        <v>0</v>
      </c>
      <c r="BH198" s="112">
        <f>IF($U$198="sníž. přenesená",$N$198,0)</f>
        <v>0</v>
      </c>
      <c r="BI198" s="112">
        <f>IF($U$198="nulová",$N$198,0)</f>
        <v>0</v>
      </c>
      <c r="BJ198" s="6" t="s">
        <v>19</v>
      </c>
      <c r="BK198" s="112">
        <f>ROUND($L$198*$K$198,2)</f>
        <v>0</v>
      </c>
      <c r="BL198" s="6" t="s">
        <v>208</v>
      </c>
    </row>
    <row r="199" spans="2:64" s="6" customFormat="1" ht="39" customHeight="1">
      <c r="B199" s="19"/>
      <c r="C199" s="105" t="s">
        <v>314</v>
      </c>
      <c r="D199" s="105" t="s">
        <v>136</v>
      </c>
      <c r="E199" s="106" t="s">
        <v>315</v>
      </c>
      <c r="F199" s="161" t="s">
        <v>316</v>
      </c>
      <c r="G199" s="162"/>
      <c r="H199" s="162"/>
      <c r="I199" s="162"/>
      <c r="J199" s="107" t="s">
        <v>234</v>
      </c>
      <c r="K199" s="108">
        <v>21</v>
      </c>
      <c r="L199" s="163">
        <v>0</v>
      </c>
      <c r="M199" s="162"/>
      <c r="N199" s="163">
        <f>ROUND($L$199*$K$199,2)</f>
        <v>0</v>
      </c>
      <c r="O199" s="162"/>
      <c r="P199" s="162"/>
      <c r="Q199" s="162"/>
      <c r="R199" s="20"/>
      <c r="T199" s="109"/>
      <c r="U199" s="26" t="s">
        <v>40</v>
      </c>
      <c r="V199" s="110">
        <v>0.22</v>
      </c>
      <c r="W199" s="110">
        <f>$V$199*$K$199</f>
        <v>4.62</v>
      </c>
      <c r="X199" s="110">
        <v>0.00127</v>
      </c>
      <c r="Y199" s="110">
        <f>$X$199*$K$199</f>
        <v>0.026670000000000003</v>
      </c>
      <c r="Z199" s="110">
        <v>0</v>
      </c>
      <c r="AA199" s="111">
        <f>$Z$199*$K$199</f>
        <v>0</v>
      </c>
      <c r="AR199" s="6" t="s">
        <v>208</v>
      </c>
      <c r="AT199" s="6" t="s">
        <v>136</v>
      </c>
      <c r="AU199" s="6" t="s">
        <v>88</v>
      </c>
      <c r="AY199" s="6" t="s">
        <v>135</v>
      </c>
      <c r="BE199" s="112">
        <f>IF($U$199="základní",$N$199,0)</f>
        <v>0</v>
      </c>
      <c r="BF199" s="112">
        <f>IF($U$199="snížená",$N$199,0)</f>
        <v>0</v>
      </c>
      <c r="BG199" s="112">
        <f>IF($U$199="zákl. přenesená",$N$199,0)</f>
        <v>0</v>
      </c>
      <c r="BH199" s="112">
        <f>IF($U$199="sníž. přenesená",$N$199,0)</f>
        <v>0</v>
      </c>
      <c r="BI199" s="112">
        <f>IF($U$199="nulová",$N$199,0)</f>
        <v>0</v>
      </c>
      <c r="BJ199" s="6" t="s">
        <v>19</v>
      </c>
      <c r="BK199" s="112">
        <f>ROUND($L$199*$K$199,2)</f>
        <v>0</v>
      </c>
      <c r="BL199" s="6" t="s">
        <v>208</v>
      </c>
    </row>
    <row r="200" spans="2:64" s="6" customFormat="1" ht="27" customHeight="1">
      <c r="B200" s="19"/>
      <c r="C200" s="105" t="s">
        <v>317</v>
      </c>
      <c r="D200" s="105" t="s">
        <v>136</v>
      </c>
      <c r="E200" s="106" t="s">
        <v>318</v>
      </c>
      <c r="F200" s="161" t="s">
        <v>319</v>
      </c>
      <c r="G200" s="162"/>
      <c r="H200" s="162"/>
      <c r="I200" s="162"/>
      <c r="J200" s="107" t="s">
        <v>234</v>
      </c>
      <c r="K200" s="108">
        <v>44</v>
      </c>
      <c r="L200" s="163">
        <v>0</v>
      </c>
      <c r="M200" s="162"/>
      <c r="N200" s="163">
        <f>ROUND($L$200*$K$200,2)</f>
        <v>0</v>
      </c>
      <c r="O200" s="162"/>
      <c r="P200" s="162"/>
      <c r="Q200" s="162"/>
      <c r="R200" s="20"/>
      <c r="T200" s="109"/>
      <c r="U200" s="26" t="s">
        <v>40</v>
      </c>
      <c r="V200" s="110">
        <v>0.305</v>
      </c>
      <c r="W200" s="110">
        <f>$V$200*$K$200</f>
        <v>13.42</v>
      </c>
      <c r="X200" s="110">
        <v>0.00287</v>
      </c>
      <c r="Y200" s="110">
        <f>$X$200*$K$200</f>
        <v>0.12628</v>
      </c>
      <c r="Z200" s="110">
        <v>0</v>
      </c>
      <c r="AA200" s="111">
        <f>$Z$200*$K$200</f>
        <v>0</v>
      </c>
      <c r="AR200" s="6" t="s">
        <v>208</v>
      </c>
      <c r="AT200" s="6" t="s">
        <v>136</v>
      </c>
      <c r="AU200" s="6" t="s">
        <v>88</v>
      </c>
      <c r="AY200" s="6" t="s">
        <v>135</v>
      </c>
      <c r="BE200" s="112">
        <f>IF($U$200="základní",$N$200,0)</f>
        <v>0</v>
      </c>
      <c r="BF200" s="112">
        <f>IF($U$200="snížená",$N$200,0)</f>
        <v>0</v>
      </c>
      <c r="BG200" s="112">
        <f>IF($U$200="zákl. přenesená",$N$200,0)</f>
        <v>0</v>
      </c>
      <c r="BH200" s="112">
        <f>IF($U$200="sníž. přenesená",$N$200,0)</f>
        <v>0</v>
      </c>
      <c r="BI200" s="112">
        <f>IF($U$200="nulová",$N$200,0)</f>
        <v>0</v>
      </c>
      <c r="BJ200" s="6" t="s">
        <v>19</v>
      </c>
      <c r="BK200" s="112">
        <f>ROUND($L$200*$K$200,2)</f>
        <v>0</v>
      </c>
      <c r="BL200" s="6" t="s">
        <v>208</v>
      </c>
    </row>
    <row r="201" spans="2:64" s="6" customFormat="1" ht="27" customHeight="1">
      <c r="B201" s="19"/>
      <c r="C201" s="105" t="s">
        <v>320</v>
      </c>
      <c r="D201" s="105" t="s">
        <v>136</v>
      </c>
      <c r="E201" s="106" t="s">
        <v>321</v>
      </c>
      <c r="F201" s="161" t="s">
        <v>322</v>
      </c>
      <c r="G201" s="162"/>
      <c r="H201" s="162"/>
      <c r="I201" s="162"/>
      <c r="J201" s="107" t="s">
        <v>234</v>
      </c>
      <c r="K201" s="108">
        <v>42</v>
      </c>
      <c r="L201" s="163">
        <v>0</v>
      </c>
      <c r="M201" s="162"/>
      <c r="N201" s="163">
        <f>ROUND($L$201*$K$201,2)</f>
        <v>0</v>
      </c>
      <c r="O201" s="162"/>
      <c r="P201" s="162"/>
      <c r="Q201" s="162"/>
      <c r="R201" s="20"/>
      <c r="T201" s="109"/>
      <c r="U201" s="26" t="s">
        <v>40</v>
      </c>
      <c r="V201" s="110">
        <v>0.251</v>
      </c>
      <c r="W201" s="110">
        <f>$V$201*$K$201</f>
        <v>10.542</v>
      </c>
      <c r="X201" s="110">
        <v>0.00296</v>
      </c>
      <c r="Y201" s="110">
        <f>$X$201*$K$201</f>
        <v>0.12432</v>
      </c>
      <c r="Z201" s="110">
        <v>0</v>
      </c>
      <c r="AA201" s="111">
        <f>$Z$201*$K$201</f>
        <v>0</v>
      </c>
      <c r="AR201" s="6" t="s">
        <v>208</v>
      </c>
      <c r="AT201" s="6" t="s">
        <v>136</v>
      </c>
      <c r="AU201" s="6" t="s">
        <v>88</v>
      </c>
      <c r="AY201" s="6" t="s">
        <v>135</v>
      </c>
      <c r="BE201" s="112">
        <f>IF($U$201="základní",$N$201,0)</f>
        <v>0</v>
      </c>
      <c r="BF201" s="112">
        <f>IF($U$201="snížená",$N$201,0)</f>
        <v>0</v>
      </c>
      <c r="BG201" s="112">
        <f>IF($U$201="zákl. přenesená",$N$201,0)</f>
        <v>0</v>
      </c>
      <c r="BH201" s="112">
        <f>IF($U$201="sníž. přenesená",$N$201,0)</f>
        <v>0</v>
      </c>
      <c r="BI201" s="112">
        <f>IF($U$201="nulová",$N$201,0)</f>
        <v>0</v>
      </c>
      <c r="BJ201" s="6" t="s">
        <v>19</v>
      </c>
      <c r="BK201" s="112">
        <f>ROUND($L$201*$K$201,2)</f>
        <v>0</v>
      </c>
      <c r="BL201" s="6" t="s">
        <v>208</v>
      </c>
    </row>
    <row r="202" spans="2:64" s="6" customFormat="1" ht="27" customHeight="1">
      <c r="B202" s="19"/>
      <c r="C202" s="105" t="s">
        <v>323</v>
      </c>
      <c r="D202" s="105" t="s">
        <v>136</v>
      </c>
      <c r="E202" s="106" t="s">
        <v>324</v>
      </c>
      <c r="F202" s="161" t="s">
        <v>325</v>
      </c>
      <c r="G202" s="162"/>
      <c r="H202" s="162"/>
      <c r="I202" s="162"/>
      <c r="J202" s="107" t="s">
        <v>144</v>
      </c>
      <c r="K202" s="108">
        <v>1</v>
      </c>
      <c r="L202" s="163">
        <v>0</v>
      </c>
      <c r="M202" s="162"/>
      <c r="N202" s="163">
        <f>ROUND($L$202*$K$202,2)</f>
        <v>0</v>
      </c>
      <c r="O202" s="162"/>
      <c r="P202" s="162"/>
      <c r="Q202" s="162"/>
      <c r="R202" s="20"/>
      <c r="T202" s="109"/>
      <c r="U202" s="26" t="s">
        <v>40</v>
      </c>
      <c r="V202" s="110">
        <v>0.495</v>
      </c>
      <c r="W202" s="110">
        <f>$V$202*$K$202</f>
        <v>0.495</v>
      </c>
      <c r="X202" s="110">
        <v>0.0036</v>
      </c>
      <c r="Y202" s="110">
        <f>$X$202*$K$202</f>
        <v>0.0036</v>
      </c>
      <c r="Z202" s="110">
        <v>0</v>
      </c>
      <c r="AA202" s="111">
        <f>$Z$202*$K$202</f>
        <v>0</v>
      </c>
      <c r="AR202" s="6" t="s">
        <v>208</v>
      </c>
      <c r="AT202" s="6" t="s">
        <v>136</v>
      </c>
      <c r="AU202" s="6" t="s">
        <v>88</v>
      </c>
      <c r="AY202" s="6" t="s">
        <v>135</v>
      </c>
      <c r="BE202" s="112">
        <f>IF($U$202="základní",$N$202,0)</f>
        <v>0</v>
      </c>
      <c r="BF202" s="112">
        <f>IF($U$202="snížená",$N$202,0)</f>
        <v>0</v>
      </c>
      <c r="BG202" s="112">
        <f>IF($U$202="zákl. přenesená",$N$202,0)</f>
        <v>0</v>
      </c>
      <c r="BH202" s="112">
        <f>IF($U$202="sníž. přenesená",$N$202,0)</f>
        <v>0</v>
      </c>
      <c r="BI202" s="112">
        <f>IF($U$202="nulová",$N$202,0)</f>
        <v>0</v>
      </c>
      <c r="BJ202" s="6" t="s">
        <v>19</v>
      </c>
      <c r="BK202" s="112">
        <f>ROUND($L$202*$K$202,2)</f>
        <v>0</v>
      </c>
      <c r="BL202" s="6" t="s">
        <v>208</v>
      </c>
    </row>
    <row r="203" spans="2:64" s="6" customFormat="1" ht="27" customHeight="1">
      <c r="B203" s="19"/>
      <c r="C203" s="105" t="s">
        <v>326</v>
      </c>
      <c r="D203" s="105" t="s">
        <v>136</v>
      </c>
      <c r="E203" s="106" t="s">
        <v>327</v>
      </c>
      <c r="F203" s="161" t="s">
        <v>328</v>
      </c>
      <c r="G203" s="162"/>
      <c r="H203" s="162"/>
      <c r="I203" s="162"/>
      <c r="J203" s="107" t="s">
        <v>234</v>
      </c>
      <c r="K203" s="108">
        <v>15</v>
      </c>
      <c r="L203" s="163">
        <v>0</v>
      </c>
      <c r="M203" s="162"/>
      <c r="N203" s="163">
        <f>ROUND($L$203*$K$203,2)</f>
        <v>0</v>
      </c>
      <c r="O203" s="162"/>
      <c r="P203" s="162"/>
      <c r="Q203" s="162"/>
      <c r="R203" s="20"/>
      <c r="T203" s="109"/>
      <c r="U203" s="26" t="s">
        <v>40</v>
      </c>
      <c r="V203" s="110">
        <v>0</v>
      </c>
      <c r="W203" s="110">
        <f>$V$203*$K$203</f>
        <v>0</v>
      </c>
      <c r="X203" s="110">
        <v>0</v>
      </c>
      <c r="Y203" s="110">
        <f>$X$203*$K$203</f>
        <v>0</v>
      </c>
      <c r="Z203" s="110">
        <v>0</v>
      </c>
      <c r="AA203" s="111">
        <f>$Z$203*$K$203</f>
        <v>0</v>
      </c>
      <c r="AR203" s="6" t="s">
        <v>140</v>
      </c>
      <c r="AT203" s="6" t="s">
        <v>136</v>
      </c>
      <c r="AU203" s="6" t="s">
        <v>88</v>
      </c>
      <c r="AY203" s="6" t="s">
        <v>135</v>
      </c>
      <c r="BE203" s="112">
        <f>IF($U$203="základní",$N$203,0)</f>
        <v>0</v>
      </c>
      <c r="BF203" s="112">
        <f>IF($U$203="snížená",$N$203,0)</f>
        <v>0</v>
      </c>
      <c r="BG203" s="112">
        <f>IF($U$203="zákl. přenesená",$N$203,0)</f>
        <v>0</v>
      </c>
      <c r="BH203" s="112">
        <f>IF($U$203="sníž. přenesená",$N$203,0)</f>
        <v>0</v>
      </c>
      <c r="BI203" s="112">
        <f>IF($U$203="nulová",$N$203,0)</f>
        <v>0</v>
      </c>
      <c r="BJ203" s="6" t="s">
        <v>19</v>
      </c>
      <c r="BK203" s="112">
        <f>ROUND($L$203*$K$203,2)</f>
        <v>0</v>
      </c>
      <c r="BL203" s="6" t="s">
        <v>140</v>
      </c>
    </row>
    <row r="204" spans="2:64" s="6" customFormat="1" ht="27" customHeight="1">
      <c r="B204" s="19"/>
      <c r="C204" s="105" t="s">
        <v>329</v>
      </c>
      <c r="D204" s="105" t="s">
        <v>136</v>
      </c>
      <c r="E204" s="106" t="s">
        <v>330</v>
      </c>
      <c r="F204" s="161" t="s">
        <v>331</v>
      </c>
      <c r="G204" s="162"/>
      <c r="H204" s="162"/>
      <c r="I204" s="162"/>
      <c r="J204" s="107" t="s">
        <v>144</v>
      </c>
      <c r="K204" s="108">
        <v>5</v>
      </c>
      <c r="L204" s="163">
        <v>0</v>
      </c>
      <c r="M204" s="162"/>
      <c r="N204" s="163">
        <f>ROUND($L$204*$K$204,2)</f>
        <v>0</v>
      </c>
      <c r="O204" s="162"/>
      <c r="P204" s="162"/>
      <c r="Q204" s="162"/>
      <c r="R204" s="20"/>
      <c r="T204" s="109"/>
      <c r="U204" s="26" t="s">
        <v>40</v>
      </c>
      <c r="V204" s="110">
        <v>2.033</v>
      </c>
      <c r="W204" s="110">
        <f>$V$204*$K$204</f>
        <v>10.165</v>
      </c>
      <c r="X204" s="110">
        <v>0.01568</v>
      </c>
      <c r="Y204" s="110">
        <f>$X$204*$K$204</f>
        <v>0.0784</v>
      </c>
      <c r="Z204" s="110">
        <v>0</v>
      </c>
      <c r="AA204" s="111">
        <f>$Z$204*$K$204</f>
        <v>0</v>
      </c>
      <c r="AR204" s="6" t="s">
        <v>208</v>
      </c>
      <c r="AT204" s="6" t="s">
        <v>136</v>
      </c>
      <c r="AU204" s="6" t="s">
        <v>88</v>
      </c>
      <c r="AY204" s="6" t="s">
        <v>135</v>
      </c>
      <c r="BE204" s="112">
        <f>IF($U$204="základní",$N$204,0)</f>
        <v>0</v>
      </c>
      <c r="BF204" s="112">
        <f>IF($U$204="snížená",$N$204,0)</f>
        <v>0</v>
      </c>
      <c r="BG204" s="112">
        <f>IF($U$204="zákl. přenesená",$N$204,0)</f>
        <v>0</v>
      </c>
      <c r="BH204" s="112">
        <f>IF($U$204="sníž. přenesená",$N$204,0)</f>
        <v>0</v>
      </c>
      <c r="BI204" s="112">
        <f>IF($U$204="nulová",$N$204,0)</f>
        <v>0</v>
      </c>
      <c r="BJ204" s="6" t="s">
        <v>19</v>
      </c>
      <c r="BK204" s="112">
        <f>ROUND($L$204*$K$204,2)</f>
        <v>0</v>
      </c>
      <c r="BL204" s="6" t="s">
        <v>208</v>
      </c>
    </row>
    <row r="205" spans="2:64" s="6" customFormat="1" ht="27" customHeight="1">
      <c r="B205" s="19"/>
      <c r="C205" s="105" t="s">
        <v>332</v>
      </c>
      <c r="D205" s="105" t="s">
        <v>136</v>
      </c>
      <c r="E205" s="106" t="s">
        <v>333</v>
      </c>
      <c r="F205" s="161" t="s">
        <v>334</v>
      </c>
      <c r="G205" s="162"/>
      <c r="H205" s="162"/>
      <c r="I205" s="162"/>
      <c r="J205" s="107" t="s">
        <v>234</v>
      </c>
      <c r="K205" s="108">
        <v>42</v>
      </c>
      <c r="L205" s="163">
        <v>0</v>
      </c>
      <c r="M205" s="162"/>
      <c r="N205" s="163">
        <f>ROUND($L$205*$K$205,2)</f>
        <v>0</v>
      </c>
      <c r="O205" s="162"/>
      <c r="P205" s="162"/>
      <c r="Q205" s="162"/>
      <c r="R205" s="20"/>
      <c r="T205" s="109"/>
      <c r="U205" s="26" t="s">
        <v>40</v>
      </c>
      <c r="V205" s="110">
        <v>0.248</v>
      </c>
      <c r="W205" s="110">
        <f>$V$205*$K$205</f>
        <v>10.416</v>
      </c>
      <c r="X205" s="110">
        <v>0.00209</v>
      </c>
      <c r="Y205" s="110">
        <f>$X$205*$K$205</f>
        <v>0.08778</v>
      </c>
      <c r="Z205" s="110">
        <v>0</v>
      </c>
      <c r="AA205" s="111">
        <f>$Z$205*$K$205</f>
        <v>0</v>
      </c>
      <c r="AR205" s="6" t="s">
        <v>208</v>
      </c>
      <c r="AT205" s="6" t="s">
        <v>136</v>
      </c>
      <c r="AU205" s="6" t="s">
        <v>88</v>
      </c>
      <c r="AY205" s="6" t="s">
        <v>135</v>
      </c>
      <c r="BE205" s="112">
        <f>IF($U$205="základní",$N$205,0)</f>
        <v>0</v>
      </c>
      <c r="BF205" s="112">
        <f>IF($U$205="snížená",$N$205,0)</f>
        <v>0</v>
      </c>
      <c r="BG205" s="112">
        <f>IF($U$205="zákl. přenesená",$N$205,0)</f>
        <v>0</v>
      </c>
      <c r="BH205" s="112">
        <f>IF($U$205="sníž. přenesená",$N$205,0)</f>
        <v>0</v>
      </c>
      <c r="BI205" s="112">
        <f>IF($U$205="nulová",$N$205,0)</f>
        <v>0</v>
      </c>
      <c r="BJ205" s="6" t="s">
        <v>19</v>
      </c>
      <c r="BK205" s="112">
        <f>ROUND($L$205*$K$205,2)</f>
        <v>0</v>
      </c>
      <c r="BL205" s="6" t="s">
        <v>208</v>
      </c>
    </row>
    <row r="206" spans="2:64" s="6" customFormat="1" ht="27" customHeight="1">
      <c r="B206" s="19"/>
      <c r="C206" s="105" t="s">
        <v>335</v>
      </c>
      <c r="D206" s="105" t="s">
        <v>136</v>
      </c>
      <c r="E206" s="106" t="s">
        <v>336</v>
      </c>
      <c r="F206" s="161" t="s">
        <v>337</v>
      </c>
      <c r="G206" s="162"/>
      <c r="H206" s="162"/>
      <c r="I206" s="162"/>
      <c r="J206" s="107" t="s">
        <v>144</v>
      </c>
      <c r="K206" s="108">
        <v>4</v>
      </c>
      <c r="L206" s="163">
        <v>0</v>
      </c>
      <c r="M206" s="162"/>
      <c r="N206" s="163">
        <f>ROUND($L$206*$K$206,2)</f>
        <v>0</v>
      </c>
      <c r="O206" s="162"/>
      <c r="P206" s="162"/>
      <c r="Q206" s="162"/>
      <c r="R206" s="20"/>
      <c r="T206" s="109"/>
      <c r="U206" s="26" t="s">
        <v>40</v>
      </c>
      <c r="V206" s="110">
        <v>0.45</v>
      </c>
      <c r="W206" s="110">
        <f>$V$206*$K$206</f>
        <v>1.8</v>
      </c>
      <c r="X206" s="110">
        <v>0.00025</v>
      </c>
      <c r="Y206" s="110">
        <f>$X$206*$K$206</f>
        <v>0.001</v>
      </c>
      <c r="Z206" s="110">
        <v>0</v>
      </c>
      <c r="AA206" s="111">
        <f>$Z$206*$K$206</f>
        <v>0</v>
      </c>
      <c r="AR206" s="6" t="s">
        <v>208</v>
      </c>
      <c r="AT206" s="6" t="s">
        <v>136</v>
      </c>
      <c r="AU206" s="6" t="s">
        <v>88</v>
      </c>
      <c r="AY206" s="6" t="s">
        <v>135</v>
      </c>
      <c r="BE206" s="112">
        <f>IF($U$206="základní",$N$206,0)</f>
        <v>0</v>
      </c>
      <c r="BF206" s="112">
        <f>IF($U$206="snížená",$N$206,0)</f>
        <v>0</v>
      </c>
      <c r="BG206" s="112">
        <f>IF($U$206="zákl. přenesená",$N$206,0)</f>
        <v>0</v>
      </c>
      <c r="BH206" s="112">
        <f>IF($U$206="sníž. přenesená",$N$206,0)</f>
        <v>0</v>
      </c>
      <c r="BI206" s="112">
        <f>IF($U$206="nulová",$N$206,0)</f>
        <v>0</v>
      </c>
      <c r="BJ206" s="6" t="s">
        <v>19</v>
      </c>
      <c r="BK206" s="112">
        <f>ROUND($L$206*$K$206,2)</f>
        <v>0</v>
      </c>
      <c r="BL206" s="6" t="s">
        <v>208</v>
      </c>
    </row>
    <row r="207" spans="2:64" s="6" customFormat="1" ht="27" customHeight="1">
      <c r="B207" s="19"/>
      <c r="C207" s="105" t="s">
        <v>338</v>
      </c>
      <c r="D207" s="105" t="s">
        <v>136</v>
      </c>
      <c r="E207" s="106" t="s">
        <v>339</v>
      </c>
      <c r="F207" s="161" t="s">
        <v>340</v>
      </c>
      <c r="G207" s="162"/>
      <c r="H207" s="162"/>
      <c r="I207" s="162"/>
      <c r="J207" s="107" t="s">
        <v>234</v>
      </c>
      <c r="K207" s="108">
        <v>60</v>
      </c>
      <c r="L207" s="163">
        <v>0</v>
      </c>
      <c r="M207" s="162"/>
      <c r="N207" s="163">
        <f>ROUND($L$207*$K$207,2)</f>
        <v>0</v>
      </c>
      <c r="O207" s="162"/>
      <c r="P207" s="162"/>
      <c r="Q207" s="162"/>
      <c r="R207" s="20"/>
      <c r="T207" s="109"/>
      <c r="U207" s="26" t="s">
        <v>40</v>
      </c>
      <c r="V207" s="110">
        <v>0.351</v>
      </c>
      <c r="W207" s="110">
        <f>$V$207*$K$207</f>
        <v>21.06</v>
      </c>
      <c r="X207" s="110">
        <v>0.00286</v>
      </c>
      <c r="Y207" s="110">
        <f>$X$207*$K$207</f>
        <v>0.1716</v>
      </c>
      <c r="Z207" s="110">
        <v>0</v>
      </c>
      <c r="AA207" s="111">
        <f>$Z$207*$K$207</f>
        <v>0</v>
      </c>
      <c r="AR207" s="6" t="s">
        <v>208</v>
      </c>
      <c r="AT207" s="6" t="s">
        <v>136</v>
      </c>
      <c r="AU207" s="6" t="s">
        <v>88</v>
      </c>
      <c r="AY207" s="6" t="s">
        <v>135</v>
      </c>
      <c r="BE207" s="112">
        <f>IF($U$207="základní",$N$207,0)</f>
        <v>0</v>
      </c>
      <c r="BF207" s="112">
        <f>IF($U$207="snížená",$N$207,0)</f>
        <v>0</v>
      </c>
      <c r="BG207" s="112">
        <f>IF($U$207="zákl. přenesená",$N$207,0)</f>
        <v>0</v>
      </c>
      <c r="BH207" s="112">
        <f>IF($U$207="sníž. přenesená",$N$207,0)</f>
        <v>0</v>
      </c>
      <c r="BI207" s="112">
        <f>IF($U$207="nulová",$N$207,0)</f>
        <v>0</v>
      </c>
      <c r="BJ207" s="6" t="s">
        <v>19</v>
      </c>
      <c r="BK207" s="112">
        <f>ROUND($L$207*$K$207,2)</f>
        <v>0</v>
      </c>
      <c r="BL207" s="6" t="s">
        <v>208</v>
      </c>
    </row>
    <row r="208" spans="2:64" s="6" customFormat="1" ht="27" customHeight="1">
      <c r="B208" s="19"/>
      <c r="C208" s="105" t="s">
        <v>341</v>
      </c>
      <c r="D208" s="105" t="s">
        <v>136</v>
      </c>
      <c r="E208" s="106" t="s">
        <v>342</v>
      </c>
      <c r="F208" s="161" t="s">
        <v>343</v>
      </c>
      <c r="G208" s="162"/>
      <c r="H208" s="162"/>
      <c r="I208" s="162"/>
      <c r="J208" s="107" t="s">
        <v>218</v>
      </c>
      <c r="K208" s="108">
        <v>7035.289</v>
      </c>
      <c r="L208" s="163">
        <v>0</v>
      </c>
      <c r="M208" s="162"/>
      <c r="N208" s="163">
        <f>ROUND($L$208*$K$208,2)</f>
        <v>0</v>
      </c>
      <c r="O208" s="162"/>
      <c r="P208" s="162"/>
      <c r="Q208" s="162"/>
      <c r="R208" s="20"/>
      <c r="T208" s="109"/>
      <c r="U208" s="26" t="s">
        <v>40</v>
      </c>
      <c r="V208" s="110">
        <v>0</v>
      </c>
      <c r="W208" s="110">
        <f>$V$208*$K$208</f>
        <v>0</v>
      </c>
      <c r="X208" s="110">
        <v>0</v>
      </c>
      <c r="Y208" s="110">
        <f>$X$208*$K$208</f>
        <v>0</v>
      </c>
      <c r="Z208" s="110">
        <v>0</v>
      </c>
      <c r="AA208" s="111">
        <f>$Z$208*$K$208</f>
        <v>0</v>
      </c>
      <c r="AR208" s="6" t="s">
        <v>208</v>
      </c>
      <c r="AT208" s="6" t="s">
        <v>136</v>
      </c>
      <c r="AU208" s="6" t="s">
        <v>88</v>
      </c>
      <c r="AY208" s="6" t="s">
        <v>135</v>
      </c>
      <c r="BE208" s="112">
        <f>IF($U$208="základní",$N$208,0)</f>
        <v>0</v>
      </c>
      <c r="BF208" s="112">
        <f>IF($U$208="snížená",$N$208,0)</f>
        <v>0</v>
      </c>
      <c r="BG208" s="112">
        <f>IF($U$208="zákl. přenesená",$N$208,0)</f>
        <v>0</v>
      </c>
      <c r="BH208" s="112">
        <f>IF($U$208="sníž. přenesená",$N$208,0)</f>
        <v>0</v>
      </c>
      <c r="BI208" s="112">
        <f>IF($U$208="nulová",$N$208,0)</f>
        <v>0</v>
      </c>
      <c r="BJ208" s="6" t="s">
        <v>19</v>
      </c>
      <c r="BK208" s="112">
        <f>ROUND($L$208*$K$208,2)</f>
        <v>0</v>
      </c>
      <c r="BL208" s="6" t="s">
        <v>208</v>
      </c>
    </row>
    <row r="209" spans="2:63" s="95" customFormat="1" ht="30.75" customHeight="1">
      <c r="B209" s="96"/>
      <c r="D209" s="104" t="s">
        <v>111</v>
      </c>
      <c r="E209" s="104"/>
      <c r="F209" s="104"/>
      <c r="G209" s="104"/>
      <c r="H209" s="104"/>
      <c r="I209" s="104"/>
      <c r="J209" s="104"/>
      <c r="K209" s="104"/>
      <c r="L209" s="104"/>
      <c r="M209" s="104"/>
      <c r="N209" s="157">
        <f>$BK$209</f>
        <v>0</v>
      </c>
      <c r="O209" s="158"/>
      <c r="P209" s="158"/>
      <c r="Q209" s="158"/>
      <c r="R209" s="99"/>
      <c r="T209" s="100"/>
      <c r="W209" s="101">
        <f>SUM($W$210:$W$217)</f>
        <v>0</v>
      </c>
      <c r="Y209" s="101">
        <f>SUM($Y$210:$Y$217)</f>
        <v>0</v>
      </c>
      <c r="AA209" s="102">
        <f>SUM($AA$210:$AA$217)</f>
        <v>0</v>
      </c>
      <c r="AR209" s="98" t="s">
        <v>88</v>
      </c>
      <c r="AT209" s="98" t="s">
        <v>74</v>
      </c>
      <c r="AU209" s="98" t="s">
        <v>19</v>
      </c>
      <c r="AY209" s="98" t="s">
        <v>135</v>
      </c>
      <c r="BK209" s="103">
        <f>SUM($BK$210:$BK$217)</f>
        <v>0</v>
      </c>
    </row>
    <row r="210" spans="2:64" s="6" customFormat="1" ht="27" customHeight="1">
      <c r="B210" s="19"/>
      <c r="C210" s="105" t="s">
        <v>344</v>
      </c>
      <c r="D210" s="105" t="s">
        <v>136</v>
      </c>
      <c r="E210" s="106" t="s">
        <v>345</v>
      </c>
      <c r="F210" s="161" t="s">
        <v>346</v>
      </c>
      <c r="G210" s="162"/>
      <c r="H210" s="162"/>
      <c r="I210" s="162"/>
      <c r="J210" s="107" t="s">
        <v>238</v>
      </c>
      <c r="K210" s="108">
        <v>10</v>
      </c>
      <c r="L210" s="163">
        <v>0</v>
      </c>
      <c r="M210" s="162"/>
      <c r="N210" s="163">
        <f>ROUND($L$210*$K$210,2)</f>
        <v>0</v>
      </c>
      <c r="O210" s="162"/>
      <c r="P210" s="162"/>
      <c r="Q210" s="162"/>
      <c r="R210" s="20"/>
      <c r="T210" s="109"/>
      <c r="U210" s="26" t="s">
        <v>40</v>
      </c>
      <c r="V210" s="110">
        <v>0</v>
      </c>
      <c r="W210" s="110">
        <f>$V$210*$K$210</f>
        <v>0</v>
      </c>
      <c r="X210" s="110">
        <v>0</v>
      </c>
      <c r="Y210" s="110">
        <f>$X$210*$K$210</f>
        <v>0</v>
      </c>
      <c r="Z210" s="110">
        <v>0</v>
      </c>
      <c r="AA210" s="111">
        <f>$Z$210*$K$210</f>
        <v>0</v>
      </c>
      <c r="AR210" s="6" t="s">
        <v>140</v>
      </c>
      <c r="AT210" s="6" t="s">
        <v>136</v>
      </c>
      <c r="AU210" s="6" t="s">
        <v>88</v>
      </c>
      <c r="AY210" s="6" t="s">
        <v>135</v>
      </c>
      <c r="BE210" s="112">
        <f>IF($U$210="základní",$N$210,0)</f>
        <v>0</v>
      </c>
      <c r="BF210" s="112">
        <f>IF($U$210="snížená",$N$210,0)</f>
        <v>0</v>
      </c>
      <c r="BG210" s="112">
        <f>IF($U$210="zákl. přenesená",$N$210,0)</f>
        <v>0</v>
      </c>
      <c r="BH210" s="112">
        <f>IF($U$210="sníž. přenesená",$N$210,0)</f>
        <v>0</v>
      </c>
      <c r="BI210" s="112">
        <f>IF($U$210="nulová",$N$210,0)</f>
        <v>0</v>
      </c>
      <c r="BJ210" s="6" t="s">
        <v>19</v>
      </c>
      <c r="BK210" s="112">
        <f>ROUND($L$210*$K$210,2)</f>
        <v>0</v>
      </c>
      <c r="BL210" s="6" t="s">
        <v>140</v>
      </c>
    </row>
    <row r="211" spans="2:64" s="6" customFormat="1" ht="15.75" customHeight="1">
      <c r="B211" s="19"/>
      <c r="C211" s="113" t="s">
        <v>347</v>
      </c>
      <c r="D211" s="113" t="s">
        <v>225</v>
      </c>
      <c r="E211" s="114" t="s">
        <v>348</v>
      </c>
      <c r="F211" s="165" t="s">
        <v>349</v>
      </c>
      <c r="G211" s="166"/>
      <c r="H211" s="166"/>
      <c r="I211" s="166"/>
      <c r="J211" s="115" t="s">
        <v>144</v>
      </c>
      <c r="K211" s="116">
        <v>5</v>
      </c>
      <c r="L211" s="167">
        <v>0</v>
      </c>
      <c r="M211" s="166"/>
      <c r="N211" s="167">
        <f>ROUND($L$211*$K$211,2)</f>
        <v>0</v>
      </c>
      <c r="O211" s="162"/>
      <c r="P211" s="162"/>
      <c r="Q211" s="162"/>
      <c r="R211" s="20"/>
      <c r="T211" s="109"/>
      <c r="U211" s="26" t="s">
        <v>40</v>
      </c>
      <c r="V211" s="110">
        <v>0</v>
      </c>
      <c r="W211" s="110">
        <f>$V$211*$K$211</f>
        <v>0</v>
      </c>
      <c r="X211" s="110">
        <v>0</v>
      </c>
      <c r="Y211" s="110">
        <f>$X$211*$K$211</f>
        <v>0</v>
      </c>
      <c r="Z211" s="110">
        <v>0</v>
      </c>
      <c r="AA211" s="111">
        <f>$Z$211*$K$211</f>
        <v>0</v>
      </c>
      <c r="AR211" s="6" t="s">
        <v>350</v>
      </c>
      <c r="AT211" s="6" t="s">
        <v>225</v>
      </c>
      <c r="AU211" s="6" t="s">
        <v>88</v>
      </c>
      <c r="AY211" s="6" t="s">
        <v>135</v>
      </c>
      <c r="BE211" s="112">
        <f>IF($U$211="základní",$N$211,0)</f>
        <v>0</v>
      </c>
      <c r="BF211" s="112">
        <f>IF($U$211="snížená",$N$211,0)</f>
        <v>0</v>
      </c>
      <c r="BG211" s="112">
        <f>IF($U$211="zákl. přenesená",$N$211,0)</f>
        <v>0</v>
      </c>
      <c r="BH211" s="112">
        <f>IF($U$211="sníž. přenesená",$N$211,0)</f>
        <v>0</v>
      </c>
      <c r="BI211" s="112">
        <f>IF($U$211="nulová",$N$211,0)</f>
        <v>0</v>
      </c>
      <c r="BJ211" s="6" t="s">
        <v>19</v>
      </c>
      <c r="BK211" s="112">
        <f>ROUND($L$211*$K$211,2)</f>
        <v>0</v>
      </c>
      <c r="BL211" s="6" t="s">
        <v>140</v>
      </c>
    </row>
    <row r="212" spans="2:64" s="6" customFormat="1" ht="15.75" customHeight="1">
      <c r="B212" s="19"/>
      <c r="C212" s="113" t="s">
        <v>351</v>
      </c>
      <c r="D212" s="113" t="s">
        <v>225</v>
      </c>
      <c r="E212" s="114" t="s">
        <v>352</v>
      </c>
      <c r="F212" s="165" t="s">
        <v>353</v>
      </c>
      <c r="G212" s="166"/>
      <c r="H212" s="166"/>
      <c r="I212" s="166"/>
      <c r="J212" s="115" t="s">
        <v>144</v>
      </c>
      <c r="K212" s="116">
        <v>2</v>
      </c>
      <c r="L212" s="167">
        <v>0</v>
      </c>
      <c r="M212" s="166"/>
      <c r="N212" s="167">
        <f>ROUND($L$212*$K$212,2)</f>
        <v>0</v>
      </c>
      <c r="O212" s="162"/>
      <c r="P212" s="162"/>
      <c r="Q212" s="162"/>
      <c r="R212" s="20"/>
      <c r="T212" s="109"/>
      <c r="U212" s="26" t="s">
        <v>40</v>
      </c>
      <c r="V212" s="110">
        <v>0</v>
      </c>
      <c r="W212" s="110">
        <f>$V$212*$K$212</f>
        <v>0</v>
      </c>
      <c r="X212" s="110">
        <v>0</v>
      </c>
      <c r="Y212" s="110">
        <f>$X$212*$K$212</f>
        <v>0</v>
      </c>
      <c r="Z212" s="110">
        <v>0</v>
      </c>
      <c r="AA212" s="111">
        <f>$Z$212*$K$212</f>
        <v>0</v>
      </c>
      <c r="AR212" s="6" t="s">
        <v>350</v>
      </c>
      <c r="AT212" s="6" t="s">
        <v>225</v>
      </c>
      <c r="AU212" s="6" t="s">
        <v>88</v>
      </c>
      <c r="AY212" s="6" t="s">
        <v>135</v>
      </c>
      <c r="BE212" s="112">
        <f>IF($U$212="základní",$N$212,0)</f>
        <v>0</v>
      </c>
      <c r="BF212" s="112">
        <f>IF($U$212="snížená",$N$212,0)</f>
        <v>0</v>
      </c>
      <c r="BG212" s="112">
        <f>IF($U$212="zákl. přenesená",$N$212,0)</f>
        <v>0</v>
      </c>
      <c r="BH212" s="112">
        <f>IF($U$212="sníž. přenesená",$N$212,0)</f>
        <v>0</v>
      </c>
      <c r="BI212" s="112">
        <f>IF($U$212="nulová",$N$212,0)</f>
        <v>0</v>
      </c>
      <c r="BJ212" s="6" t="s">
        <v>19</v>
      </c>
      <c r="BK212" s="112">
        <f>ROUND($L$212*$K$212,2)</f>
        <v>0</v>
      </c>
      <c r="BL212" s="6" t="s">
        <v>140</v>
      </c>
    </row>
    <row r="213" spans="2:64" s="6" customFormat="1" ht="15.75" customHeight="1">
      <c r="B213" s="19"/>
      <c r="C213" s="113" t="s">
        <v>354</v>
      </c>
      <c r="D213" s="113" t="s">
        <v>225</v>
      </c>
      <c r="E213" s="114" t="s">
        <v>355</v>
      </c>
      <c r="F213" s="165" t="s">
        <v>356</v>
      </c>
      <c r="G213" s="166"/>
      <c r="H213" s="166"/>
      <c r="I213" s="166"/>
      <c r="J213" s="115" t="s">
        <v>144</v>
      </c>
      <c r="K213" s="116">
        <v>1</v>
      </c>
      <c r="L213" s="167">
        <v>0</v>
      </c>
      <c r="M213" s="166"/>
      <c r="N213" s="167">
        <f>ROUND($L$213*$K$213,2)</f>
        <v>0</v>
      </c>
      <c r="O213" s="162"/>
      <c r="P213" s="162"/>
      <c r="Q213" s="162"/>
      <c r="R213" s="20"/>
      <c r="T213" s="109"/>
      <c r="U213" s="26" t="s">
        <v>40</v>
      </c>
      <c r="V213" s="110">
        <v>0</v>
      </c>
      <c r="W213" s="110">
        <f>$V$213*$K$213</f>
        <v>0</v>
      </c>
      <c r="X213" s="110">
        <v>0</v>
      </c>
      <c r="Y213" s="110">
        <f>$X$213*$K$213</f>
        <v>0</v>
      </c>
      <c r="Z213" s="110">
        <v>0</v>
      </c>
      <c r="AA213" s="111">
        <f>$Z$213*$K$213</f>
        <v>0</v>
      </c>
      <c r="AR213" s="6" t="s">
        <v>350</v>
      </c>
      <c r="AT213" s="6" t="s">
        <v>225</v>
      </c>
      <c r="AU213" s="6" t="s">
        <v>88</v>
      </c>
      <c r="AY213" s="6" t="s">
        <v>135</v>
      </c>
      <c r="BE213" s="112">
        <f>IF($U$213="základní",$N$213,0)</f>
        <v>0</v>
      </c>
      <c r="BF213" s="112">
        <f>IF($U$213="snížená",$N$213,0)</f>
        <v>0</v>
      </c>
      <c r="BG213" s="112">
        <f>IF($U$213="zákl. přenesená",$N$213,0)</f>
        <v>0</v>
      </c>
      <c r="BH213" s="112">
        <f>IF($U$213="sníž. přenesená",$N$213,0)</f>
        <v>0</v>
      </c>
      <c r="BI213" s="112">
        <f>IF($U$213="nulová",$N$213,0)</f>
        <v>0</v>
      </c>
      <c r="BJ213" s="6" t="s">
        <v>19</v>
      </c>
      <c r="BK213" s="112">
        <f>ROUND($L$213*$K$213,2)</f>
        <v>0</v>
      </c>
      <c r="BL213" s="6" t="s">
        <v>140</v>
      </c>
    </row>
    <row r="214" spans="2:64" s="6" customFormat="1" ht="15.75" customHeight="1">
      <c r="B214" s="19"/>
      <c r="C214" s="113" t="s">
        <v>357</v>
      </c>
      <c r="D214" s="113" t="s">
        <v>225</v>
      </c>
      <c r="E214" s="114" t="s">
        <v>358</v>
      </c>
      <c r="F214" s="165" t="s">
        <v>359</v>
      </c>
      <c r="G214" s="166"/>
      <c r="H214" s="166"/>
      <c r="I214" s="166"/>
      <c r="J214" s="115" t="s">
        <v>144</v>
      </c>
      <c r="K214" s="116">
        <v>2</v>
      </c>
      <c r="L214" s="167">
        <v>0</v>
      </c>
      <c r="M214" s="166"/>
      <c r="N214" s="167">
        <f>ROUND($L$214*$K$214,2)</f>
        <v>0</v>
      </c>
      <c r="O214" s="162"/>
      <c r="P214" s="162"/>
      <c r="Q214" s="162"/>
      <c r="R214" s="20"/>
      <c r="T214" s="109"/>
      <c r="U214" s="26" t="s">
        <v>40</v>
      </c>
      <c r="V214" s="110">
        <v>0</v>
      </c>
      <c r="W214" s="110">
        <f>$V$214*$K$214</f>
        <v>0</v>
      </c>
      <c r="X214" s="110">
        <v>0</v>
      </c>
      <c r="Y214" s="110">
        <f>$X$214*$K$214</f>
        <v>0</v>
      </c>
      <c r="Z214" s="110">
        <v>0</v>
      </c>
      <c r="AA214" s="111">
        <f>$Z$214*$K$214</f>
        <v>0</v>
      </c>
      <c r="AR214" s="6" t="s">
        <v>350</v>
      </c>
      <c r="AT214" s="6" t="s">
        <v>225</v>
      </c>
      <c r="AU214" s="6" t="s">
        <v>88</v>
      </c>
      <c r="AY214" s="6" t="s">
        <v>135</v>
      </c>
      <c r="BE214" s="112">
        <f>IF($U$214="základní",$N$214,0)</f>
        <v>0</v>
      </c>
      <c r="BF214" s="112">
        <f>IF($U$214="snížená",$N$214,0)</f>
        <v>0</v>
      </c>
      <c r="BG214" s="112">
        <f>IF($U$214="zákl. přenesená",$N$214,0)</f>
        <v>0</v>
      </c>
      <c r="BH214" s="112">
        <f>IF($U$214="sníž. přenesená",$N$214,0)</f>
        <v>0</v>
      </c>
      <c r="BI214" s="112">
        <f>IF($U$214="nulová",$N$214,0)</f>
        <v>0</v>
      </c>
      <c r="BJ214" s="6" t="s">
        <v>19</v>
      </c>
      <c r="BK214" s="112">
        <f>ROUND($L$214*$K$214,2)</f>
        <v>0</v>
      </c>
      <c r="BL214" s="6" t="s">
        <v>140</v>
      </c>
    </row>
    <row r="215" spans="2:64" s="6" customFormat="1" ht="27" customHeight="1">
      <c r="B215" s="19"/>
      <c r="C215" s="105" t="s">
        <v>360</v>
      </c>
      <c r="D215" s="105" t="s">
        <v>136</v>
      </c>
      <c r="E215" s="106" t="s">
        <v>361</v>
      </c>
      <c r="F215" s="161" t="s">
        <v>362</v>
      </c>
      <c r="G215" s="162"/>
      <c r="H215" s="162"/>
      <c r="I215" s="162"/>
      <c r="J215" s="107" t="s">
        <v>144</v>
      </c>
      <c r="K215" s="108">
        <v>1</v>
      </c>
      <c r="L215" s="163">
        <v>0</v>
      </c>
      <c r="M215" s="162"/>
      <c r="N215" s="163">
        <f>ROUND($L$215*$K$215,2)</f>
        <v>0</v>
      </c>
      <c r="O215" s="162"/>
      <c r="P215" s="162"/>
      <c r="Q215" s="162"/>
      <c r="R215" s="20"/>
      <c r="T215" s="109"/>
      <c r="U215" s="26" t="s">
        <v>40</v>
      </c>
      <c r="V215" s="110">
        <v>0</v>
      </c>
      <c r="W215" s="110">
        <f>$V$215*$K$215</f>
        <v>0</v>
      </c>
      <c r="X215" s="110">
        <v>0</v>
      </c>
      <c r="Y215" s="110">
        <f>$X$215*$K$215</f>
        <v>0</v>
      </c>
      <c r="Z215" s="110">
        <v>0</v>
      </c>
      <c r="AA215" s="111">
        <f>$Z$215*$K$215</f>
        <v>0</v>
      </c>
      <c r="AR215" s="6" t="s">
        <v>140</v>
      </c>
      <c r="AT215" s="6" t="s">
        <v>136</v>
      </c>
      <c r="AU215" s="6" t="s">
        <v>88</v>
      </c>
      <c r="AY215" s="6" t="s">
        <v>135</v>
      </c>
      <c r="BE215" s="112">
        <f>IF($U$215="základní",$N$215,0)</f>
        <v>0</v>
      </c>
      <c r="BF215" s="112">
        <f>IF($U$215="snížená",$N$215,0)</f>
        <v>0</v>
      </c>
      <c r="BG215" s="112">
        <f>IF($U$215="zákl. přenesená",$N$215,0)</f>
        <v>0</v>
      </c>
      <c r="BH215" s="112">
        <f>IF($U$215="sníž. přenesená",$N$215,0)</f>
        <v>0</v>
      </c>
      <c r="BI215" s="112">
        <f>IF($U$215="nulová",$N$215,0)</f>
        <v>0</v>
      </c>
      <c r="BJ215" s="6" t="s">
        <v>19</v>
      </c>
      <c r="BK215" s="112">
        <f>ROUND($L$215*$K$215,2)</f>
        <v>0</v>
      </c>
      <c r="BL215" s="6" t="s">
        <v>140</v>
      </c>
    </row>
    <row r="216" spans="2:64" s="6" customFormat="1" ht="27" customHeight="1">
      <c r="B216" s="19"/>
      <c r="C216" s="113" t="s">
        <v>363</v>
      </c>
      <c r="D216" s="113" t="s">
        <v>225</v>
      </c>
      <c r="E216" s="114" t="s">
        <v>364</v>
      </c>
      <c r="F216" s="165" t="s">
        <v>365</v>
      </c>
      <c r="G216" s="166"/>
      <c r="H216" s="166"/>
      <c r="I216" s="166"/>
      <c r="J216" s="115" t="s">
        <v>144</v>
      </c>
      <c r="K216" s="116">
        <v>1</v>
      </c>
      <c r="L216" s="167">
        <v>0</v>
      </c>
      <c r="M216" s="166"/>
      <c r="N216" s="167">
        <f>ROUND($L$216*$K$216,2)</f>
        <v>0</v>
      </c>
      <c r="O216" s="162"/>
      <c r="P216" s="162"/>
      <c r="Q216" s="162"/>
      <c r="R216" s="20"/>
      <c r="T216" s="109"/>
      <c r="U216" s="26" t="s">
        <v>40</v>
      </c>
      <c r="V216" s="110">
        <v>0</v>
      </c>
      <c r="W216" s="110">
        <f>$V$216*$K$216</f>
        <v>0</v>
      </c>
      <c r="X216" s="110">
        <v>0</v>
      </c>
      <c r="Y216" s="110">
        <f>$X$216*$K$216</f>
        <v>0</v>
      </c>
      <c r="Z216" s="110">
        <v>0</v>
      </c>
      <c r="AA216" s="111">
        <f>$Z$216*$K$216</f>
        <v>0</v>
      </c>
      <c r="AR216" s="6" t="s">
        <v>350</v>
      </c>
      <c r="AT216" s="6" t="s">
        <v>225</v>
      </c>
      <c r="AU216" s="6" t="s">
        <v>88</v>
      </c>
      <c r="AY216" s="6" t="s">
        <v>135</v>
      </c>
      <c r="BE216" s="112">
        <f>IF($U$216="základní",$N$216,0)</f>
        <v>0</v>
      </c>
      <c r="BF216" s="112">
        <f>IF($U$216="snížená",$N$216,0)</f>
        <v>0</v>
      </c>
      <c r="BG216" s="112">
        <f>IF($U$216="zákl. přenesená",$N$216,0)</f>
        <v>0</v>
      </c>
      <c r="BH216" s="112">
        <f>IF($U$216="sníž. přenesená",$N$216,0)</f>
        <v>0</v>
      </c>
      <c r="BI216" s="112">
        <f>IF($U$216="nulová",$N$216,0)</f>
        <v>0</v>
      </c>
      <c r="BJ216" s="6" t="s">
        <v>19</v>
      </c>
      <c r="BK216" s="112">
        <f>ROUND($L$216*$K$216,2)</f>
        <v>0</v>
      </c>
      <c r="BL216" s="6" t="s">
        <v>140</v>
      </c>
    </row>
    <row r="217" spans="2:64" s="6" customFormat="1" ht="27" customHeight="1">
      <c r="B217" s="19"/>
      <c r="C217" s="105" t="s">
        <v>366</v>
      </c>
      <c r="D217" s="105" t="s">
        <v>136</v>
      </c>
      <c r="E217" s="106" t="s">
        <v>367</v>
      </c>
      <c r="F217" s="161" t="s">
        <v>368</v>
      </c>
      <c r="G217" s="162"/>
      <c r="H217" s="162"/>
      <c r="I217" s="162"/>
      <c r="J217" s="107" t="s">
        <v>218</v>
      </c>
      <c r="K217" s="108">
        <v>864.3</v>
      </c>
      <c r="L217" s="163">
        <v>0</v>
      </c>
      <c r="M217" s="162"/>
      <c r="N217" s="163">
        <f>ROUND($L$217*$K$217,2)</f>
        <v>0</v>
      </c>
      <c r="O217" s="162"/>
      <c r="P217" s="162"/>
      <c r="Q217" s="162"/>
      <c r="R217" s="20"/>
      <c r="T217" s="109"/>
      <c r="U217" s="26" t="s">
        <v>40</v>
      </c>
      <c r="V217" s="110">
        <v>0</v>
      </c>
      <c r="W217" s="110">
        <f>$V$217*$K$217</f>
        <v>0</v>
      </c>
      <c r="X217" s="110">
        <v>0</v>
      </c>
      <c r="Y217" s="110">
        <f>$X$217*$K$217</f>
        <v>0</v>
      </c>
      <c r="Z217" s="110">
        <v>0</v>
      </c>
      <c r="AA217" s="111">
        <f>$Z$217*$K$217</f>
        <v>0</v>
      </c>
      <c r="AR217" s="6" t="s">
        <v>208</v>
      </c>
      <c r="AT217" s="6" t="s">
        <v>136</v>
      </c>
      <c r="AU217" s="6" t="s">
        <v>88</v>
      </c>
      <c r="AY217" s="6" t="s">
        <v>135</v>
      </c>
      <c r="BE217" s="112">
        <f>IF($U$217="základní",$N$217,0)</f>
        <v>0</v>
      </c>
      <c r="BF217" s="112">
        <f>IF($U$217="snížená",$N$217,0)</f>
        <v>0</v>
      </c>
      <c r="BG217" s="112">
        <f>IF($U$217="zákl. přenesená",$N$217,0)</f>
        <v>0</v>
      </c>
      <c r="BH217" s="112">
        <f>IF($U$217="sníž. přenesená",$N$217,0)</f>
        <v>0</v>
      </c>
      <c r="BI217" s="112">
        <f>IF($U$217="nulová",$N$217,0)</f>
        <v>0</v>
      </c>
      <c r="BJ217" s="6" t="s">
        <v>19</v>
      </c>
      <c r="BK217" s="112">
        <f>ROUND($L$217*$K$217,2)</f>
        <v>0</v>
      </c>
      <c r="BL217" s="6" t="s">
        <v>208</v>
      </c>
    </row>
    <row r="218" spans="2:63" s="95" customFormat="1" ht="30.75" customHeight="1">
      <c r="B218" s="96"/>
      <c r="D218" s="104" t="s">
        <v>112</v>
      </c>
      <c r="E218" s="104"/>
      <c r="F218" s="104"/>
      <c r="G218" s="104"/>
      <c r="H218" s="104"/>
      <c r="I218" s="104"/>
      <c r="J218" s="104"/>
      <c r="K218" s="104"/>
      <c r="L218" s="104"/>
      <c r="M218" s="104"/>
      <c r="N218" s="157">
        <f>$BK$218</f>
        <v>0</v>
      </c>
      <c r="O218" s="158"/>
      <c r="P218" s="158"/>
      <c r="Q218" s="158"/>
      <c r="R218" s="99"/>
      <c r="T218" s="100"/>
      <c r="W218" s="101">
        <f>SUM($W$219:$W$220)</f>
        <v>94.12199999999999</v>
      </c>
      <c r="Y218" s="101">
        <f>SUM($Y$219:$Y$220)</f>
        <v>0.14458500000000002</v>
      </c>
      <c r="AA218" s="102">
        <f>SUM($AA$219:$AA$220)</f>
        <v>0</v>
      </c>
      <c r="AR218" s="98" t="s">
        <v>88</v>
      </c>
      <c r="AT218" s="98" t="s">
        <v>74</v>
      </c>
      <c r="AU218" s="98" t="s">
        <v>19</v>
      </c>
      <c r="AY218" s="98" t="s">
        <v>135</v>
      </c>
      <c r="BK218" s="103">
        <f>SUM($BK$219:$BK$220)</f>
        <v>0</v>
      </c>
    </row>
    <row r="219" spans="2:64" s="6" customFormat="1" ht="27" customHeight="1">
      <c r="B219" s="19"/>
      <c r="C219" s="105" t="s">
        <v>369</v>
      </c>
      <c r="D219" s="105" t="s">
        <v>136</v>
      </c>
      <c r="E219" s="106" t="s">
        <v>370</v>
      </c>
      <c r="F219" s="161" t="s">
        <v>371</v>
      </c>
      <c r="G219" s="162"/>
      <c r="H219" s="162"/>
      <c r="I219" s="162"/>
      <c r="J219" s="107" t="s">
        <v>154</v>
      </c>
      <c r="K219" s="108">
        <v>283.5</v>
      </c>
      <c r="L219" s="163">
        <v>0</v>
      </c>
      <c r="M219" s="162"/>
      <c r="N219" s="163">
        <f>ROUND($L$219*$K$219,2)</f>
        <v>0</v>
      </c>
      <c r="O219" s="162"/>
      <c r="P219" s="162"/>
      <c r="Q219" s="162"/>
      <c r="R219" s="20"/>
      <c r="T219" s="109"/>
      <c r="U219" s="26" t="s">
        <v>40</v>
      </c>
      <c r="V219" s="110">
        <v>0.287</v>
      </c>
      <c r="W219" s="110">
        <f>$V$219*$K$219</f>
        <v>81.36449999999999</v>
      </c>
      <c r="X219" s="110">
        <v>0.00051</v>
      </c>
      <c r="Y219" s="110">
        <f>$X$219*$K$219</f>
        <v>0.14458500000000002</v>
      </c>
      <c r="Z219" s="110">
        <v>0</v>
      </c>
      <c r="AA219" s="111">
        <f>$Z$219*$K$219</f>
        <v>0</v>
      </c>
      <c r="AR219" s="6" t="s">
        <v>208</v>
      </c>
      <c r="AT219" s="6" t="s">
        <v>136</v>
      </c>
      <c r="AU219" s="6" t="s">
        <v>88</v>
      </c>
      <c r="AY219" s="6" t="s">
        <v>135</v>
      </c>
      <c r="BE219" s="112">
        <f>IF($U$219="základní",$N$219,0)</f>
        <v>0</v>
      </c>
      <c r="BF219" s="112">
        <f>IF($U$219="snížená",$N$219,0)</f>
        <v>0</v>
      </c>
      <c r="BG219" s="112">
        <f>IF($U$219="zákl. přenesená",$N$219,0)</f>
        <v>0</v>
      </c>
      <c r="BH219" s="112">
        <f>IF($U$219="sníž. přenesená",$N$219,0)</f>
        <v>0</v>
      </c>
      <c r="BI219" s="112">
        <f>IF($U$219="nulová",$N$219,0)</f>
        <v>0</v>
      </c>
      <c r="BJ219" s="6" t="s">
        <v>19</v>
      </c>
      <c r="BK219" s="112">
        <f>ROUND($L$219*$K$219,2)</f>
        <v>0</v>
      </c>
      <c r="BL219" s="6" t="s">
        <v>208</v>
      </c>
    </row>
    <row r="220" spans="2:64" s="6" customFormat="1" ht="15.75" customHeight="1">
      <c r="B220" s="19"/>
      <c r="C220" s="105" t="s">
        <v>372</v>
      </c>
      <c r="D220" s="105" t="s">
        <v>136</v>
      </c>
      <c r="E220" s="106" t="s">
        <v>373</v>
      </c>
      <c r="F220" s="161" t="s">
        <v>374</v>
      </c>
      <c r="G220" s="162"/>
      <c r="H220" s="162"/>
      <c r="I220" s="162"/>
      <c r="J220" s="107" t="s">
        <v>154</v>
      </c>
      <c r="K220" s="108">
        <v>283.5</v>
      </c>
      <c r="L220" s="163">
        <v>0</v>
      </c>
      <c r="M220" s="162"/>
      <c r="N220" s="163">
        <f>ROUND($L$220*$K$220,2)</f>
        <v>0</v>
      </c>
      <c r="O220" s="162"/>
      <c r="P220" s="162"/>
      <c r="Q220" s="162"/>
      <c r="R220" s="20"/>
      <c r="T220" s="109"/>
      <c r="U220" s="26" t="s">
        <v>40</v>
      </c>
      <c r="V220" s="110">
        <v>0.045</v>
      </c>
      <c r="W220" s="110">
        <f>$V$220*$K$220</f>
        <v>12.7575</v>
      </c>
      <c r="X220" s="110">
        <v>0</v>
      </c>
      <c r="Y220" s="110">
        <f>$X$220*$K$220</f>
        <v>0</v>
      </c>
      <c r="Z220" s="110">
        <v>0</v>
      </c>
      <c r="AA220" s="111">
        <f>$Z$220*$K$220</f>
        <v>0</v>
      </c>
      <c r="AR220" s="6" t="s">
        <v>208</v>
      </c>
      <c r="AT220" s="6" t="s">
        <v>136</v>
      </c>
      <c r="AU220" s="6" t="s">
        <v>88</v>
      </c>
      <c r="AY220" s="6" t="s">
        <v>135</v>
      </c>
      <c r="BE220" s="112">
        <f>IF($U$220="základní",$N$220,0)</f>
        <v>0</v>
      </c>
      <c r="BF220" s="112">
        <f>IF($U$220="snížená",$N$220,0)</f>
        <v>0</v>
      </c>
      <c r="BG220" s="112">
        <f>IF($U$220="zákl. přenesená",$N$220,0)</f>
        <v>0</v>
      </c>
      <c r="BH220" s="112">
        <f>IF($U$220="sníž. přenesená",$N$220,0)</f>
        <v>0</v>
      </c>
      <c r="BI220" s="112">
        <f>IF($U$220="nulová",$N$220,0)</f>
        <v>0</v>
      </c>
      <c r="BJ220" s="6" t="s">
        <v>19</v>
      </c>
      <c r="BK220" s="112">
        <f>ROUND($L$220*$K$220,2)</f>
        <v>0</v>
      </c>
      <c r="BL220" s="6" t="s">
        <v>208</v>
      </c>
    </row>
    <row r="221" spans="2:63" s="95" customFormat="1" ht="37.5" customHeight="1">
      <c r="B221" s="96"/>
      <c r="D221" s="97" t="s">
        <v>113</v>
      </c>
      <c r="E221" s="97"/>
      <c r="F221" s="97"/>
      <c r="G221" s="97"/>
      <c r="H221" s="97"/>
      <c r="I221" s="97"/>
      <c r="J221" s="97"/>
      <c r="K221" s="97"/>
      <c r="L221" s="97"/>
      <c r="M221" s="97"/>
      <c r="N221" s="159">
        <f>$BK$221</f>
        <v>0</v>
      </c>
      <c r="O221" s="158"/>
      <c r="P221" s="158"/>
      <c r="Q221" s="158"/>
      <c r="R221" s="99"/>
      <c r="T221" s="100"/>
      <c r="W221" s="101">
        <f>$W$222+$W$224</f>
        <v>0</v>
      </c>
      <c r="Y221" s="101">
        <f>$Y$222+$Y$224</f>
        <v>0</v>
      </c>
      <c r="AA221" s="102">
        <f>$AA$222+$AA$224</f>
        <v>0</v>
      </c>
      <c r="AR221" s="98" t="s">
        <v>375</v>
      </c>
      <c r="AT221" s="98" t="s">
        <v>74</v>
      </c>
      <c r="AU221" s="98" t="s">
        <v>75</v>
      </c>
      <c r="AY221" s="98" t="s">
        <v>135</v>
      </c>
      <c r="BK221" s="103">
        <f>$BK$222+$BK$224</f>
        <v>0</v>
      </c>
    </row>
    <row r="222" spans="2:63" s="95" customFormat="1" ht="21" customHeight="1">
      <c r="B222" s="96"/>
      <c r="D222" s="104" t="s">
        <v>114</v>
      </c>
      <c r="E222" s="104"/>
      <c r="F222" s="104"/>
      <c r="G222" s="104"/>
      <c r="H222" s="104"/>
      <c r="I222" s="104"/>
      <c r="J222" s="104"/>
      <c r="K222" s="104"/>
      <c r="L222" s="104"/>
      <c r="M222" s="104"/>
      <c r="N222" s="157">
        <f>$BK$222</f>
        <v>0</v>
      </c>
      <c r="O222" s="158"/>
      <c r="P222" s="158"/>
      <c r="Q222" s="158"/>
      <c r="R222" s="99"/>
      <c r="T222" s="100"/>
      <c r="W222" s="101">
        <f>$W$223</f>
        <v>0</v>
      </c>
      <c r="Y222" s="101">
        <f>$Y$223</f>
        <v>0</v>
      </c>
      <c r="AA222" s="102">
        <f>$AA$223</f>
        <v>0</v>
      </c>
      <c r="AR222" s="98" t="s">
        <v>375</v>
      </c>
      <c r="AT222" s="98" t="s">
        <v>74</v>
      </c>
      <c r="AU222" s="98" t="s">
        <v>19</v>
      </c>
      <c r="AY222" s="98" t="s">
        <v>135</v>
      </c>
      <c r="BK222" s="103">
        <f>$BK$223</f>
        <v>0</v>
      </c>
    </row>
    <row r="223" spans="2:64" s="6" customFormat="1" ht="15.75" customHeight="1">
      <c r="B223" s="19"/>
      <c r="C223" s="105" t="s">
        <v>376</v>
      </c>
      <c r="D223" s="105" t="s">
        <v>136</v>
      </c>
      <c r="E223" s="106" t="s">
        <v>377</v>
      </c>
      <c r="F223" s="161" t="s">
        <v>378</v>
      </c>
      <c r="G223" s="162"/>
      <c r="H223" s="162"/>
      <c r="I223" s="162"/>
      <c r="J223" s="107" t="s">
        <v>379</v>
      </c>
      <c r="K223" s="108">
        <v>1</v>
      </c>
      <c r="L223" s="163">
        <v>0</v>
      </c>
      <c r="M223" s="162"/>
      <c r="N223" s="163">
        <f>ROUND($L$223*$K$223,2)</f>
        <v>0</v>
      </c>
      <c r="O223" s="162"/>
      <c r="P223" s="162"/>
      <c r="Q223" s="162"/>
      <c r="R223" s="20"/>
      <c r="T223" s="109"/>
      <c r="U223" s="26" t="s">
        <v>40</v>
      </c>
      <c r="V223" s="110">
        <v>0</v>
      </c>
      <c r="W223" s="110">
        <f>$V$223*$K$223</f>
        <v>0</v>
      </c>
      <c r="X223" s="110">
        <v>0</v>
      </c>
      <c r="Y223" s="110">
        <f>$X$223*$K$223</f>
        <v>0</v>
      </c>
      <c r="Z223" s="110">
        <v>0</v>
      </c>
      <c r="AA223" s="111">
        <f>$Z$223*$K$223</f>
        <v>0</v>
      </c>
      <c r="AR223" s="6" t="s">
        <v>380</v>
      </c>
      <c r="AT223" s="6" t="s">
        <v>136</v>
      </c>
      <c r="AU223" s="6" t="s">
        <v>88</v>
      </c>
      <c r="AY223" s="6" t="s">
        <v>135</v>
      </c>
      <c r="BE223" s="112">
        <f>IF($U$223="základní",$N$223,0)</f>
        <v>0</v>
      </c>
      <c r="BF223" s="112">
        <f>IF($U$223="snížená",$N$223,0)</f>
        <v>0</v>
      </c>
      <c r="BG223" s="112">
        <f>IF($U$223="zákl. přenesená",$N$223,0)</f>
        <v>0</v>
      </c>
      <c r="BH223" s="112">
        <f>IF($U$223="sníž. přenesená",$N$223,0)</f>
        <v>0</v>
      </c>
      <c r="BI223" s="112">
        <f>IF($U$223="nulová",$N$223,0)</f>
        <v>0</v>
      </c>
      <c r="BJ223" s="6" t="s">
        <v>19</v>
      </c>
      <c r="BK223" s="112">
        <f>ROUND($L$223*$K$223,2)</f>
        <v>0</v>
      </c>
      <c r="BL223" s="6" t="s">
        <v>380</v>
      </c>
    </row>
    <row r="224" spans="2:63" s="95" customFormat="1" ht="30.75" customHeight="1">
      <c r="B224" s="96"/>
      <c r="D224" s="104" t="s">
        <v>115</v>
      </c>
      <c r="E224" s="104"/>
      <c r="F224" s="104"/>
      <c r="G224" s="104"/>
      <c r="H224" s="104"/>
      <c r="I224" s="104"/>
      <c r="J224" s="104"/>
      <c r="K224" s="104"/>
      <c r="L224" s="104"/>
      <c r="M224" s="104"/>
      <c r="N224" s="157">
        <f>$BK$224</f>
        <v>0</v>
      </c>
      <c r="O224" s="158"/>
      <c r="P224" s="158"/>
      <c r="Q224" s="158"/>
      <c r="R224" s="99"/>
      <c r="T224" s="100"/>
      <c r="W224" s="101">
        <f>SUM($W$225:$W$227)</f>
        <v>0</v>
      </c>
      <c r="Y224" s="101">
        <f>SUM($Y$225:$Y$227)</f>
        <v>0</v>
      </c>
      <c r="AA224" s="102">
        <f>SUM($AA$225:$AA$227)</f>
        <v>0</v>
      </c>
      <c r="AR224" s="98" t="s">
        <v>375</v>
      </c>
      <c r="AT224" s="98" t="s">
        <v>74</v>
      </c>
      <c r="AU224" s="98" t="s">
        <v>19</v>
      </c>
      <c r="AY224" s="98" t="s">
        <v>135</v>
      </c>
      <c r="BK224" s="103">
        <f>SUM($BK$225:$BK$227)</f>
        <v>0</v>
      </c>
    </row>
    <row r="225" spans="2:64" s="6" customFormat="1" ht="27" customHeight="1">
      <c r="B225" s="19"/>
      <c r="C225" s="105" t="s">
        <v>381</v>
      </c>
      <c r="D225" s="105" t="s">
        <v>136</v>
      </c>
      <c r="E225" s="106" t="s">
        <v>382</v>
      </c>
      <c r="F225" s="161" t="s">
        <v>383</v>
      </c>
      <c r="G225" s="162"/>
      <c r="H225" s="162"/>
      <c r="I225" s="162"/>
      <c r="J225" s="107" t="s">
        <v>190</v>
      </c>
      <c r="K225" s="108">
        <v>6.761</v>
      </c>
      <c r="L225" s="163">
        <v>0</v>
      </c>
      <c r="M225" s="162"/>
      <c r="N225" s="163">
        <f>ROUND($L$225*$K$225,2)</f>
        <v>0</v>
      </c>
      <c r="O225" s="162"/>
      <c r="P225" s="162"/>
      <c r="Q225" s="162"/>
      <c r="R225" s="20"/>
      <c r="T225" s="109"/>
      <c r="U225" s="26" t="s">
        <v>40</v>
      </c>
      <c r="V225" s="110">
        <v>0</v>
      </c>
      <c r="W225" s="110">
        <f>$V$225*$K$225</f>
        <v>0</v>
      </c>
      <c r="X225" s="110">
        <v>0</v>
      </c>
      <c r="Y225" s="110">
        <f>$X$225*$K$225</f>
        <v>0</v>
      </c>
      <c r="Z225" s="110">
        <v>0</v>
      </c>
      <c r="AA225" s="111">
        <f>$Z$225*$K$225</f>
        <v>0</v>
      </c>
      <c r="AR225" s="6" t="s">
        <v>380</v>
      </c>
      <c r="AT225" s="6" t="s">
        <v>136</v>
      </c>
      <c r="AU225" s="6" t="s">
        <v>88</v>
      </c>
      <c r="AY225" s="6" t="s">
        <v>135</v>
      </c>
      <c r="BE225" s="112">
        <f>IF($U$225="základní",$N$225,0)</f>
        <v>0</v>
      </c>
      <c r="BF225" s="112">
        <f>IF($U$225="snížená",$N$225,0)</f>
        <v>0</v>
      </c>
      <c r="BG225" s="112">
        <f>IF($U$225="zákl. přenesená",$N$225,0)</f>
        <v>0</v>
      </c>
      <c r="BH225" s="112">
        <f>IF($U$225="sníž. přenesená",$N$225,0)</f>
        <v>0</v>
      </c>
      <c r="BI225" s="112">
        <f>IF($U$225="nulová",$N$225,0)</f>
        <v>0</v>
      </c>
      <c r="BJ225" s="6" t="s">
        <v>19</v>
      </c>
      <c r="BK225" s="112">
        <f>ROUND($L$225*$K$225,2)</f>
        <v>0</v>
      </c>
      <c r="BL225" s="6" t="s">
        <v>380</v>
      </c>
    </row>
    <row r="226" spans="2:64" s="6" customFormat="1" ht="15.75" customHeight="1">
      <c r="B226" s="19"/>
      <c r="C226" s="113" t="s">
        <v>384</v>
      </c>
      <c r="D226" s="113" t="s">
        <v>225</v>
      </c>
      <c r="E226" s="114" t="s">
        <v>385</v>
      </c>
      <c r="F226" s="165" t="s">
        <v>386</v>
      </c>
      <c r="G226" s="166"/>
      <c r="H226" s="166"/>
      <c r="I226" s="166"/>
      <c r="J226" s="115" t="s">
        <v>190</v>
      </c>
      <c r="K226" s="116">
        <v>6.761</v>
      </c>
      <c r="L226" s="167">
        <v>0</v>
      </c>
      <c r="M226" s="166"/>
      <c r="N226" s="167">
        <f>ROUND($L$226*$K$226,2)</f>
        <v>0</v>
      </c>
      <c r="O226" s="162"/>
      <c r="P226" s="162"/>
      <c r="Q226" s="162"/>
      <c r="R226" s="20"/>
      <c r="T226" s="109"/>
      <c r="U226" s="26" t="s">
        <v>40</v>
      </c>
      <c r="V226" s="110">
        <v>0</v>
      </c>
      <c r="W226" s="110">
        <f>$V$226*$K$226</f>
        <v>0</v>
      </c>
      <c r="X226" s="110">
        <v>0</v>
      </c>
      <c r="Y226" s="110">
        <f>$X$226*$K$226</f>
        <v>0</v>
      </c>
      <c r="Z226" s="110">
        <v>0</v>
      </c>
      <c r="AA226" s="111">
        <f>$Z$226*$K$226</f>
        <v>0</v>
      </c>
      <c r="AR226" s="6" t="s">
        <v>387</v>
      </c>
      <c r="AT226" s="6" t="s">
        <v>225</v>
      </c>
      <c r="AU226" s="6" t="s">
        <v>88</v>
      </c>
      <c r="AY226" s="6" t="s">
        <v>135</v>
      </c>
      <c r="BE226" s="112">
        <f>IF($U$226="základní",$N$226,0)</f>
        <v>0</v>
      </c>
      <c r="BF226" s="112">
        <f>IF($U$226="snížená",$N$226,0)</f>
        <v>0</v>
      </c>
      <c r="BG226" s="112">
        <f>IF($U$226="zákl. přenesená",$N$226,0)</f>
        <v>0</v>
      </c>
      <c r="BH226" s="112">
        <f>IF($U$226="sníž. přenesená",$N$226,0)</f>
        <v>0</v>
      </c>
      <c r="BI226" s="112">
        <f>IF($U$226="nulová",$N$226,0)</f>
        <v>0</v>
      </c>
      <c r="BJ226" s="6" t="s">
        <v>19</v>
      </c>
      <c r="BK226" s="112">
        <f>ROUND($L$226*$K$226,2)</f>
        <v>0</v>
      </c>
      <c r="BL226" s="6" t="s">
        <v>380</v>
      </c>
    </row>
    <row r="227" spans="2:64" s="6" customFormat="1" ht="15.75" customHeight="1">
      <c r="B227" s="19"/>
      <c r="C227" s="105" t="s">
        <v>388</v>
      </c>
      <c r="D227" s="105" t="s">
        <v>136</v>
      </c>
      <c r="E227" s="106" t="s">
        <v>389</v>
      </c>
      <c r="F227" s="161" t="s">
        <v>390</v>
      </c>
      <c r="G227" s="162"/>
      <c r="H227" s="162"/>
      <c r="I227" s="162"/>
      <c r="J227" s="107" t="s">
        <v>166</v>
      </c>
      <c r="K227" s="108">
        <v>1</v>
      </c>
      <c r="L227" s="163">
        <v>0</v>
      </c>
      <c r="M227" s="162"/>
      <c r="N227" s="163">
        <f>ROUND($L$227*$K$227,2)</f>
        <v>0</v>
      </c>
      <c r="O227" s="162"/>
      <c r="P227" s="162"/>
      <c r="Q227" s="162"/>
      <c r="R227" s="20"/>
      <c r="T227" s="109"/>
      <c r="U227" s="26" t="s">
        <v>40</v>
      </c>
      <c r="V227" s="110">
        <v>0</v>
      </c>
      <c r="W227" s="110">
        <f>$V$227*$K$227</f>
        <v>0</v>
      </c>
      <c r="X227" s="110">
        <v>0</v>
      </c>
      <c r="Y227" s="110">
        <f>$X$227*$K$227</f>
        <v>0</v>
      </c>
      <c r="Z227" s="110">
        <v>0</v>
      </c>
      <c r="AA227" s="111">
        <f>$Z$227*$K$227</f>
        <v>0</v>
      </c>
      <c r="AR227" s="6" t="s">
        <v>380</v>
      </c>
      <c r="AT227" s="6" t="s">
        <v>136</v>
      </c>
      <c r="AU227" s="6" t="s">
        <v>88</v>
      </c>
      <c r="AY227" s="6" t="s">
        <v>135</v>
      </c>
      <c r="BE227" s="112">
        <f>IF($U$227="základní",$N$227,0)</f>
        <v>0</v>
      </c>
      <c r="BF227" s="112">
        <f>IF($U$227="snížená",$N$227,0)</f>
        <v>0</v>
      </c>
      <c r="BG227" s="112">
        <f>IF($U$227="zákl. přenesená",$N$227,0)</f>
        <v>0</v>
      </c>
      <c r="BH227" s="112">
        <f>IF($U$227="sníž. přenesená",$N$227,0)</f>
        <v>0</v>
      </c>
      <c r="BI227" s="112">
        <f>IF($U$227="nulová",$N$227,0)</f>
        <v>0</v>
      </c>
      <c r="BJ227" s="6" t="s">
        <v>19</v>
      </c>
      <c r="BK227" s="112">
        <f>ROUND($L$227*$K$227,2)</f>
        <v>0</v>
      </c>
      <c r="BL227" s="6" t="s">
        <v>380</v>
      </c>
    </row>
    <row r="228" spans="2:63" s="95" customFormat="1" ht="37.5" customHeight="1">
      <c r="B228" s="96"/>
      <c r="D228" s="97" t="s">
        <v>116</v>
      </c>
      <c r="E228" s="97"/>
      <c r="F228" s="97"/>
      <c r="G228" s="97"/>
      <c r="H228" s="97"/>
      <c r="I228" s="97"/>
      <c r="J228" s="97"/>
      <c r="K228" s="97"/>
      <c r="L228" s="97"/>
      <c r="M228" s="97"/>
      <c r="N228" s="159">
        <f>$BK$228</f>
        <v>0</v>
      </c>
      <c r="O228" s="158"/>
      <c r="P228" s="158"/>
      <c r="Q228" s="158"/>
      <c r="R228" s="99"/>
      <c r="T228" s="100"/>
      <c r="W228" s="101">
        <f>$W$229+$W$231</f>
        <v>0</v>
      </c>
      <c r="Y228" s="101">
        <f>$Y$229+$Y$231</f>
        <v>0</v>
      </c>
      <c r="AA228" s="102">
        <f>$AA$229+$AA$231</f>
        <v>0</v>
      </c>
      <c r="AR228" s="98" t="s">
        <v>391</v>
      </c>
      <c r="AT228" s="98" t="s">
        <v>74</v>
      </c>
      <c r="AU228" s="98" t="s">
        <v>75</v>
      </c>
      <c r="AY228" s="98" t="s">
        <v>135</v>
      </c>
      <c r="BK228" s="103">
        <f>$BK$229+$BK$231</f>
        <v>0</v>
      </c>
    </row>
    <row r="229" spans="2:63" s="95" customFormat="1" ht="21" customHeight="1">
      <c r="B229" s="96"/>
      <c r="D229" s="104" t="s">
        <v>117</v>
      </c>
      <c r="E229" s="104"/>
      <c r="F229" s="104"/>
      <c r="G229" s="104"/>
      <c r="H229" s="104"/>
      <c r="I229" s="104"/>
      <c r="J229" s="104"/>
      <c r="K229" s="104"/>
      <c r="L229" s="104"/>
      <c r="M229" s="104"/>
      <c r="N229" s="157">
        <f>$BK$229</f>
        <v>0</v>
      </c>
      <c r="O229" s="158"/>
      <c r="P229" s="158"/>
      <c r="Q229" s="158"/>
      <c r="R229" s="99"/>
      <c r="T229" s="100"/>
      <c r="W229" s="101">
        <f>$W$230</f>
        <v>0</v>
      </c>
      <c r="Y229" s="101">
        <f>$Y$230</f>
        <v>0</v>
      </c>
      <c r="AA229" s="102">
        <f>$AA$230</f>
        <v>0</v>
      </c>
      <c r="AR229" s="98" t="s">
        <v>391</v>
      </c>
      <c r="AT229" s="98" t="s">
        <v>74</v>
      </c>
      <c r="AU229" s="98" t="s">
        <v>19</v>
      </c>
      <c r="AY229" s="98" t="s">
        <v>135</v>
      </c>
      <c r="BK229" s="103">
        <f>$BK$230</f>
        <v>0</v>
      </c>
    </row>
    <row r="230" spans="2:64" s="6" customFormat="1" ht="15.75" customHeight="1">
      <c r="B230" s="19"/>
      <c r="C230" s="105" t="s">
        <v>392</v>
      </c>
      <c r="D230" s="105" t="s">
        <v>136</v>
      </c>
      <c r="E230" s="106" t="s">
        <v>393</v>
      </c>
      <c r="F230" s="161" t="s">
        <v>394</v>
      </c>
      <c r="G230" s="162"/>
      <c r="H230" s="162"/>
      <c r="I230" s="162"/>
      <c r="J230" s="107" t="s">
        <v>395</v>
      </c>
      <c r="K230" s="108">
        <v>1</v>
      </c>
      <c r="L230" s="163">
        <v>0</v>
      </c>
      <c r="M230" s="162"/>
      <c r="N230" s="163">
        <f>ROUND($L$230*$K$230,2)</f>
        <v>0</v>
      </c>
      <c r="O230" s="162"/>
      <c r="P230" s="162"/>
      <c r="Q230" s="162"/>
      <c r="R230" s="20"/>
      <c r="T230" s="109"/>
      <c r="U230" s="26" t="s">
        <v>40</v>
      </c>
      <c r="V230" s="110">
        <v>0</v>
      </c>
      <c r="W230" s="110">
        <f>$V$230*$K$230</f>
        <v>0</v>
      </c>
      <c r="X230" s="110">
        <v>0</v>
      </c>
      <c r="Y230" s="110">
        <f>$X$230*$K$230</f>
        <v>0</v>
      </c>
      <c r="Z230" s="110">
        <v>0</v>
      </c>
      <c r="AA230" s="111">
        <f>$Z$230*$K$230</f>
        <v>0</v>
      </c>
      <c r="AR230" s="6" t="s">
        <v>396</v>
      </c>
      <c r="AT230" s="6" t="s">
        <v>136</v>
      </c>
      <c r="AU230" s="6" t="s">
        <v>88</v>
      </c>
      <c r="AY230" s="6" t="s">
        <v>135</v>
      </c>
      <c r="BE230" s="112">
        <f>IF($U$230="základní",$N$230,0)</f>
        <v>0</v>
      </c>
      <c r="BF230" s="112">
        <f>IF($U$230="snížená",$N$230,0)</f>
        <v>0</v>
      </c>
      <c r="BG230" s="112">
        <f>IF($U$230="zákl. přenesená",$N$230,0)</f>
        <v>0</v>
      </c>
      <c r="BH230" s="112">
        <f>IF($U$230="sníž. přenesená",$N$230,0)</f>
        <v>0</v>
      </c>
      <c r="BI230" s="112">
        <f>IF($U$230="nulová",$N$230,0)</f>
        <v>0</v>
      </c>
      <c r="BJ230" s="6" t="s">
        <v>19</v>
      </c>
      <c r="BK230" s="112">
        <f>ROUND($L$230*$K$230,2)</f>
        <v>0</v>
      </c>
      <c r="BL230" s="6" t="s">
        <v>396</v>
      </c>
    </row>
    <row r="231" spans="2:63" s="95" customFormat="1" ht="30.75" customHeight="1">
      <c r="B231" s="96"/>
      <c r="D231" s="104" t="s">
        <v>118</v>
      </c>
      <c r="E231" s="104"/>
      <c r="F231" s="104"/>
      <c r="G231" s="104"/>
      <c r="H231" s="104"/>
      <c r="I231" s="104"/>
      <c r="J231" s="104"/>
      <c r="K231" s="104"/>
      <c r="L231" s="104"/>
      <c r="M231" s="104"/>
      <c r="N231" s="157">
        <f>$BK$231</f>
        <v>0</v>
      </c>
      <c r="O231" s="158"/>
      <c r="P231" s="158"/>
      <c r="Q231" s="158"/>
      <c r="R231" s="99"/>
      <c r="T231" s="100"/>
      <c r="W231" s="101">
        <f>$W$232</f>
        <v>0</v>
      </c>
      <c r="Y231" s="101">
        <f>$Y$232</f>
        <v>0</v>
      </c>
      <c r="AA231" s="102">
        <f>$AA$232</f>
        <v>0</v>
      </c>
      <c r="AR231" s="98" t="s">
        <v>391</v>
      </c>
      <c r="AT231" s="98" t="s">
        <v>74</v>
      </c>
      <c r="AU231" s="98" t="s">
        <v>19</v>
      </c>
      <c r="AY231" s="98" t="s">
        <v>135</v>
      </c>
      <c r="BK231" s="103">
        <f>$BK$232</f>
        <v>0</v>
      </c>
    </row>
    <row r="232" spans="2:64" s="6" customFormat="1" ht="15.75" customHeight="1">
      <c r="B232" s="19"/>
      <c r="C232" s="105" t="s">
        <v>397</v>
      </c>
      <c r="D232" s="105" t="s">
        <v>136</v>
      </c>
      <c r="E232" s="106" t="s">
        <v>398</v>
      </c>
      <c r="F232" s="161" t="s">
        <v>399</v>
      </c>
      <c r="G232" s="162"/>
      <c r="H232" s="162"/>
      <c r="I232" s="162"/>
      <c r="J232" s="107" t="s">
        <v>395</v>
      </c>
      <c r="K232" s="108">
        <v>1</v>
      </c>
      <c r="L232" s="163">
        <v>0</v>
      </c>
      <c r="M232" s="162"/>
      <c r="N232" s="163">
        <f>ROUND($L$232*$K$232,2)</f>
        <v>0</v>
      </c>
      <c r="O232" s="162"/>
      <c r="P232" s="162"/>
      <c r="Q232" s="162"/>
      <c r="R232" s="20"/>
      <c r="T232" s="109"/>
      <c r="U232" s="117" t="s">
        <v>40</v>
      </c>
      <c r="V232" s="118">
        <v>0</v>
      </c>
      <c r="W232" s="118">
        <f>$V$232*$K$232</f>
        <v>0</v>
      </c>
      <c r="X232" s="118">
        <v>0</v>
      </c>
      <c r="Y232" s="118">
        <f>$X$232*$K$232</f>
        <v>0</v>
      </c>
      <c r="Z232" s="118">
        <v>0</v>
      </c>
      <c r="AA232" s="119">
        <f>$Z$232*$K$232</f>
        <v>0</v>
      </c>
      <c r="AR232" s="6" t="s">
        <v>396</v>
      </c>
      <c r="AT232" s="6" t="s">
        <v>136</v>
      </c>
      <c r="AU232" s="6" t="s">
        <v>88</v>
      </c>
      <c r="AY232" s="6" t="s">
        <v>135</v>
      </c>
      <c r="BE232" s="112">
        <f>IF($U$232="základní",$N$232,0)</f>
        <v>0</v>
      </c>
      <c r="BF232" s="112">
        <f>IF($U$232="snížená",$N$232,0)</f>
        <v>0</v>
      </c>
      <c r="BG232" s="112">
        <f>IF($U$232="zákl. přenesená",$N$232,0)</f>
        <v>0</v>
      </c>
      <c r="BH232" s="112">
        <f>IF($U$232="sníž. přenesená",$N$232,0)</f>
        <v>0</v>
      </c>
      <c r="BI232" s="112">
        <f>IF($U$232="nulová",$N$232,0)</f>
        <v>0</v>
      </c>
      <c r="BJ232" s="6" t="s">
        <v>19</v>
      </c>
      <c r="BK232" s="112">
        <f>ROUND($L$232*$K$232,2)</f>
        <v>0</v>
      </c>
      <c r="BL232" s="6" t="s">
        <v>396</v>
      </c>
    </row>
    <row r="233" spans="2:18" s="6" customFormat="1" ht="7.5" customHeight="1">
      <c r="B233" s="41"/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3"/>
    </row>
    <row r="234" s="2" customFormat="1" ht="14.25" customHeight="1"/>
  </sheetData>
  <sheetProtection/>
  <mergeCells count="339">
    <mergeCell ref="O18:P18"/>
    <mergeCell ref="O20:P20"/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H32:J32"/>
    <mergeCell ref="M32:P32"/>
    <mergeCell ref="O21:P21"/>
    <mergeCell ref="M24:P24"/>
    <mergeCell ref="M25:P25"/>
    <mergeCell ref="M27:P27"/>
    <mergeCell ref="H29:J29"/>
    <mergeCell ref="M29:P29"/>
    <mergeCell ref="H30:J30"/>
    <mergeCell ref="M30:P30"/>
    <mergeCell ref="H31:J31"/>
    <mergeCell ref="M31:P31"/>
    <mergeCell ref="C86:G86"/>
    <mergeCell ref="N86:Q86"/>
    <mergeCell ref="N88:Q88"/>
    <mergeCell ref="H33:J33"/>
    <mergeCell ref="M33:P33"/>
    <mergeCell ref="L35:P35"/>
    <mergeCell ref="C76:Q76"/>
    <mergeCell ref="F78:P78"/>
    <mergeCell ref="F79:P79"/>
    <mergeCell ref="N93:Q93"/>
    <mergeCell ref="N94:Q94"/>
    <mergeCell ref="M81:P81"/>
    <mergeCell ref="M83:Q83"/>
    <mergeCell ref="M84:Q84"/>
    <mergeCell ref="N89:Q89"/>
    <mergeCell ref="N90:Q90"/>
    <mergeCell ref="N91:Q91"/>
    <mergeCell ref="N92:Q92"/>
    <mergeCell ref="N105:Q105"/>
    <mergeCell ref="N106:Q106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F128:I128"/>
    <mergeCell ref="L128:M128"/>
    <mergeCell ref="N128:Q128"/>
    <mergeCell ref="N107:Q107"/>
    <mergeCell ref="N108:Q108"/>
    <mergeCell ref="N110:Q110"/>
    <mergeCell ref="L112:Q112"/>
    <mergeCell ref="C118:Q118"/>
    <mergeCell ref="F120:P120"/>
    <mergeCell ref="F121:P121"/>
    <mergeCell ref="M123:P123"/>
    <mergeCell ref="M125:Q125"/>
    <mergeCell ref="M126:Q126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9:I139"/>
    <mergeCell ref="L139:M139"/>
    <mergeCell ref="N139:Q139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70:I170"/>
    <mergeCell ref="L170:M170"/>
    <mergeCell ref="N170:Q170"/>
    <mergeCell ref="F171:I171"/>
    <mergeCell ref="L171:M171"/>
    <mergeCell ref="N171:Q171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F185:I185"/>
    <mergeCell ref="L185:M185"/>
    <mergeCell ref="N185:Q185"/>
    <mergeCell ref="F186:I186"/>
    <mergeCell ref="L186:M186"/>
    <mergeCell ref="N186:Q186"/>
    <mergeCell ref="F187:I187"/>
    <mergeCell ref="L187:M187"/>
    <mergeCell ref="N187:Q187"/>
    <mergeCell ref="F188:I188"/>
    <mergeCell ref="L188:M188"/>
    <mergeCell ref="N188:Q188"/>
    <mergeCell ref="F189:I189"/>
    <mergeCell ref="L189:M189"/>
    <mergeCell ref="N189:Q189"/>
    <mergeCell ref="F191:I191"/>
    <mergeCell ref="L191:M191"/>
    <mergeCell ref="N191:Q191"/>
    <mergeCell ref="F192:I192"/>
    <mergeCell ref="L192:M192"/>
    <mergeCell ref="N192:Q192"/>
    <mergeCell ref="F193:I193"/>
    <mergeCell ref="L193:M193"/>
    <mergeCell ref="N193:Q193"/>
    <mergeCell ref="F194:I194"/>
    <mergeCell ref="L194:M194"/>
    <mergeCell ref="N194:Q194"/>
    <mergeCell ref="F195:I195"/>
    <mergeCell ref="L195:M195"/>
    <mergeCell ref="N195:Q195"/>
    <mergeCell ref="F196:I196"/>
    <mergeCell ref="L196:M196"/>
    <mergeCell ref="N196:Q196"/>
    <mergeCell ref="F197:I197"/>
    <mergeCell ref="L197:M197"/>
    <mergeCell ref="N197:Q197"/>
    <mergeCell ref="F198:I198"/>
    <mergeCell ref="L198:M198"/>
    <mergeCell ref="N198:Q198"/>
    <mergeCell ref="F199:I199"/>
    <mergeCell ref="L199:M199"/>
    <mergeCell ref="N199:Q199"/>
    <mergeCell ref="F200:I200"/>
    <mergeCell ref="L200:M200"/>
    <mergeCell ref="N200:Q200"/>
    <mergeCell ref="F201:I201"/>
    <mergeCell ref="L201:M201"/>
    <mergeCell ref="N201:Q201"/>
    <mergeCell ref="F202:I202"/>
    <mergeCell ref="L202:M202"/>
    <mergeCell ref="N202:Q202"/>
    <mergeCell ref="F203:I203"/>
    <mergeCell ref="L203:M203"/>
    <mergeCell ref="N203:Q203"/>
    <mergeCell ref="F204:I204"/>
    <mergeCell ref="L204:M204"/>
    <mergeCell ref="N204:Q204"/>
    <mergeCell ref="F205:I205"/>
    <mergeCell ref="L205:M205"/>
    <mergeCell ref="N205:Q205"/>
    <mergeCell ref="F206:I206"/>
    <mergeCell ref="L206:M206"/>
    <mergeCell ref="N206:Q206"/>
    <mergeCell ref="F207:I207"/>
    <mergeCell ref="L207:M207"/>
    <mergeCell ref="N207:Q207"/>
    <mergeCell ref="F208:I208"/>
    <mergeCell ref="L208:M208"/>
    <mergeCell ref="N208:Q208"/>
    <mergeCell ref="F210:I210"/>
    <mergeCell ref="L210:M210"/>
    <mergeCell ref="N210:Q210"/>
    <mergeCell ref="N209:Q209"/>
    <mergeCell ref="F211:I211"/>
    <mergeCell ref="L211:M211"/>
    <mergeCell ref="N211:Q211"/>
    <mergeCell ref="F212:I212"/>
    <mergeCell ref="L212:M212"/>
    <mergeCell ref="N212:Q212"/>
    <mergeCell ref="F213:I213"/>
    <mergeCell ref="L213:M213"/>
    <mergeCell ref="N213:Q213"/>
    <mergeCell ref="F214:I214"/>
    <mergeCell ref="L214:M214"/>
    <mergeCell ref="N214:Q214"/>
    <mergeCell ref="F215:I215"/>
    <mergeCell ref="L215:M215"/>
    <mergeCell ref="N215:Q215"/>
    <mergeCell ref="F216:I216"/>
    <mergeCell ref="L216:M216"/>
    <mergeCell ref="N216:Q216"/>
    <mergeCell ref="F217:I217"/>
    <mergeCell ref="L217:M217"/>
    <mergeCell ref="N217:Q217"/>
    <mergeCell ref="F219:I219"/>
    <mergeCell ref="L219:M219"/>
    <mergeCell ref="N219:Q219"/>
    <mergeCell ref="N218:Q218"/>
    <mergeCell ref="F220:I220"/>
    <mergeCell ref="L220:M220"/>
    <mergeCell ref="N220:Q220"/>
    <mergeCell ref="F223:I223"/>
    <mergeCell ref="L223:M223"/>
    <mergeCell ref="N223:Q223"/>
    <mergeCell ref="N221:Q221"/>
    <mergeCell ref="N222:Q222"/>
    <mergeCell ref="F225:I225"/>
    <mergeCell ref="L225:M225"/>
    <mergeCell ref="N225:Q225"/>
    <mergeCell ref="F226:I226"/>
    <mergeCell ref="L226:M226"/>
    <mergeCell ref="N226:Q226"/>
    <mergeCell ref="F227:I227"/>
    <mergeCell ref="L227:M227"/>
    <mergeCell ref="N227:Q227"/>
    <mergeCell ref="F230:I230"/>
    <mergeCell ref="L230:M230"/>
    <mergeCell ref="N230:Q230"/>
    <mergeCell ref="F232:I232"/>
    <mergeCell ref="L232:M232"/>
    <mergeCell ref="N232:Q232"/>
    <mergeCell ref="N129:Q129"/>
    <mergeCell ref="N130:Q130"/>
    <mergeCell ref="N131:Q131"/>
    <mergeCell ref="N138:Q138"/>
    <mergeCell ref="N140:Q140"/>
    <mergeCell ref="N150:Q150"/>
    <mergeCell ref="N156:Q156"/>
    <mergeCell ref="N164:Q164"/>
    <mergeCell ref="N169:Q169"/>
    <mergeCell ref="N172:Q172"/>
    <mergeCell ref="N190:Q190"/>
    <mergeCell ref="H1:K1"/>
    <mergeCell ref="S2:AC2"/>
    <mergeCell ref="N158:Q158"/>
    <mergeCell ref="N159:Q159"/>
    <mergeCell ref="F155:I155"/>
    <mergeCell ref="L155:M155"/>
    <mergeCell ref="N155:Q155"/>
    <mergeCell ref="F157:I157"/>
    <mergeCell ref="L157:M157"/>
    <mergeCell ref="N157:Q157"/>
    <mergeCell ref="N224:Q224"/>
    <mergeCell ref="N228:Q228"/>
    <mergeCell ref="N229:Q229"/>
    <mergeCell ref="N231:Q231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28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/>
  <headerFooter alignWithMargins="0"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2018-10-02T11:36:07Z</dcterms:created>
  <dcterms:modified xsi:type="dcterms:W3CDTF">2018-10-05T05:33:43Z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