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vokurkova\Documents\24. NL Laboratorní technika - KN, SN  a DM\4.Vysvětlení ZD\Vysvětlení ZD č.2\"/>
    </mc:Choice>
  </mc:AlternateContent>
  <bookViews>
    <workbookView xWindow="0" yWindow="0" windowWidth="19200" windowHeight="10905"/>
  </bookViews>
  <sheets>
    <sheet name="Část 1 - BIO" sheetId="1" r:id="rId1"/>
    <sheet name="Část 2 - HEM" sheetId="2" r:id="rId2"/>
    <sheet name="Část 3 - KOA" sheetId="3" r:id="rId3"/>
  </sheets>
  <definedNames>
    <definedName name="_xlnm.Print_Area" localSheetId="0">'Část 1 - BIO'!$A$3:$B$142,'Část 1 - BIO'!$C$3:$D$119</definedName>
    <definedName name="_xlnm.Print_Area" localSheetId="1">'Část 2 - HEM'!$A$3:$B$71,'Část 2 - HEM'!$C$3:$D$40,'Část 2 - HEM'!$E$3:$F$36</definedName>
    <definedName name="_xlnm.Print_Area" localSheetId="2">'Část 3 - KOA'!$A$3:$B$53,'Část 3 - KOA'!$C$3:$D$49,'Část 3 - KOA'!$E$3:$F$50</definedName>
  </definedNames>
  <calcPr calcId="152511"/>
</workbook>
</file>

<file path=xl/calcChain.xml><?xml version="1.0" encoding="utf-8"?>
<calcChain xmlns="http://schemas.openxmlformats.org/spreadsheetml/2006/main">
  <c r="F142" i="1" l="1"/>
  <c r="F131" i="1"/>
  <c r="F141" i="1"/>
  <c r="F140" i="1"/>
  <c r="F139" i="1"/>
  <c r="F138" i="1"/>
  <c r="F137" i="1"/>
  <c r="F134" i="1"/>
  <c r="F133" i="1"/>
  <c r="F132" i="1"/>
  <c r="F135" i="1"/>
  <c r="F129" i="1"/>
  <c r="F130" i="1"/>
  <c r="F136" i="1"/>
  <c r="F128" i="1"/>
  <c r="F127" i="1"/>
  <c r="F126" i="1"/>
  <c r="F124" i="1"/>
  <c r="F121" i="1"/>
  <c r="F120" i="1"/>
  <c r="F143" i="1" l="1"/>
  <c r="F110" i="1"/>
  <c r="F106" i="1"/>
  <c r="F103" i="1"/>
  <c r="F94" i="1"/>
  <c r="F89" i="1"/>
  <c r="F84" i="1"/>
  <c r="F79" i="1" l="1"/>
  <c r="F78" i="1"/>
  <c r="F116" i="1" l="1"/>
</calcChain>
</file>

<file path=xl/sharedStrings.xml><?xml version="1.0" encoding="utf-8"?>
<sst xmlns="http://schemas.openxmlformats.org/spreadsheetml/2006/main" count="588" uniqueCount="349">
  <si>
    <t>Klatovská nemocnice</t>
  </si>
  <si>
    <t>Stodská nemocnice</t>
  </si>
  <si>
    <t>Biochemický analyzátor</t>
  </si>
  <si>
    <t>Princip metod:</t>
  </si>
  <si>
    <t>Potenciometrie (nepřímá) - ISE</t>
  </si>
  <si>
    <t>Fotometrie</t>
  </si>
  <si>
    <t>Turbidimetrie nebo nefelometrie</t>
  </si>
  <si>
    <t>heterogenní imunoanalýza z jednoho vzorku</t>
  </si>
  <si>
    <t>chemiluminiscenční imunoanalýza na paramagnetických mikročásticích</t>
  </si>
  <si>
    <t>Turbidimetrie  nebo nefelometrie</t>
  </si>
  <si>
    <t>Minimální spektrum metod pro biochemickou analýzu:</t>
  </si>
  <si>
    <t>Kompatibilita reagencií ( zaměnitelnost reagenčních nádob) se stávajícím systémem v KN a.s., integrovaný analyzátor pro biochemickou a imunochemickou analýzu (Architect ci4100, výrobce  ABBOTT). V případě nekompatibility reagencií (zaměnitelnost reagenčních nádob) nabízeného integrovaného analyzátoru pro biochemickou a imunochemickou analýzu se stávajícím systémem v KN a.s. - musí dodavatel nabídnout 2 kombinované biochemicko-imunoanalytické integrované systémy 1 hlavní viz. technická specifikace a 1 záložní stroj o minimální poloviční kapacitě požadovaného integrovaného analyzátoru pro biochemickou a imunochemickou analýzu. Nabízený záložní analyzátor nesmí být starší pěti let</t>
  </si>
  <si>
    <t>Minimální spektrum metod pro imunochemickou analýzu:</t>
  </si>
  <si>
    <t>free PSA, Troponin I (hsTroponin I), CEA, Homocystein, BNP, Myoglobin, Feritin, HCG, FT4, TSH, Total PSA, AntiTPO, AntiTg, CA125, CA15-3, CA19-9, FT3, Teofylin, Digoxin, antiHCV, HIV, Syfilis, antiHAV IgG, anti HAV IgM, antiHBc celkové, antiHBc IgM, antiHBe, HBeAg, Vankomycin, PCT</t>
  </si>
  <si>
    <t>SW v českém jazyce</t>
  </si>
  <si>
    <t>Použití primárních zkumavek</t>
  </si>
  <si>
    <t>Použití čárových kódů</t>
  </si>
  <si>
    <t xml:space="preserve">Vzdálená správa ze servisního střediska </t>
  </si>
  <si>
    <t>Přístroj musí splňovat normy dle legislativy platné v ČR</t>
  </si>
  <si>
    <t xml:space="preserve">Možnost vkládání statimových vzorků </t>
  </si>
  <si>
    <t>Detekce hladiny kapalin, bublin, sraženin u vzorků a reagencií</t>
  </si>
  <si>
    <t>nepřetržitý přístup ke vzorkům</t>
  </si>
  <si>
    <t>definovatelné  automatické  hodnocení  kvality vzorku - iktericita, hemolýza, lipémie</t>
  </si>
  <si>
    <t>Druh kyvety – skleněná kyveta obdélníková</t>
  </si>
  <si>
    <t>Objem kyvety – maximálně 360 ul</t>
  </si>
  <si>
    <t>Vlnové délky fotometru – 16 (od 340 do 804 nm)</t>
  </si>
  <si>
    <t>Chlazený reagenční karusel</t>
  </si>
  <si>
    <t xml:space="preserve">celková kapacita přístroje biochemické testy min 1200/h včetně ISE, imunochemické min 200/h </t>
  </si>
  <si>
    <t>Možnost definovat specifické mytí kyvet a dávkovacích jehel</t>
  </si>
  <si>
    <t>Automatické opakované testování, ředění</t>
  </si>
  <si>
    <t>Čas na aktivaci přístroje po zapnutí max. 10 min</t>
  </si>
  <si>
    <t>Přenos výsledků včetně QC do LIS (připojení s laboratorním informačním systémem – LIS  - Envis LIMS DS Soft Olomouc)</t>
  </si>
  <si>
    <t>Servis do 24 hod od nahlášení závady včetně víkendů a svátků</t>
  </si>
  <si>
    <t>Servisní hotline 24 hod denně</t>
  </si>
  <si>
    <t>Nepřetržitý přístup ke vzorkům</t>
  </si>
  <si>
    <t>Vlnové délky fotometru – min 16 (od 340 do 804 nm)</t>
  </si>
  <si>
    <t>Servisní hotline  24 hod  denně</t>
  </si>
  <si>
    <t xml:space="preserve">Chlazený reagenční karusel </t>
  </si>
  <si>
    <t xml:space="preserve">celková  kapacita přístroje  biochemické testy minimálně 800/h včetně ISE  </t>
  </si>
  <si>
    <t>Dodavatel musí zároveň nabídnout dodávku zařízení na úpravu vody – deionizace vody technologií reverzní osmózy.</t>
  </si>
  <si>
    <t>Technické parametry:</t>
  </si>
  <si>
    <t>Kompletní filtrace, ochrana čerpadla proti přerušení dodávky zdroje vody</t>
  </si>
  <si>
    <t>Kompletní technologie reverzní osmózy</t>
  </si>
  <si>
    <t>Iontoměniče s vodivostí vody do 1 uS/cm pro připojení biochemického analyzátoru</t>
  </si>
  <si>
    <t>Digitální měření specifické vodivosti</t>
  </si>
  <si>
    <t>Ventil přechodu na náhradní provoz pro případ výpadku funkce reverzní osmózy nebo výpadku elektrické energie</t>
  </si>
  <si>
    <t>Výkon: předpokládaná minimální spotřeba vody 20 l/hod</t>
  </si>
  <si>
    <t>Zásobní nádrž min. 200 litrů</t>
  </si>
  <si>
    <t>Průchod dvěřmi 90 cm</t>
  </si>
  <si>
    <t>Certifikace ISO</t>
  </si>
  <si>
    <t>regulátor tlaku s ukazatelem tlaku na výstupu vody z vodárny</t>
  </si>
  <si>
    <t>požadovaný výstupní tlak  vody 15 -25 psi při teplotě 15 – 37 stup.Celsia</t>
  </si>
  <si>
    <t>ALT - 25 222</t>
  </si>
  <si>
    <t>AST - 25 233</t>
  </si>
  <si>
    <t>Albumin - 13 504</t>
  </si>
  <si>
    <t>Amyláza - 8 970</t>
  </si>
  <si>
    <t>Bilirubin celkový - 23 318</t>
  </si>
  <si>
    <t>Bilirubin konjugovaný/přímý - 13 242</t>
  </si>
  <si>
    <t>Bílkovina celková - 15 420</t>
  </si>
  <si>
    <t>Bílkovina moč - 601</t>
  </si>
  <si>
    <t>Natrium/sodík - 31 353</t>
  </si>
  <si>
    <t>Urea - 30 575</t>
  </si>
  <si>
    <t>Vápník celkový - 14 437</t>
  </si>
  <si>
    <t>Železo - 4 481</t>
  </si>
  <si>
    <t>LD - 1 440</t>
  </si>
  <si>
    <t>Kalium/draslík - 31 654</t>
  </si>
  <si>
    <t>ALP - 14 573</t>
  </si>
  <si>
    <t>Fosfor - 9 334</t>
  </si>
  <si>
    <t>GGT - 17 356</t>
  </si>
  <si>
    <t>Glukóza - 24 300</t>
  </si>
  <si>
    <t>Chloridy - 31 340</t>
  </si>
  <si>
    <t>CK - 2 610</t>
  </si>
  <si>
    <t>Kreatinin - 34 258</t>
  </si>
  <si>
    <t>Laktát - 690</t>
  </si>
  <si>
    <t>Lipáza - 2 036</t>
  </si>
  <si>
    <t>Hořčík - 9 700</t>
  </si>
  <si>
    <t>Cholesterol celkový - 8 191</t>
  </si>
  <si>
    <t>Cholesterol HDL - 4 867</t>
  </si>
  <si>
    <t>Kyselina močová - 11 330</t>
  </si>
  <si>
    <t>Triacylglyceroly - 7 753</t>
  </si>
  <si>
    <t>Cystatin C - 3 200</t>
  </si>
  <si>
    <t>Ethanol - 263</t>
  </si>
  <si>
    <t>Transferin - 1 429</t>
  </si>
  <si>
    <t>Haptoglobin - 578</t>
  </si>
  <si>
    <t>CRP - 25 857</t>
  </si>
  <si>
    <t>IgG - 438</t>
  </si>
  <si>
    <t>IgA - 485</t>
  </si>
  <si>
    <t>IgM - 434</t>
  </si>
  <si>
    <t>B2mikroglobulin - 544</t>
  </si>
  <si>
    <t>RF - 599</t>
  </si>
  <si>
    <t>ASLO - 424</t>
  </si>
  <si>
    <t>Gentamycin - 249</t>
  </si>
  <si>
    <t>Valproát - 205</t>
  </si>
  <si>
    <t>freePSA - 753</t>
  </si>
  <si>
    <t>BNP - 718</t>
  </si>
  <si>
    <t>HCG - 873</t>
  </si>
  <si>
    <t>CA125 - 424</t>
  </si>
  <si>
    <t>CA15-3 - 762</t>
  </si>
  <si>
    <t>CA19-9 - 719</t>
  </si>
  <si>
    <t>Digoxin - 746</t>
  </si>
  <si>
    <t>AntiHBs - 926</t>
  </si>
  <si>
    <t>antiHAV IgG - 392</t>
  </si>
  <si>
    <t>antiHAV IgM - 384</t>
  </si>
  <si>
    <t>antiHBc celkové - 502</t>
  </si>
  <si>
    <t>antiHBc IgM - 388</t>
  </si>
  <si>
    <t>antiHBe - 344</t>
  </si>
  <si>
    <t>HBeAg - 362</t>
  </si>
  <si>
    <t>Vankomycin - 200</t>
  </si>
  <si>
    <t>AST - 13 960</t>
  </si>
  <si>
    <t>ALT - 14 171</t>
  </si>
  <si>
    <t>Amyláza - 5900</t>
  </si>
  <si>
    <t>Bilirubin celkový - 14 560</t>
  </si>
  <si>
    <t>Bilirubin konjugovaný/přímý - 764</t>
  </si>
  <si>
    <t>Bílkovina celková - 3 883</t>
  </si>
  <si>
    <t>Albumin - 4140</t>
  </si>
  <si>
    <t>Bílkovina moč - 621</t>
  </si>
  <si>
    <t>Natrium/sodík - 18 770</t>
  </si>
  <si>
    <t>Urea - 18 683</t>
  </si>
  <si>
    <t>Vápník celkový - 2176</t>
  </si>
  <si>
    <t>Železo - 680</t>
  </si>
  <si>
    <t>LD - 138</t>
  </si>
  <si>
    <t>Kalium/draslík - 18 983</t>
  </si>
  <si>
    <t>ALP - 13 805</t>
  </si>
  <si>
    <t>Fosfor - 835</t>
  </si>
  <si>
    <t>GGT - 13 466</t>
  </si>
  <si>
    <t>Glukóza - 14 732</t>
  </si>
  <si>
    <t>Chloridy - 18 700</t>
  </si>
  <si>
    <t>CK - 4 695</t>
  </si>
  <si>
    <t>CK-MB - 3 541</t>
  </si>
  <si>
    <t>Kreatinin - 18 907</t>
  </si>
  <si>
    <t>Laktát - 333</t>
  </si>
  <si>
    <t>Lipáza - 3 925</t>
  </si>
  <si>
    <t>Hořčík - 2 542</t>
  </si>
  <si>
    <t>Cholesterol celkový - 5 779</t>
  </si>
  <si>
    <t>Cholesterol HDL - 4 649</t>
  </si>
  <si>
    <t>Kyselina močová - 4 874</t>
  </si>
  <si>
    <t>Cholesterol LDL - 1 676</t>
  </si>
  <si>
    <t>Triacylglyceroly - 5 222</t>
  </si>
  <si>
    <t>Mikroalbumin (Albumin v moči) - 924</t>
  </si>
  <si>
    <t>Ethanol - 395</t>
  </si>
  <si>
    <t>Transferin - 484</t>
  </si>
  <si>
    <t>CRP - 17 187</t>
  </si>
  <si>
    <t>IgG - 40</t>
  </si>
  <si>
    <t>IgA - 42</t>
  </si>
  <si>
    <t>IgM - 39</t>
  </si>
  <si>
    <t>Mikroalbumin (Albumin v moči) - 323</t>
  </si>
  <si>
    <t>Cholinesteráza - 82</t>
  </si>
  <si>
    <t>Prealbumin - 796</t>
  </si>
  <si>
    <t>Digoxin - 144</t>
  </si>
  <si>
    <t>Theofylin - 71</t>
  </si>
  <si>
    <t>Celková vazebná kapacita železa - 125</t>
  </si>
  <si>
    <t>Celková vazebná kapacita železa - 1 184</t>
  </si>
  <si>
    <t>Troponin I - 2 616</t>
  </si>
  <si>
    <t>CEA - 1 865</t>
  </si>
  <si>
    <t>Homocystein - 1 097</t>
  </si>
  <si>
    <t>Myoglobin - 2 312</t>
  </si>
  <si>
    <t>Feritin - 1 498</t>
  </si>
  <si>
    <t>FT4 - 8 746</t>
  </si>
  <si>
    <t>TSH - 9 367</t>
  </si>
  <si>
    <t>PSA - 3 135</t>
  </si>
  <si>
    <t>antiTPO - 3 267</t>
  </si>
  <si>
    <t>antiTG - 3 239</t>
  </si>
  <si>
    <t>FT3 - 4 619</t>
  </si>
  <si>
    <t>Teofylin - 1 070</t>
  </si>
  <si>
    <t>antiHCV - 7 365</t>
  </si>
  <si>
    <t>HBsAg - 7 756</t>
  </si>
  <si>
    <t>HIV - 7 090</t>
  </si>
  <si>
    <t>Syfilis (TP)- 9 690</t>
  </si>
  <si>
    <t>Hematologický analyzátor</t>
  </si>
  <si>
    <t>Minimální spektrum metod:</t>
  </si>
  <si>
    <t>parametry krevního obrazu (možnost vyšetření NRBC)</t>
  </si>
  <si>
    <t>diferenciální rozpočet leukocytů (min. 5ti populační)</t>
  </si>
  <si>
    <t>stanovení retikulocytů, RET v % i absolutních hodnotách</t>
  </si>
  <si>
    <t>vyšetření tělních tekutin CSF, pleurální a peritoneální tekutiny ve validovaném módu</t>
  </si>
  <si>
    <t>stolní analyzátor</t>
  </si>
  <si>
    <t>automatický podavač vzorků</t>
  </si>
  <si>
    <t>detekce sraženin</t>
  </si>
  <si>
    <t>detekce nízké hladiny vzorku</t>
  </si>
  <si>
    <t>UPS a tiskárna součástí</t>
  </si>
  <si>
    <t>Integrovaná čtečka čárových kódů pro vzorky</t>
  </si>
  <si>
    <t>Čtečka čárových kódů pro načítání reagencií</t>
  </si>
  <si>
    <t>Kontrola kvality na 3 koncentračních hladinách (nejlépe nezávislé kontrolní materiály)</t>
  </si>
  <si>
    <t>Kontrolní materiál QC pro měření tělních tekutin</t>
  </si>
  <si>
    <t>Vzdálená správa ze servisního střediska</t>
  </si>
  <si>
    <t>Garance instalace náhradního plnohodnotného přístroje, pokud nedojde k odstranění závady do 48 hodin</t>
  </si>
  <si>
    <t>Vestavěný míchací systém</t>
  </si>
  <si>
    <t>Kapacita přístroje v automatickém režimu 100 vzorků/hod</t>
  </si>
  <si>
    <t>Doba stanovení jednoho výsledku max.  60 sekund</t>
  </si>
  <si>
    <t>Maximální objem vzorku 200 ul</t>
  </si>
  <si>
    <t>Použití uzavřeného odběrového systému</t>
  </si>
  <si>
    <t>Možnost měření vzorku v mikrozkumavkách (pediatrické vzorky)</t>
  </si>
  <si>
    <t>Možnost vkládání statimových vzorků</t>
  </si>
  <si>
    <t>Kapacita přístroje v automatickém režimu 50 vzorků/hod</t>
  </si>
  <si>
    <t>vestavěný míchací systém</t>
  </si>
  <si>
    <t>Technické specifikace: HEM 1</t>
  </si>
  <si>
    <t>Doba reakce na požadavek servisu do 1 hod (vzdálená správa)</t>
  </si>
  <si>
    <t>Technické specifikace: HEM 2</t>
  </si>
  <si>
    <t>Čtečka čárových kódů pro načítání vzorků, reagencií</t>
  </si>
  <si>
    <t>Kapacita přístroje v automatickém režimu minimálně 50 vzorků/hod</t>
  </si>
  <si>
    <t>parametry krevního obrazu</t>
  </si>
  <si>
    <t>možnost otevřeného a uzavřeného režimu měření vzorku</t>
  </si>
  <si>
    <t>Možnost měření vzorku v mikrozkumavkách (kapilální odběry, pediatrické vzorky)</t>
  </si>
  <si>
    <t>Možnost měření vzorku v mikrozkumavkách (kapilární odběry, pediatrické vzorky)</t>
  </si>
  <si>
    <t>Retikulocyty -  1 938</t>
  </si>
  <si>
    <t>Tělní tekutiny -  100</t>
  </si>
  <si>
    <t>krevní obraz včetně 5 popul. diferenciálu -  13 261</t>
  </si>
  <si>
    <t>Automatický koagulometr</t>
  </si>
  <si>
    <t>Metody:</t>
  </si>
  <si>
    <t>Koagulační</t>
  </si>
  <si>
    <t>Chromogenní</t>
  </si>
  <si>
    <t>Imunologické</t>
  </si>
  <si>
    <t xml:space="preserve">Použití primárních zkumavek </t>
  </si>
  <si>
    <t>použití jednorázových reagenčních kyvet</t>
  </si>
  <si>
    <t>Identifikace reagencií pomocí čtečky čárových kódů</t>
  </si>
  <si>
    <t>kontinuální vkládání reagencií, spotřebního materiálu a vzorků</t>
  </si>
  <si>
    <t>Automatické předředění vzorků</t>
  </si>
  <si>
    <t>Optická detekce</t>
  </si>
  <si>
    <t>možnost preanalytické kontroly vzorků – kontrola integrity vzorku (hemolýza, iktericita, lipémie), kontrola správného naplnění primární zkumavky</t>
  </si>
  <si>
    <t>Možnost cap piercingu (propichování uzávěru primárních zkumavek)</t>
  </si>
  <si>
    <t>Aktuální operační systém s podporou na min 5 let</t>
  </si>
  <si>
    <t>PT, APTT, fibrinogen, Trombinový čas, Antitrombin III, Ddimer, Protein C, Protein S, Faktor VIII, heparin - antiXa</t>
  </si>
  <si>
    <t>PT, APTT, fibrinogen, Antitrombin III, Ddimer</t>
  </si>
  <si>
    <t>možnost stanovení dalších metod: trombinový čas, Protein C, Protein S, Faktor VIII, heparin - antiXa</t>
  </si>
  <si>
    <t>PT, APTT, fibrinogen, Trombinový čas, Antitrombin III, Ddimer</t>
  </si>
  <si>
    <t>možnost stanovení dalších metod: Protein C, Protein S, Faktor VIII, heparin - antiXa</t>
  </si>
  <si>
    <t>Aktuální operační systém s podporou na  min 5 let</t>
  </si>
  <si>
    <t>možnost dotykové obrazovky</t>
  </si>
  <si>
    <t>otevřený systém pro externí reagencie - možnost volného programování metodiky</t>
  </si>
  <si>
    <t>kapacita přístroje min. 80 analýz/hod</t>
  </si>
  <si>
    <t>PT - 15 000</t>
  </si>
  <si>
    <t>APTT - 10 000</t>
  </si>
  <si>
    <t>Fibrinogen - 2 500</t>
  </si>
  <si>
    <t>Trombinový čas - 1 500</t>
  </si>
  <si>
    <t>Protein C - 200</t>
  </si>
  <si>
    <t>Protein S - 200</t>
  </si>
  <si>
    <t>Antitrombin III - 2 500</t>
  </si>
  <si>
    <t>D-Dimer - 1 900</t>
  </si>
  <si>
    <t>Faktor VIII - 350</t>
  </si>
  <si>
    <t>Heparin – antiXa - 400</t>
  </si>
  <si>
    <t>PT - 14 774</t>
  </si>
  <si>
    <t>APTT - 3827</t>
  </si>
  <si>
    <t>Antitrombin III - 28</t>
  </si>
  <si>
    <t>D-Dimer - 978</t>
  </si>
  <si>
    <t>PT - 10 219</t>
  </si>
  <si>
    <t>APTT - 3 117</t>
  </si>
  <si>
    <t>Fibrinogen - 720</t>
  </si>
  <si>
    <t>Trombinový čas - 314</t>
  </si>
  <si>
    <t>Antitrombin III - 430</t>
  </si>
  <si>
    <t>D-Dimer - 967</t>
  </si>
  <si>
    <t>Fibrinogen - 1 073</t>
  </si>
  <si>
    <t>ALT sérum/plazma</t>
  </si>
  <si>
    <t>AST sérum/plazma</t>
  </si>
  <si>
    <t>Albumin BCG sérum/plazma</t>
  </si>
  <si>
    <t>Amyláza sérum/plazma/moč</t>
  </si>
  <si>
    <t>Bilirubin celkový sérum/plazma</t>
  </si>
  <si>
    <t>Bilirubin konjugovaný sérum/plazma</t>
  </si>
  <si>
    <t>Bílkovina celková sérum/plazma</t>
  </si>
  <si>
    <t>Bílkovina moč/CSF</t>
  </si>
  <si>
    <t>Sodík sérum/plazma/moč</t>
  </si>
  <si>
    <t>Urea sérum/plazma/moč</t>
  </si>
  <si>
    <t>Vápník sérum/plazma/moč</t>
  </si>
  <si>
    <t>Železo</t>
  </si>
  <si>
    <t>Draslík sérum/plazma/moč</t>
  </si>
  <si>
    <t>LD</t>
  </si>
  <si>
    <t>ALP</t>
  </si>
  <si>
    <t>P</t>
  </si>
  <si>
    <t>GGT</t>
  </si>
  <si>
    <t>Glukosa</t>
  </si>
  <si>
    <t>Chloridy</t>
  </si>
  <si>
    <t>CK</t>
  </si>
  <si>
    <t>Krea</t>
  </si>
  <si>
    <t>laktát</t>
  </si>
  <si>
    <t>Lipáza</t>
  </si>
  <si>
    <t>Mg</t>
  </si>
  <si>
    <t>Cholesterol</t>
  </si>
  <si>
    <t>HDL</t>
  </si>
  <si>
    <t>LDL</t>
  </si>
  <si>
    <t>Kyselina močová</t>
  </si>
  <si>
    <t>trig</t>
  </si>
  <si>
    <t>albumin v moči</t>
  </si>
  <si>
    <t>Cystatin C</t>
  </si>
  <si>
    <t>Metoda</t>
  </si>
  <si>
    <t>kyselina močová, glukóza, laktát, urea, LD, AST, ALT, CK, ALP, kreatinin, cholesterol, cholesterol LDL, cholesterol HDL, triglyceridy, celková bílkovina, albumin, vápník, hořčík, natrium, kalium, chloridy, fosfor, GGT, železo, celková vazebná kapacita železa, bílkovina v moči, albumin v moči, IgG, IgM, IgA, ASLO, RF, CRP, Ethanol, kyselina močová v moči, amyláza v moči, natrium v moči, kalium v moči, chloridy v moči, kreatinin v moči, Lipáza, Beta2mikroglobulin, haptoglobin, transferin, Cystatin C, gentamycin, valproát, bilirubin celkový, bilirubin přímý, amyláza</t>
  </si>
  <si>
    <t>kyselina močová, glukóza, laktát, urea, LD, AST, ALT, CK,CK-MB, Cholinesteráza, ALP, kreatinin, cholesterol, cholesterol LDL, cholesterol HDL, triglyceridy, celková bílkovina, albumin, vápník, hořčík, natrium, kalium, chloridy, fosfor, GGT, železo, celková vazebná kapacita železa, bílkovina v moči, albumin v moči, IgG, IgM, IgA, ASLO, RF, CRP, Ethanol, amyláza v moči, natrium v moči, kalium v moči, chloridy v moči, vápník v moči, hořčík v moči, fosfor v moči,kyselina močová v moči, kreatinin v moči, Lipáza, Prealbumin, transferin, Digoxin, Teophylin, bilirubin celkový, bilirubin přímý, amyláza</t>
  </si>
  <si>
    <t>krevní obraz včetně 5 popul. diferenciálu - 21 234</t>
  </si>
  <si>
    <t>Přenos výsledků včetně QC do LIS (připojení s laboratorním informačním systémem – obousměrná komunikace s LIS  - Envis LIMS DS Soft Olomouc)</t>
  </si>
  <si>
    <t>Přenos výsledků včetně QC do LIS (připojení s laboratorním informačním systémem - obousměrná komunikace s LIS - OpenLIMS Stapro Pardubice)</t>
  </si>
  <si>
    <t>Dodavatelem nabízené parametry</t>
  </si>
  <si>
    <t>Název přístroje = DOPLNÍ DODAVATEL</t>
  </si>
  <si>
    <t>Typ přístroje = DOPLNÍ DODAVATEL</t>
  </si>
  <si>
    <t>Část 1: BIOCHEMICKÉ ANALYZÁTORY - KN</t>
  </si>
  <si>
    <t>Část 1: BIOCHEMICKÉ ANALYZÁTORY - SN</t>
  </si>
  <si>
    <t>Doamžlická nemocnice</t>
  </si>
  <si>
    <t>Část 2: HEMATOLOGICKÉ ANALYZÁTORY - KN</t>
  </si>
  <si>
    <t>Část 2: HEMATOLOGICKÉ ANALYZÁTORY - DN</t>
  </si>
  <si>
    <t>Část 2: HEMATOLOGICKÉ ANALYZÁTORY - SN</t>
  </si>
  <si>
    <t>Část 3: AUTOMATICKÉ KOAGULOMETRY - KN</t>
  </si>
  <si>
    <t>Část 3: AUTOMATICKÉ KOAGULOMETRY - DN</t>
  </si>
  <si>
    <t>Část 3: AUTOMATICKÉ KOAGULOMETRY - SN</t>
  </si>
  <si>
    <t>Počet: 1 ks</t>
  </si>
  <si>
    <t>Počet: 2 ks</t>
  </si>
  <si>
    <t>POŽADOVANÉ PARAMETRY:</t>
  </si>
  <si>
    <r>
      <rPr>
        <b/>
        <sz val="10"/>
        <color rgb="FFFF0000"/>
        <rFont val="Arial"/>
        <family val="2"/>
        <charset val="238"/>
      </rPr>
      <t>Nabízené parametry</t>
    </r>
    <r>
      <rPr>
        <sz val="10"/>
        <color rgb="FFFF0000"/>
        <rFont val="Arial"/>
        <family val="2"/>
        <charset val="238"/>
      </rPr>
      <t xml:space="preserve"> =</t>
    </r>
    <r>
      <rPr>
        <b/>
        <sz val="10"/>
        <color rgb="FFFF0000"/>
        <rFont val="Arial"/>
        <family val="2"/>
        <charset val="238"/>
      </rPr>
      <t xml:space="preserve"> DODAVATEL DOPLNÍ PARAMETRY NABÍZENÉHO PŘÍSTROJE</t>
    </r>
  </si>
  <si>
    <t>Automatický koagulometr (KN 1 a 2)</t>
  </si>
  <si>
    <t>Automatický koagulometr (DN 1)</t>
  </si>
  <si>
    <t>Automatický koagulometr (SN 1)</t>
  </si>
  <si>
    <t>Hematologický analyzátor (KN 1) (KN 2)</t>
  </si>
  <si>
    <t>Hematologický analyzátor (DN 1)</t>
  </si>
  <si>
    <t>Hematologický analyzátor (SN 1)</t>
  </si>
  <si>
    <t>Biochemický analyzátor (KN 1)</t>
  </si>
  <si>
    <t>Biochemický analyzátor (SN 1)</t>
  </si>
  <si>
    <t>U všech číselně uvedených požadovaných parametrů  přístrojů je povolený toleranční rozsah ± 10 %.</t>
  </si>
  <si>
    <t>U všech číselně uvedených požadovaných parametrů přístrojů je povolený toleranční rozsah ± 10 %.</t>
  </si>
  <si>
    <r>
      <t xml:space="preserve">Přenos výsledků včetně QC do LIS (připojení s laboratorním informačním systémem – obousměrná komunikace s LIS  - </t>
    </r>
    <r>
      <rPr>
        <b/>
        <i/>
        <sz val="10"/>
        <rFont val="Arial"/>
        <family val="2"/>
        <charset val="238"/>
      </rPr>
      <t>Envis LIMS DS Soft Olomouc</t>
    </r>
    <r>
      <rPr>
        <sz val="10"/>
        <rFont val="Arial"/>
        <family val="2"/>
        <charset val="238"/>
      </rPr>
      <t>)</t>
    </r>
  </si>
  <si>
    <r>
      <t xml:space="preserve">Přenos výsledků včetně QC do LIS (připojení s laboratorním informačním systémem - obousměrná komunikace s LIS - </t>
    </r>
    <r>
      <rPr>
        <b/>
        <i/>
        <sz val="10"/>
        <rFont val="Arial"/>
        <family val="2"/>
        <charset val="238"/>
      </rPr>
      <t>OpenLIMS Stapro Pardubice</t>
    </r>
    <r>
      <rPr>
        <sz val="10"/>
        <rFont val="Arial"/>
        <family val="2"/>
        <charset val="238"/>
      </rPr>
      <t>)</t>
    </r>
  </si>
  <si>
    <t>HEM 1 + 2</t>
  </si>
  <si>
    <t>Kompatibilní záloha pro měření krevního obrazu a diferenciálu (stejné reagencie, stejný princip měření) s hematologickým analyzátorem 1</t>
  </si>
  <si>
    <t>krevní obraz - 28 766</t>
  </si>
  <si>
    <t>plně automatizovaný systém pro klinickou biochemii integrovaný s imunochemickým systémem, s robotickým podavačem vzorků</t>
  </si>
  <si>
    <t>plně automatizovaný systém pro klinickou biochemii s robotickým podavačem vzorků</t>
  </si>
  <si>
    <t>Spotřeba destilované vody - maximálně 35 l/hod</t>
  </si>
  <si>
    <t>Spotřeba destilované vody  - maximálně 35l/hod</t>
  </si>
  <si>
    <t>Max rozměr přístroje šířka  1,6m x hloubka 0,8m</t>
  </si>
  <si>
    <t>POČTY VYŠETŘENÍ ROČNĚ (resp. počty reportovaných výsledků na pojišťovnu) - Biochemická analýza</t>
  </si>
  <si>
    <t>POČTY VYŠETŘENÍ  ROČNĚ (resp. počty reportovaných výsledků na pojišťovnu) - Imunochemická analýza</t>
  </si>
  <si>
    <t>napájení EE (současný stav): 240V/ 50 Hz, příkon 2x 3000VA, zásuvky 2x 240/16 A, připojení na zvláštní okruh 240V jištění 16 A jističem D</t>
  </si>
  <si>
    <t>napájení EE (současný stav): 240V / 50 Hz,připojení přímo do jističe 32 A , Výkon 3,5 kVA</t>
  </si>
  <si>
    <t>Celková možná hmotnost přístroje (současný stav budovy) max. 761 kg</t>
  </si>
  <si>
    <t>Celková možná hmotnost přístroje  (současný stav budovy) max. 480 kg</t>
  </si>
  <si>
    <t>CELKOVÉ POČTY VYŠETŘENÍ  ROČNĚ (resp. počty reportovaných výsledků na pojišťovnu):</t>
  </si>
  <si>
    <t>Místo pro umístění přístroje (tzn. max. rozměr přístroje): šířka  1,8 m x hloubka 0,8 m</t>
  </si>
  <si>
    <t>Místo pro umístění přístroje (tzn. max. rozměr přístroje): šířka  6 m x hloubka 4,8 m</t>
  </si>
  <si>
    <t>Místo pro umístění přístroje (tzn. max. rozměr přístroje): šířka  3,2 m x hloubka 1,7 m</t>
  </si>
  <si>
    <t>napájení EE (současný stav): 240V/ 50 Hz, příkon 2x 3000 VA,zásuvky 2x 240/16 A, připojení na zvláštní okruh 240V jištění 16 A jističem D</t>
  </si>
  <si>
    <t>Celková možná hmotnost přístroje (současný stav budovy) max. 1110 kg</t>
  </si>
  <si>
    <t>krevní obraz včetně 5 popul. diferenciálu -  21 016</t>
  </si>
  <si>
    <t>napájení EE (současný stav): 240V+-10%, střídavé napětí, 50/60Hz, příkon 360VA, připojení na zvláštní okruh - záložní zdroj</t>
  </si>
  <si>
    <t>napájení EE (současný stav): 240V/50 Hz, příkon 250VA,zásuvka 240V</t>
  </si>
  <si>
    <t>Celková možná hmotnost přístroje - max. 40 kg</t>
  </si>
  <si>
    <t>POČTY VYŠETŘENÍ  ROČNĚ (resp. počty reportovaných výsledků na pojišťovnu):</t>
  </si>
  <si>
    <t>(Vyvolá-li instalace přístroje stavební náklady oproti stávajícímu technickému stavu laboratorních prostor, tj. jiné požadavky na napájení, či hmotnost přístroje, musí je uhradit dodavatel přístroje)</t>
  </si>
  <si>
    <t>Spotřeba vody: max. 25 l/hod</t>
  </si>
  <si>
    <t>Celková možná hmotnost přístroje - max. 100 kg</t>
  </si>
  <si>
    <t>(Vyvolá-li instalace přístroje stavební náklady oproti stávajícímu technickému stavu laboratorních prostor, tj. jiné požadavky na napájení, musí je uhradit dodavatel přístroje)</t>
  </si>
  <si>
    <t>Místo pro umístění přístroje (tzn. max. rozměr přístroje): (dxšxv) 0,613 x 0,550 x 0,583 (m)</t>
  </si>
  <si>
    <t>Místo pro umístění přístroje (tzn. max. rozměr přístroje): hloubka 0,6m, šířka 0,7m, výška 0,55m</t>
  </si>
  <si>
    <t>PCT - 1370</t>
  </si>
  <si>
    <t>Domažlická nemocnice</t>
  </si>
  <si>
    <r>
      <t>Doba reakce na požadavek servisu do 1 hod</t>
    </r>
    <r>
      <rPr>
        <sz val="10"/>
        <color rgb="FFFFC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</si>
</sst>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2" x14ac:knownFonts="1">
    <font>
      <sz val="11"/>
      <color theme="1"/>
      <name val="Calibri"/>
      <family val="2"/>
      <charset val="238"/>
      <scheme val="minor"/>
    </font>
    <font>
      <sz val="10"/>
      <color theme="1"/>
      <name val="Arial"/>
      <family val="2"/>
      <charset val="238"/>
    </font>
    <font>
      <sz val="11"/>
      <color indexed="8"/>
      <name val="Calibri"/>
      <family val="2"/>
      <charset val="238"/>
    </font>
    <font>
      <sz val="11"/>
      <color rgb="FF000000"/>
      <name val="Calibri"/>
      <family val="2"/>
      <charset val="238"/>
    </font>
    <font>
      <b/>
      <sz val="10"/>
      <color rgb="FFFF0000"/>
      <name val="Arial"/>
      <family val="2"/>
      <charset val="238"/>
    </font>
    <font>
      <sz val="10"/>
      <color rgb="FFFF0000"/>
      <name val="Arial"/>
      <family val="2"/>
      <charset val="238"/>
    </font>
    <font>
      <b/>
      <sz val="12"/>
      <color theme="1"/>
      <name val="Arial"/>
      <family val="2"/>
      <charset val="238"/>
    </font>
    <font>
      <b/>
      <sz val="10"/>
      <color theme="1"/>
      <name val="Arial"/>
      <family val="2"/>
      <charset val="238"/>
    </font>
    <font>
      <sz val="12"/>
      <color theme="1"/>
      <name val="Arial"/>
      <family val="2"/>
      <charset val="238"/>
    </font>
    <font>
      <sz val="10"/>
      <name val="Arial"/>
      <family val="2"/>
      <charset val="238"/>
    </font>
    <font>
      <b/>
      <u/>
      <sz val="10"/>
      <color theme="1"/>
      <name val="Arial"/>
      <family val="2"/>
      <charset val="238"/>
    </font>
    <font>
      <b/>
      <sz val="10"/>
      <name val="Arial"/>
      <family val="2"/>
      <charset val="238"/>
    </font>
    <font>
      <sz val="10"/>
      <color rgb="FF7030A0"/>
      <name val="Arial"/>
      <family val="2"/>
      <charset val="238"/>
    </font>
    <font>
      <b/>
      <u/>
      <sz val="10"/>
      <name val="Arial"/>
      <family val="2"/>
      <charset val="238"/>
    </font>
    <font>
      <b/>
      <i/>
      <sz val="10"/>
      <name val="Arial"/>
      <family val="2"/>
      <charset val="238"/>
    </font>
    <font>
      <sz val="12"/>
      <name val="Arial"/>
      <family val="2"/>
      <charset val="238"/>
    </font>
    <font>
      <b/>
      <i/>
      <sz val="10"/>
      <color theme="1"/>
      <name val="Arial"/>
      <family val="2"/>
      <charset val="238"/>
    </font>
    <font>
      <sz val="10"/>
      <color rgb="FFC00000"/>
      <name val="Arial"/>
      <family val="2"/>
      <charset val="238"/>
    </font>
    <font>
      <b/>
      <i/>
      <sz val="10"/>
      <color rgb="FFFF0000"/>
      <name val="Arial"/>
      <family val="2"/>
      <charset val="238"/>
    </font>
    <font>
      <i/>
      <sz val="10"/>
      <color rgb="FFFF0000"/>
      <name val="Arial"/>
      <family val="2"/>
      <charset val="238"/>
    </font>
    <font>
      <i/>
      <sz val="10"/>
      <name val="Arial"/>
      <family val="2"/>
      <charset val="238"/>
    </font>
    <font>
      <sz val="10"/>
      <color rgb="FFFFC000"/>
      <name val="Arial"/>
      <family val="2"/>
      <charset val="238"/>
    </font>
  </fonts>
  <fills count="7">
    <fill>
      <patternFill patternType="none"/>
    </fill>
    <fill>
      <patternFill patternType="gray125"/>
    </fill>
    <fill>
      <patternFill patternType="solid">
        <fgColor rgb="FFFFFF00"/>
        <bgColor indexed="64"/>
      </patternFill>
    </fill>
    <fill>
      <patternFill patternType="solid">
        <fgColor rgb="FFFF7C8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2" fillId="0" borderId="0"/>
    <xf numFmtId="0" fontId="3" fillId="0" borderId="0"/>
    <xf numFmtId="0" fontId="2" fillId="0" borderId="0"/>
  </cellStyleXfs>
  <cellXfs count="82">
    <xf numFmtId="0" fontId="0" fillId="0" borderId="0" xfId="0"/>
    <xf numFmtId="0" fontId="1" fillId="0" borderId="0" xfId="0" applyFont="1" applyAlignment="1">
      <alignment vertical="center"/>
    </xf>
    <xf numFmtId="0" fontId="4" fillId="0" borderId="0" xfId="0" applyFont="1"/>
    <xf numFmtId="0" fontId="5" fillId="0" borderId="0" xfId="0" applyFont="1" applyAlignment="1">
      <alignment wrapText="1"/>
    </xf>
    <xf numFmtId="0" fontId="6" fillId="0" borderId="0" xfId="0" applyFont="1"/>
    <xf numFmtId="0" fontId="9" fillId="0" borderId="0" xfId="0" applyFont="1" applyBorder="1" applyAlignment="1">
      <alignment horizontal="right"/>
    </xf>
    <xf numFmtId="164" fontId="7" fillId="0" borderId="0" xfId="0" applyNumberFormat="1" applyFont="1" applyBorder="1" applyAlignment="1">
      <alignment horizontal="right"/>
    </xf>
    <xf numFmtId="0" fontId="1" fillId="0" borderId="0" xfId="0" applyFont="1"/>
    <xf numFmtId="0" fontId="7" fillId="0" borderId="0" xfId="0" applyFont="1" applyBorder="1"/>
    <xf numFmtId="0" fontId="7" fillId="6" borderId="1" xfId="0" applyFont="1" applyFill="1" applyBorder="1" applyAlignment="1">
      <alignment horizontal="center"/>
    </xf>
    <xf numFmtId="0" fontId="7" fillId="5" borderId="1" xfId="0" applyFont="1" applyFill="1" applyBorder="1" applyAlignment="1">
      <alignment horizontal="center"/>
    </xf>
    <xf numFmtId="0" fontId="7" fillId="3" borderId="1" xfId="0" applyFont="1" applyFill="1" applyBorder="1" applyAlignment="1">
      <alignment horizontal="center"/>
    </xf>
    <xf numFmtId="0" fontId="7" fillId="2" borderId="0" xfId="0" applyFont="1" applyFill="1" applyAlignment="1">
      <alignment horizontal="center"/>
    </xf>
    <xf numFmtId="0" fontId="1" fillId="5" borderId="0" xfId="0" applyFont="1" applyFill="1" applyAlignment="1">
      <alignment horizontal="center"/>
    </xf>
    <xf numFmtId="0" fontId="1" fillId="2" borderId="0" xfId="0" applyFont="1" applyFill="1" applyAlignment="1">
      <alignment horizontal="center"/>
    </xf>
    <xf numFmtId="0" fontId="1" fillId="0" borderId="0" xfId="0" applyFont="1" applyFill="1" applyAlignment="1">
      <alignment horizontal="center"/>
    </xf>
    <xf numFmtId="0" fontId="10" fillId="0" borderId="0" xfId="0" applyFont="1" applyAlignment="1">
      <alignment horizontal="left"/>
    </xf>
    <xf numFmtId="0" fontId="1" fillId="0" borderId="0" xfId="0" applyFont="1" applyAlignment="1">
      <alignment vertical="top" wrapText="1"/>
    </xf>
    <xf numFmtId="0" fontId="9" fillId="0" borderId="0" xfId="0" applyFont="1" applyAlignment="1">
      <alignment vertical="top" wrapText="1"/>
    </xf>
    <xf numFmtId="0" fontId="10" fillId="0" borderId="0" xfId="0" applyFont="1"/>
    <xf numFmtId="0" fontId="9" fillId="0" borderId="0" xfId="0" applyFont="1" applyAlignment="1">
      <alignment horizontal="left" wrapText="1"/>
    </xf>
    <xf numFmtId="0" fontId="1" fillId="0" borderId="0" xfId="0" applyFont="1" applyAlignment="1">
      <alignment vertical="center" wrapText="1"/>
    </xf>
    <xf numFmtId="0" fontId="9" fillId="0" borderId="0" xfId="0" applyFont="1"/>
    <xf numFmtId="0" fontId="9" fillId="0" borderId="0" xfId="0" applyFont="1" applyAlignment="1">
      <alignment wrapText="1"/>
    </xf>
    <xf numFmtId="0" fontId="1" fillId="0" borderId="0" xfId="0" applyFont="1" applyAlignment="1">
      <alignment horizontal="left" vertical="center"/>
    </xf>
    <xf numFmtId="0" fontId="9" fillId="0" borderId="0" xfId="0" applyFont="1" applyAlignment="1">
      <alignment horizontal="left" vertical="top" wrapText="1"/>
    </xf>
    <xf numFmtId="0" fontId="12" fillId="0" borderId="0" xfId="0" applyFont="1" applyAlignment="1">
      <alignment vertical="center" wrapText="1"/>
    </xf>
    <xf numFmtId="0" fontId="9" fillId="0" borderId="0" xfId="0" applyFont="1" applyFill="1" applyAlignment="1">
      <alignment horizontal="left" wrapText="1"/>
    </xf>
    <xf numFmtId="0" fontId="9" fillId="0" borderId="0" xfId="0" applyFont="1" applyFill="1" applyAlignment="1">
      <alignment horizontal="justify" vertical="center"/>
    </xf>
    <xf numFmtId="0" fontId="1" fillId="0" borderId="0" xfId="0" applyFont="1" applyAlignment="1">
      <alignment horizontal="justify" vertical="center"/>
    </xf>
    <xf numFmtId="0" fontId="1" fillId="0" borderId="0" xfId="0" applyFont="1" applyAlignment="1">
      <alignment wrapText="1"/>
    </xf>
    <xf numFmtId="0" fontId="1" fillId="0" borderId="0" xfId="0" applyFont="1" applyBorder="1" applyAlignment="1">
      <alignment horizontal="center"/>
    </xf>
    <xf numFmtId="0" fontId="1" fillId="0" borderId="0" xfId="0" applyFont="1" applyBorder="1" applyAlignment="1">
      <alignment horizontal="right" vertical="center" wrapText="1"/>
    </xf>
    <xf numFmtId="0" fontId="1" fillId="0" borderId="0" xfId="0" applyFont="1" applyBorder="1" applyAlignment="1">
      <alignment horizontal="right"/>
    </xf>
    <xf numFmtId="164" fontId="7" fillId="0" borderId="0" xfId="0" applyNumberFormat="1" applyFont="1" applyBorder="1" applyAlignment="1">
      <alignment horizontal="right" vertical="center"/>
    </xf>
    <xf numFmtId="164" fontId="7" fillId="0" borderId="0" xfId="0" applyNumberFormat="1" applyFont="1" applyBorder="1" applyAlignment="1">
      <alignment horizontal="right" vertical="center" wrapText="1"/>
    </xf>
    <xf numFmtId="0" fontId="1" fillId="0" borderId="0" xfId="0" applyFont="1" applyFill="1" applyBorder="1" applyAlignment="1">
      <alignment horizontal="right"/>
    </xf>
    <xf numFmtId="0" fontId="1" fillId="0" borderId="0" xfId="0" applyFont="1" applyBorder="1" applyAlignment="1">
      <alignment horizontal="right" vertical="center"/>
    </xf>
    <xf numFmtId="0" fontId="13" fillId="0" borderId="0" xfId="0" applyFont="1" applyAlignment="1">
      <alignment vertical="top" wrapText="1"/>
    </xf>
    <xf numFmtId="0" fontId="14" fillId="0" borderId="0" xfId="0" applyFont="1" applyBorder="1" applyAlignment="1">
      <alignment horizontal="right"/>
    </xf>
    <xf numFmtId="164" fontId="7" fillId="0" borderId="0" xfId="0" applyNumberFormat="1" applyFont="1" applyFill="1" applyBorder="1" applyAlignment="1">
      <alignment horizontal="right"/>
    </xf>
    <xf numFmtId="164" fontId="1" fillId="0" borderId="0" xfId="0" applyNumberFormat="1" applyFont="1"/>
    <xf numFmtId="164" fontId="1" fillId="0" borderId="0" xfId="0" applyNumberFormat="1" applyFont="1" applyBorder="1" applyAlignment="1">
      <alignment horizontal="right"/>
    </xf>
    <xf numFmtId="0" fontId="7" fillId="4" borderId="1" xfId="0" applyFont="1" applyFill="1" applyBorder="1" applyAlignment="1">
      <alignment horizontal="center"/>
    </xf>
    <xf numFmtId="0" fontId="7" fillId="0" borderId="0" xfId="0" applyFont="1" applyAlignment="1"/>
    <xf numFmtId="0" fontId="9" fillId="0" borderId="0" xfId="1" applyFont="1" applyAlignment="1">
      <alignment horizontal="left" wrapText="1"/>
    </xf>
    <xf numFmtId="0" fontId="9" fillId="0" borderId="0" xfId="1" applyFont="1" applyAlignment="1">
      <alignment horizontal="left" vertical="top" wrapText="1"/>
    </xf>
    <xf numFmtId="0" fontId="9" fillId="0" borderId="0" xfId="1" applyFont="1" applyAlignment="1">
      <alignment vertical="top" wrapText="1"/>
    </xf>
    <xf numFmtId="0" fontId="10" fillId="0" borderId="0" xfId="0" applyFont="1" applyAlignment="1">
      <alignment vertical="top"/>
    </xf>
    <xf numFmtId="0" fontId="9" fillId="0" borderId="0" xfId="0" applyFont="1" applyAlignment="1">
      <alignment vertical="center" wrapText="1"/>
    </xf>
    <xf numFmtId="0" fontId="13" fillId="0" borderId="0" xfId="0" applyFont="1" applyAlignment="1">
      <alignment horizontal="left" wrapText="1"/>
    </xf>
    <xf numFmtId="0" fontId="1" fillId="0" borderId="0" xfId="0" applyFont="1" applyAlignment="1">
      <alignment horizontal="left"/>
    </xf>
    <xf numFmtId="0" fontId="9" fillId="0" borderId="0" xfId="0" applyFont="1" applyAlignment="1">
      <alignment horizontal="left" vertical="center" wrapText="1"/>
    </xf>
    <xf numFmtId="0" fontId="1" fillId="0" borderId="0" xfId="0" applyFont="1" applyAlignment="1"/>
    <xf numFmtId="0" fontId="9" fillId="0" borderId="0" xfId="1" applyFont="1" applyAlignment="1">
      <alignment wrapText="1"/>
    </xf>
    <xf numFmtId="0" fontId="9" fillId="0" borderId="0" xfId="0" applyFont="1" applyAlignment="1">
      <alignment horizontal="justify" vertical="center"/>
    </xf>
    <xf numFmtId="0" fontId="9" fillId="0" borderId="0" xfId="1" applyFont="1" applyAlignment="1">
      <alignment horizontal="justify" vertical="center"/>
    </xf>
    <xf numFmtId="0" fontId="15" fillId="0" borderId="0" xfId="0" applyFont="1" applyBorder="1" applyAlignment="1">
      <alignment horizontal="right"/>
    </xf>
    <xf numFmtId="164" fontId="6" fillId="0" borderId="0" xfId="0" applyNumberFormat="1" applyFont="1" applyBorder="1" applyAlignment="1">
      <alignment horizontal="right"/>
    </xf>
    <xf numFmtId="0" fontId="8" fillId="0" borderId="0" xfId="0" applyFont="1"/>
    <xf numFmtId="0" fontId="6" fillId="0" borderId="0" xfId="0" applyFont="1" applyBorder="1"/>
    <xf numFmtId="0" fontId="7" fillId="0" borderId="0" xfId="0" applyFont="1" applyAlignment="1">
      <alignment vertical="center"/>
    </xf>
    <xf numFmtId="0" fontId="9" fillId="0" borderId="0" xfId="1" applyFont="1" applyFill="1" applyAlignment="1">
      <alignment horizontal="left" wrapText="1"/>
    </xf>
    <xf numFmtId="0" fontId="16" fillId="0" borderId="0" xfId="0" applyFont="1" applyAlignment="1">
      <alignment vertical="center" wrapText="1"/>
    </xf>
    <xf numFmtId="0" fontId="7" fillId="0" borderId="0" xfId="0" applyFont="1" applyAlignment="1">
      <alignment horizontal="left"/>
    </xf>
    <xf numFmtId="0" fontId="12" fillId="0" borderId="0" xfId="0" applyFont="1"/>
    <xf numFmtId="0" fontId="17" fillId="0" borderId="0" xfId="0" applyFont="1"/>
    <xf numFmtId="0" fontId="11" fillId="0" borderId="0" xfId="0" applyFont="1" applyAlignment="1">
      <alignment horizontal="left"/>
    </xf>
    <xf numFmtId="0" fontId="10" fillId="0" borderId="0" xfId="0" applyFont="1" applyBorder="1" applyAlignment="1">
      <alignment wrapText="1"/>
    </xf>
    <xf numFmtId="0" fontId="1" fillId="0" borderId="0" xfId="0" applyFont="1" applyFill="1" applyAlignment="1">
      <alignment vertical="top" wrapText="1"/>
    </xf>
    <xf numFmtId="0" fontId="18" fillId="0" borderId="0" xfId="0" applyFont="1"/>
    <xf numFmtId="0" fontId="19" fillId="0" borderId="0" xfId="0" applyFont="1" applyFill="1" applyAlignment="1">
      <alignment wrapText="1"/>
    </xf>
    <xf numFmtId="0" fontId="13" fillId="0" borderId="0" xfId="0" applyFont="1" applyAlignment="1">
      <alignment wrapText="1"/>
    </xf>
    <xf numFmtId="0" fontId="11" fillId="0" borderId="0" xfId="0" applyFont="1" applyFill="1" applyAlignment="1">
      <alignment horizontal="left" wrapText="1"/>
    </xf>
    <xf numFmtId="0" fontId="9" fillId="0" borderId="0" xfId="0" applyFont="1" applyFill="1" applyAlignment="1">
      <alignment vertical="top" wrapText="1"/>
    </xf>
    <xf numFmtId="0" fontId="10" fillId="0" borderId="0" xfId="0" applyFont="1" applyAlignment="1">
      <alignment wrapText="1"/>
    </xf>
    <xf numFmtId="0" fontId="1" fillId="0" borderId="0" xfId="0" applyFont="1" applyFill="1" applyAlignment="1">
      <alignment vertical="center" wrapText="1"/>
    </xf>
    <xf numFmtId="0" fontId="1" fillId="0" borderId="0" xfId="0" applyFont="1" applyFill="1"/>
    <xf numFmtId="0" fontId="20" fillId="0" borderId="0" xfId="0" applyFont="1" applyFill="1" applyAlignment="1">
      <alignment wrapText="1"/>
    </xf>
    <xf numFmtId="0" fontId="1" fillId="0" borderId="0" xfId="0" applyFont="1" applyAlignment="1">
      <alignment horizontal="left" vertical="center"/>
    </xf>
    <xf numFmtId="0" fontId="4" fillId="0" borderId="2" xfId="0" applyFont="1" applyBorder="1" applyAlignment="1">
      <alignment horizontal="left"/>
    </xf>
    <xf numFmtId="0" fontId="4" fillId="0" borderId="0" xfId="0" applyFont="1" applyBorder="1" applyAlignment="1">
      <alignment horizontal="left"/>
    </xf>
  </cellXfs>
  <cellStyles count="4">
    <cellStyle name="Excel Built-in Normal" xfId="1"/>
    <cellStyle name="Excel Built-in Normal 1" xfId="3"/>
    <cellStyle name="Normální" xfId="0" builtinId="0"/>
    <cellStyle name="TableStyleLight1" xfId="2"/>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0"/>
  <sheetViews>
    <sheetView tabSelected="1" zoomScale="85" zoomScaleNormal="85" workbookViewId="0">
      <selection activeCell="B11" sqref="B11"/>
    </sheetView>
  </sheetViews>
  <sheetFormatPr defaultRowHeight="12.75" x14ac:dyDescent="0.2"/>
  <cols>
    <col min="1" max="4" width="57.140625" style="7" customWidth="1"/>
    <col min="5" max="5" width="35.7109375" style="7" hidden="1" customWidth="1"/>
    <col min="6" max="6" width="17.28515625" style="7" hidden="1" customWidth="1"/>
    <col min="7" max="7" width="9.140625" style="7"/>
    <col min="8" max="8" width="13.28515625" style="7" customWidth="1"/>
    <col min="9" max="16384" width="9.140625" style="7"/>
  </cols>
  <sheetData>
    <row r="1" spans="1:6" s="59" customFormat="1" ht="15.75" x14ac:dyDescent="0.25">
      <c r="A1" s="80" t="s">
        <v>311</v>
      </c>
      <c r="B1" s="81"/>
      <c r="C1" s="81"/>
      <c r="D1" s="81"/>
      <c r="E1" s="57"/>
      <c r="F1" s="58"/>
    </row>
    <row r="2" spans="1:6" s="59" customFormat="1" ht="15.75" x14ac:dyDescent="0.25">
      <c r="A2" s="60"/>
      <c r="B2" s="60"/>
      <c r="C2" s="60"/>
      <c r="D2" s="60"/>
      <c r="E2" s="57"/>
      <c r="F2" s="58"/>
    </row>
    <row r="3" spans="1:6" ht="15.75" x14ac:dyDescent="0.25">
      <c r="A3" s="4" t="s">
        <v>290</v>
      </c>
      <c r="C3" s="4" t="s">
        <v>291</v>
      </c>
    </row>
    <row r="5" spans="1:6" x14ac:dyDescent="0.2">
      <c r="A5" s="9" t="s">
        <v>0</v>
      </c>
      <c r="B5" s="10" t="s">
        <v>287</v>
      </c>
      <c r="C5" s="11" t="s">
        <v>1</v>
      </c>
      <c r="D5" s="10" t="s">
        <v>287</v>
      </c>
    </row>
    <row r="6" spans="1:6" x14ac:dyDescent="0.2">
      <c r="A6" s="12" t="s">
        <v>309</v>
      </c>
      <c r="B6" s="13" t="s">
        <v>2</v>
      </c>
      <c r="C6" s="12" t="s">
        <v>310</v>
      </c>
      <c r="D6" s="13" t="s">
        <v>2</v>
      </c>
    </row>
    <row r="7" spans="1:6" x14ac:dyDescent="0.2">
      <c r="A7" s="14" t="s">
        <v>299</v>
      </c>
      <c r="B7" s="13" t="s">
        <v>299</v>
      </c>
      <c r="C7" s="14" t="s">
        <v>299</v>
      </c>
      <c r="D7" s="13" t="s">
        <v>299</v>
      </c>
    </row>
    <row r="8" spans="1:6" x14ac:dyDescent="0.2">
      <c r="A8" s="15"/>
      <c r="B8" s="2" t="s">
        <v>288</v>
      </c>
      <c r="C8" s="15"/>
      <c r="D8" s="2" t="s">
        <v>288</v>
      </c>
    </row>
    <row r="9" spans="1:6" x14ac:dyDescent="0.2">
      <c r="A9" s="15"/>
      <c r="B9" s="2" t="s">
        <v>289</v>
      </c>
      <c r="C9" s="15"/>
      <c r="D9" s="2" t="s">
        <v>289</v>
      </c>
    </row>
    <row r="10" spans="1:6" ht="25.5" x14ac:dyDescent="0.2">
      <c r="A10" s="16" t="s">
        <v>301</v>
      </c>
      <c r="B10" s="3" t="s">
        <v>302</v>
      </c>
      <c r="C10" s="16" t="s">
        <v>301</v>
      </c>
      <c r="D10" s="3" t="s">
        <v>302</v>
      </c>
    </row>
    <row r="11" spans="1:6" ht="25.5" x14ac:dyDescent="0.2">
      <c r="A11" s="69" t="s">
        <v>318</v>
      </c>
      <c r="C11" s="69" t="s">
        <v>319</v>
      </c>
    </row>
    <row r="12" spans="1:6" ht="153" x14ac:dyDescent="0.2">
      <c r="A12" s="18" t="s">
        <v>11</v>
      </c>
      <c r="C12" s="17"/>
    </row>
    <row r="13" spans="1:6" x14ac:dyDescent="0.2">
      <c r="A13" s="18"/>
      <c r="C13" s="17"/>
    </row>
    <row r="14" spans="1:6" x14ac:dyDescent="0.2">
      <c r="A14" s="19" t="s">
        <v>3</v>
      </c>
      <c r="C14" s="19" t="s">
        <v>3</v>
      </c>
    </row>
    <row r="15" spans="1:6" x14ac:dyDescent="0.2">
      <c r="A15" s="20" t="s">
        <v>4</v>
      </c>
      <c r="C15" s="21" t="s">
        <v>4</v>
      </c>
    </row>
    <row r="16" spans="1:6" x14ac:dyDescent="0.2">
      <c r="A16" s="20" t="s">
        <v>5</v>
      </c>
      <c r="C16" s="21" t="s">
        <v>5</v>
      </c>
    </row>
    <row r="17" spans="1:4" x14ac:dyDescent="0.2">
      <c r="A17" s="20" t="s">
        <v>6</v>
      </c>
      <c r="C17" s="21" t="s">
        <v>9</v>
      </c>
    </row>
    <row r="18" spans="1:4" x14ac:dyDescent="0.2">
      <c r="A18" s="22" t="s">
        <v>7</v>
      </c>
      <c r="D18" s="79"/>
    </row>
    <row r="19" spans="1:4" ht="25.5" x14ac:dyDescent="0.2">
      <c r="A19" s="23" t="s">
        <v>8</v>
      </c>
      <c r="D19" s="79"/>
    </row>
    <row r="20" spans="1:4" x14ac:dyDescent="0.2">
      <c r="A20" s="23"/>
      <c r="D20" s="24"/>
    </row>
    <row r="21" spans="1:4" x14ac:dyDescent="0.2">
      <c r="A21" s="19" t="s">
        <v>10</v>
      </c>
      <c r="C21" s="19" t="s">
        <v>10</v>
      </c>
    </row>
    <row r="22" spans="1:4" ht="127.5" x14ac:dyDescent="0.2">
      <c r="A22" s="25" t="s">
        <v>282</v>
      </c>
      <c r="C22" s="17" t="s">
        <v>283</v>
      </c>
      <c r="D22" s="26"/>
    </row>
    <row r="23" spans="1:4" x14ac:dyDescent="0.2">
      <c r="A23" s="25"/>
      <c r="C23" s="17"/>
      <c r="D23" s="26"/>
    </row>
    <row r="24" spans="1:4" x14ac:dyDescent="0.2">
      <c r="A24" s="19" t="s">
        <v>12</v>
      </c>
      <c r="C24" s="19"/>
    </row>
    <row r="25" spans="1:4" ht="63.75" x14ac:dyDescent="0.2">
      <c r="A25" s="25" t="s">
        <v>13</v>
      </c>
    </row>
    <row r="27" spans="1:4" x14ac:dyDescent="0.2">
      <c r="A27" s="27" t="s">
        <v>14</v>
      </c>
      <c r="C27" s="21" t="s">
        <v>14</v>
      </c>
    </row>
    <row r="28" spans="1:4" x14ac:dyDescent="0.2">
      <c r="A28" s="27" t="s">
        <v>15</v>
      </c>
      <c r="C28" s="21" t="s">
        <v>15</v>
      </c>
    </row>
    <row r="29" spans="1:4" x14ac:dyDescent="0.2">
      <c r="A29" s="27" t="s">
        <v>16</v>
      </c>
      <c r="C29" s="21" t="s">
        <v>16</v>
      </c>
    </row>
    <row r="30" spans="1:4" x14ac:dyDescent="0.2">
      <c r="A30" s="27" t="s">
        <v>17</v>
      </c>
      <c r="C30" s="21" t="s">
        <v>17</v>
      </c>
    </row>
    <row r="31" spans="1:4" x14ac:dyDescent="0.2">
      <c r="A31" s="28" t="s">
        <v>18</v>
      </c>
      <c r="C31" s="29" t="s">
        <v>18</v>
      </c>
    </row>
    <row r="32" spans="1:4" x14ac:dyDescent="0.2">
      <c r="A32" s="27" t="s">
        <v>19</v>
      </c>
      <c r="C32" s="21" t="s">
        <v>19</v>
      </c>
    </row>
    <row r="33" spans="1:3" x14ac:dyDescent="0.2">
      <c r="A33" s="27" t="s">
        <v>20</v>
      </c>
      <c r="C33" s="21" t="s">
        <v>20</v>
      </c>
    </row>
    <row r="34" spans="1:3" ht="25.5" x14ac:dyDescent="0.2">
      <c r="A34" s="27" t="s">
        <v>22</v>
      </c>
      <c r="C34" s="21" t="s">
        <v>22</v>
      </c>
    </row>
    <row r="35" spans="1:3" x14ac:dyDescent="0.2">
      <c r="A35" s="27" t="s">
        <v>23</v>
      </c>
      <c r="C35" s="21" t="s">
        <v>23</v>
      </c>
    </row>
    <row r="36" spans="1:3" x14ac:dyDescent="0.2">
      <c r="A36" s="27" t="s">
        <v>24</v>
      </c>
      <c r="C36" s="21" t="s">
        <v>24</v>
      </c>
    </row>
    <row r="37" spans="1:3" x14ac:dyDescent="0.2">
      <c r="A37" s="27" t="s">
        <v>25</v>
      </c>
      <c r="C37" s="21" t="s">
        <v>35</v>
      </c>
    </row>
    <row r="38" spans="1:3" x14ac:dyDescent="0.2">
      <c r="A38" s="27" t="s">
        <v>26</v>
      </c>
      <c r="C38" s="21" t="s">
        <v>37</v>
      </c>
    </row>
    <row r="39" spans="1:3" ht="25.5" x14ac:dyDescent="0.2">
      <c r="A39" s="27" t="s">
        <v>27</v>
      </c>
      <c r="C39" s="21" t="s">
        <v>38</v>
      </c>
    </row>
    <row r="40" spans="1:3" x14ac:dyDescent="0.2">
      <c r="A40" s="27" t="s">
        <v>28</v>
      </c>
      <c r="C40" s="21" t="s">
        <v>28</v>
      </c>
    </row>
    <row r="41" spans="1:3" x14ac:dyDescent="0.2">
      <c r="A41" s="27" t="s">
        <v>29</v>
      </c>
      <c r="C41" s="21" t="s">
        <v>29</v>
      </c>
    </row>
    <row r="42" spans="1:3" x14ac:dyDescent="0.2">
      <c r="A42" s="27" t="s">
        <v>21</v>
      </c>
      <c r="C42" s="21" t="s">
        <v>34</v>
      </c>
    </row>
    <row r="43" spans="1:3" x14ac:dyDescent="0.2">
      <c r="A43" s="27" t="s">
        <v>320</v>
      </c>
      <c r="C43" s="76" t="s">
        <v>321</v>
      </c>
    </row>
    <row r="44" spans="1:3" x14ac:dyDescent="0.2">
      <c r="A44" s="27" t="s">
        <v>30</v>
      </c>
      <c r="C44" s="21" t="s">
        <v>30</v>
      </c>
    </row>
    <row r="45" spans="1:3" ht="25.5" x14ac:dyDescent="0.2">
      <c r="A45" s="20" t="s">
        <v>31</v>
      </c>
      <c r="C45" s="21" t="s">
        <v>31</v>
      </c>
    </row>
    <row r="46" spans="1:3" x14ac:dyDescent="0.2">
      <c r="A46" s="18" t="s">
        <v>32</v>
      </c>
      <c r="C46" s="21" t="s">
        <v>32</v>
      </c>
    </row>
    <row r="47" spans="1:3" x14ac:dyDescent="0.2">
      <c r="A47" s="18" t="s">
        <v>33</v>
      </c>
      <c r="C47" s="21" t="s">
        <v>36</v>
      </c>
    </row>
    <row r="48" spans="1:3" x14ac:dyDescent="0.2">
      <c r="A48" s="62" t="s">
        <v>178</v>
      </c>
    </row>
    <row r="49" spans="1:3" ht="25.5" x14ac:dyDescent="0.2">
      <c r="A49" s="74" t="s">
        <v>331</v>
      </c>
      <c r="B49" s="77"/>
      <c r="C49" s="74" t="s">
        <v>332</v>
      </c>
    </row>
    <row r="50" spans="1:3" ht="38.25" x14ac:dyDescent="0.2">
      <c r="A50" s="74" t="s">
        <v>325</v>
      </c>
      <c r="C50" s="74" t="s">
        <v>326</v>
      </c>
    </row>
    <row r="51" spans="1:3" ht="25.5" x14ac:dyDescent="0.2">
      <c r="A51" s="74" t="s">
        <v>327</v>
      </c>
      <c r="C51" s="74" t="s">
        <v>328</v>
      </c>
    </row>
    <row r="52" spans="1:3" ht="38.25" x14ac:dyDescent="0.2">
      <c r="A52" s="78" t="s">
        <v>340</v>
      </c>
      <c r="C52" s="78" t="s">
        <v>340</v>
      </c>
    </row>
    <row r="53" spans="1:3" x14ac:dyDescent="0.2">
      <c r="A53" s="70"/>
    </row>
    <row r="54" spans="1:3" ht="27.75" customHeight="1" x14ac:dyDescent="0.2">
      <c r="A54" s="68" t="s">
        <v>323</v>
      </c>
      <c r="C54" s="30" t="s">
        <v>39</v>
      </c>
    </row>
    <row r="55" spans="1:3" x14ac:dyDescent="0.2">
      <c r="A55" s="22" t="s">
        <v>52</v>
      </c>
      <c r="C55" s="1" t="s">
        <v>40</v>
      </c>
    </row>
    <row r="56" spans="1:3" x14ac:dyDescent="0.2">
      <c r="A56" s="22" t="s">
        <v>53</v>
      </c>
      <c r="C56" s="1" t="s">
        <v>41</v>
      </c>
    </row>
    <row r="57" spans="1:3" x14ac:dyDescent="0.2">
      <c r="A57" s="22" t="s">
        <v>54</v>
      </c>
      <c r="C57" s="7" t="s">
        <v>42</v>
      </c>
    </row>
    <row r="58" spans="1:3" x14ac:dyDescent="0.2">
      <c r="A58" s="22" t="s">
        <v>55</v>
      </c>
      <c r="C58" s="1" t="s">
        <v>43</v>
      </c>
    </row>
    <row r="59" spans="1:3" x14ac:dyDescent="0.2">
      <c r="A59" s="22" t="s">
        <v>56</v>
      </c>
      <c r="C59" s="1" t="s">
        <v>44</v>
      </c>
    </row>
    <row r="60" spans="1:3" ht="25.5" x14ac:dyDescent="0.2">
      <c r="A60" s="22" t="s">
        <v>57</v>
      </c>
      <c r="C60" s="21" t="s">
        <v>45</v>
      </c>
    </row>
    <row r="61" spans="1:3" x14ac:dyDescent="0.2">
      <c r="A61" s="22" t="s">
        <v>58</v>
      </c>
      <c r="C61" s="7" t="s">
        <v>46</v>
      </c>
    </row>
    <row r="62" spans="1:3" x14ac:dyDescent="0.2">
      <c r="A62" s="22" t="s">
        <v>59</v>
      </c>
      <c r="C62" s="1" t="s">
        <v>47</v>
      </c>
    </row>
    <row r="63" spans="1:3" x14ac:dyDescent="0.2">
      <c r="A63" s="22" t="s">
        <v>60</v>
      </c>
      <c r="C63" s="1" t="s">
        <v>48</v>
      </c>
    </row>
    <row r="64" spans="1:3" x14ac:dyDescent="0.2">
      <c r="A64" s="22" t="s">
        <v>61</v>
      </c>
      <c r="C64" s="1" t="s">
        <v>49</v>
      </c>
    </row>
    <row r="65" spans="1:6" x14ac:dyDescent="0.2">
      <c r="A65" s="22" t="s">
        <v>62</v>
      </c>
      <c r="C65" s="1" t="s">
        <v>50</v>
      </c>
    </row>
    <row r="66" spans="1:6" x14ac:dyDescent="0.2">
      <c r="A66" s="22" t="s">
        <v>63</v>
      </c>
      <c r="C66" s="1" t="s">
        <v>51</v>
      </c>
    </row>
    <row r="67" spans="1:6" x14ac:dyDescent="0.2">
      <c r="A67" s="22" t="s">
        <v>64</v>
      </c>
      <c r="C67" s="1" t="s">
        <v>33</v>
      </c>
    </row>
    <row r="68" spans="1:6" x14ac:dyDescent="0.2">
      <c r="A68" s="22" t="s">
        <v>65</v>
      </c>
      <c r="C68" s="62" t="s">
        <v>178</v>
      </c>
    </row>
    <row r="69" spans="1:6" x14ac:dyDescent="0.2">
      <c r="A69" s="22" t="s">
        <v>66</v>
      </c>
      <c r="C69" s="1"/>
    </row>
    <row r="70" spans="1:6" x14ac:dyDescent="0.2">
      <c r="A70" s="22" t="s">
        <v>67</v>
      </c>
      <c r="E70" s="31" t="s">
        <v>281</v>
      </c>
      <c r="F70" s="31">
        <v>2016</v>
      </c>
    </row>
    <row r="71" spans="1:6" ht="27" customHeight="1" x14ac:dyDescent="0.2">
      <c r="A71" s="22" t="s">
        <v>68</v>
      </c>
      <c r="C71" s="68" t="s">
        <v>323</v>
      </c>
      <c r="E71" s="32" t="s">
        <v>250</v>
      </c>
      <c r="F71" s="6">
        <v>13997.2</v>
      </c>
    </row>
    <row r="72" spans="1:6" x14ac:dyDescent="0.2">
      <c r="A72" s="22" t="s">
        <v>69</v>
      </c>
      <c r="C72" s="1" t="s">
        <v>109</v>
      </c>
      <c r="D72" s="1"/>
      <c r="E72" s="32" t="s">
        <v>251</v>
      </c>
      <c r="F72" s="6">
        <v>20908.8</v>
      </c>
    </row>
    <row r="73" spans="1:6" x14ac:dyDescent="0.2">
      <c r="A73" s="22" t="s">
        <v>70</v>
      </c>
      <c r="C73" s="1" t="s">
        <v>108</v>
      </c>
      <c r="D73" s="1"/>
      <c r="E73" s="33" t="s">
        <v>252</v>
      </c>
      <c r="F73" s="6">
        <v>10251</v>
      </c>
    </row>
    <row r="74" spans="1:6" x14ac:dyDescent="0.2">
      <c r="A74" s="22" t="s">
        <v>71</v>
      </c>
      <c r="C74" s="1" t="s">
        <v>114</v>
      </c>
      <c r="D74" s="1"/>
      <c r="E74" s="33" t="s">
        <v>253</v>
      </c>
      <c r="F74" s="34">
        <v>30250</v>
      </c>
    </row>
    <row r="75" spans="1:6" x14ac:dyDescent="0.2">
      <c r="A75" s="22"/>
      <c r="C75" s="1" t="s">
        <v>110</v>
      </c>
      <c r="D75" s="1"/>
      <c r="E75" s="33" t="s">
        <v>254</v>
      </c>
      <c r="F75" s="6">
        <v>25090.799999999999</v>
      </c>
    </row>
    <row r="76" spans="1:6" x14ac:dyDescent="0.2">
      <c r="A76" s="22" t="s">
        <v>72</v>
      </c>
      <c r="C76" s="1" t="s">
        <v>111</v>
      </c>
      <c r="D76" s="1"/>
      <c r="E76" s="33" t="s">
        <v>255</v>
      </c>
      <c r="F76" s="6">
        <v>10164</v>
      </c>
    </row>
    <row r="77" spans="1:6" x14ac:dyDescent="0.2">
      <c r="A77" s="22" t="s">
        <v>73</v>
      </c>
      <c r="C77" s="1" t="s">
        <v>112</v>
      </c>
      <c r="D77" s="1"/>
      <c r="E77" s="33" t="s">
        <v>256</v>
      </c>
      <c r="F77" s="6">
        <v>4598</v>
      </c>
    </row>
    <row r="78" spans="1:6" x14ac:dyDescent="0.2">
      <c r="A78" s="22" t="s">
        <v>74</v>
      </c>
      <c r="C78" s="1" t="s">
        <v>113</v>
      </c>
      <c r="D78" s="1"/>
      <c r="E78" s="33" t="s">
        <v>257</v>
      </c>
      <c r="F78" s="6">
        <f>6108+0</f>
        <v>6108</v>
      </c>
    </row>
    <row r="79" spans="1:6" x14ac:dyDescent="0.2">
      <c r="A79" s="22" t="s">
        <v>75</v>
      </c>
      <c r="C79" s="1" t="s">
        <v>115</v>
      </c>
      <c r="D79" s="1"/>
      <c r="E79" s="33" t="s">
        <v>258</v>
      </c>
      <c r="F79" s="35">
        <f>29431+1910</f>
        <v>31341</v>
      </c>
    </row>
    <row r="80" spans="1:6" x14ac:dyDescent="0.2">
      <c r="A80" s="22" t="s">
        <v>76</v>
      </c>
      <c r="C80" s="1" t="s">
        <v>116</v>
      </c>
      <c r="D80" s="1"/>
      <c r="E80" s="33" t="s">
        <v>259</v>
      </c>
      <c r="F80" s="34">
        <v>41140</v>
      </c>
    </row>
    <row r="81" spans="1:6" x14ac:dyDescent="0.2">
      <c r="A81" s="22" t="s">
        <v>77</v>
      </c>
      <c r="C81" s="1" t="s">
        <v>117</v>
      </c>
      <c r="D81" s="1"/>
      <c r="E81" s="33" t="s">
        <v>260</v>
      </c>
      <c r="F81" s="34">
        <v>15104</v>
      </c>
    </row>
    <row r="82" spans="1:6" x14ac:dyDescent="0.2">
      <c r="A82" s="22" t="s">
        <v>78</v>
      </c>
      <c r="C82" s="1" t="s">
        <v>118</v>
      </c>
      <c r="D82" s="1"/>
      <c r="E82" s="36" t="s">
        <v>261</v>
      </c>
      <c r="F82" s="6">
        <v>13662</v>
      </c>
    </row>
    <row r="83" spans="1:6" x14ac:dyDescent="0.2">
      <c r="A83" s="22" t="s">
        <v>136</v>
      </c>
      <c r="C83" s="1" t="s">
        <v>119</v>
      </c>
      <c r="D83" s="1"/>
      <c r="E83" s="36" t="s">
        <v>263</v>
      </c>
      <c r="F83" s="6">
        <v>4121.2</v>
      </c>
    </row>
    <row r="84" spans="1:6" x14ac:dyDescent="0.2">
      <c r="A84" s="22" t="s">
        <v>79</v>
      </c>
      <c r="C84" s="1" t="s">
        <v>120</v>
      </c>
      <c r="D84" s="1"/>
      <c r="E84" s="33" t="s">
        <v>262</v>
      </c>
      <c r="F84" s="35">
        <f>29431+1910</f>
        <v>31341</v>
      </c>
    </row>
    <row r="85" spans="1:6" x14ac:dyDescent="0.2">
      <c r="A85" s="22" t="s">
        <v>138</v>
      </c>
      <c r="C85" s="1" t="s">
        <v>121</v>
      </c>
      <c r="D85" s="1"/>
      <c r="E85" s="37" t="s">
        <v>264</v>
      </c>
      <c r="F85" s="6">
        <v>14520</v>
      </c>
    </row>
    <row r="86" spans="1:6" x14ac:dyDescent="0.2">
      <c r="A86" s="22" t="s">
        <v>80</v>
      </c>
      <c r="C86" s="1" t="s">
        <v>122</v>
      </c>
      <c r="D86" s="1"/>
      <c r="E86" s="37" t="s">
        <v>265</v>
      </c>
      <c r="F86" s="34">
        <v>7285</v>
      </c>
    </row>
    <row r="87" spans="1:6" x14ac:dyDescent="0.2">
      <c r="A87" s="22" t="s">
        <v>81</v>
      </c>
      <c r="C87" s="1" t="s">
        <v>123</v>
      </c>
      <c r="D87" s="1"/>
      <c r="E87" s="37" t="s">
        <v>266</v>
      </c>
      <c r="F87" s="6">
        <v>19602</v>
      </c>
    </row>
    <row r="88" spans="1:6" x14ac:dyDescent="0.2">
      <c r="A88" s="22" t="s">
        <v>82</v>
      </c>
      <c r="C88" s="1" t="s">
        <v>124</v>
      </c>
      <c r="D88" s="1"/>
      <c r="E88" s="37" t="s">
        <v>267</v>
      </c>
      <c r="F88" s="34">
        <v>22640</v>
      </c>
    </row>
    <row r="89" spans="1:6" x14ac:dyDescent="0.2">
      <c r="A89" s="22" t="s">
        <v>83</v>
      </c>
      <c r="C89" s="1" t="s">
        <v>125</v>
      </c>
      <c r="D89" s="1"/>
      <c r="E89" s="37" t="s">
        <v>268</v>
      </c>
      <c r="F89" s="35">
        <f>29431+1910</f>
        <v>31341</v>
      </c>
    </row>
    <row r="90" spans="1:6" x14ac:dyDescent="0.2">
      <c r="A90" s="22" t="s">
        <v>84</v>
      </c>
      <c r="C90" s="1" t="s">
        <v>126</v>
      </c>
      <c r="D90" s="1"/>
      <c r="E90" s="37" t="s">
        <v>269</v>
      </c>
      <c r="F90" s="6">
        <v>13336.62</v>
      </c>
    </row>
    <row r="91" spans="1:6" x14ac:dyDescent="0.2">
      <c r="A91" s="22" t="s">
        <v>85</v>
      </c>
      <c r="C91" s="1" t="s">
        <v>127</v>
      </c>
      <c r="D91" s="1"/>
      <c r="E91" s="37"/>
      <c r="F91" s="34"/>
    </row>
    <row r="92" spans="1:6" x14ac:dyDescent="0.2">
      <c r="A92" s="22" t="s">
        <v>86</v>
      </c>
      <c r="C92" s="1" t="s">
        <v>128</v>
      </c>
      <c r="D92" s="1"/>
      <c r="E92" s="37" t="s">
        <v>270</v>
      </c>
      <c r="F92" s="34">
        <v>14520</v>
      </c>
    </row>
    <row r="93" spans="1:6" x14ac:dyDescent="0.2">
      <c r="A93" s="22" t="s">
        <v>87</v>
      </c>
      <c r="C93" s="1" t="s">
        <v>129</v>
      </c>
      <c r="D93" s="1"/>
      <c r="E93" s="37" t="s">
        <v>271</v>
      </c>
      <c r="F93" s="34">
        <v>12342</v>
      </c>
    </row>
    <row r="94" spans="1:6" x14ac:dyDescent="0.2">
      <c r="A94" s="22" t="s">
        <v>88</v>
      </c>
      <c r="C94" s="1" t="s">
        <v>130</v>
      </c>
      <c r="D94" s="1"/>
      <c r="E94" s="37" t="s">
        <v>272</v>
      </c>
      <c r="F94" s="6">
        <f>39065+6350</f>
        <v>45415</v>
      </c>
    </row>
    <row r="95" spans="1:6" x14ac:dyDescent="0.2">
      <c r="A95" s="22" t="s">
        <v>89</v>
      </c>
      <c r="C95" s="1" t="s">
        <v>131</v>
      </c>
      <c r="D95" s="1"/>
      <c r="E95" s="37" t="s">
        <v>273</v>
      </c>
      <c r="F95" s="34">
        <v>13213.2</v>
      </c>
    </row>
    <row r="96" spans="1:6" x14ac:dyDescent="0.2">
      <c r="A96" s="22" t="s">
        <v>90</v>
      </c>
      <c r="C96" s="1" t="s">
        <v>132</v>
      </c>
      <c r="D96" s="1"/>
      <c r="E96" s="37" t="s">
        <v>274</v>
      </c>
      <c r="F96" s="34">
        <v>6603.6</v>
      </c>
    </row>
    <row r="97" spans="1:6" x14ac:dyDescent="0.2">
      <c r="A97" s="22" t="s">
        <v>91</v>
      </c>
      <c r="C97" s="1" t="s">
        <v>133</v>
      </c>
      <c r="D97" s="1"/>
      <c r="E97" s="37" t="s">
        <v>275</v>
      </c>
      <c r="F97" s="34">
        <v>26620</v>
      </c>
    </row>
    <row r="98" spans="1:6" x14ac:dyDescent="0.2">
      <c r="A98" s="22" t="s">
        <v>92</v>
      </c>
      <c r="C98" s="1" t="s">
        <v>134</v>
      </c>
      <c r="D98" s="1"/>
      <c r="E98" s="37" t="s">
        <v>277</v>
      </c>
      <c r="F98" s="35">
        <v>13024.8</v>
      </c>
    </row>
    <row r="99" spans="1:6" x14ac:dyDescent="0.2">
      <c r="A99" s="22" t="s">
        <v>151</v>
      </c>
      <c r="C99" s="1" t="s">
        <v>135</v>
      </c>
      <c r="D99" s="1"/>
      <c r="E99" s="37" t="s">
        <v>276</v>
      </c>
      <c r="F99" s="34">
        <v>45411.6</v>
      </c>
    </row>
    <row r="100" spans="1:6" x14ac:dyDescent="0.2">
      <c r="A100" s="22"/>
      <c r="C100" s="1"/>
      <c r="D100" s="1"/>
      <c r="E100" s="37" t="s">
        <v>278</v>
      </c>
      <c r="F100" s="6">
        <v>14418</v>
      </c>
    </row>
    <row r="101" spans="1:6" x14ac:dyDescent="0.2">
      <c r="A101" s="22"/>
      <c r="C101" s="1" t="s">
        <v>137</v>
      </c>
      <c r="D101" s="1"/>
      <c r="E101" s="37" t="s">
        <v>279</v>
      </c>
      <c r="F101" s="6">
        <v>16826.400000000001</v>
      </c>
    </row>
    <row r="102" spans="1:6" x14ac:dyDescent="0.2">
      <c r="A102" s="22"/>
      <c r="C102" s="22" t="s">
        <v>145</v>
      </c>
      <c r="D102" s="1"/>
      <c r="E102" s="37" t="s">
        <v>280</v>
      </c>
      <c r="F102" s="6">
        <v>170670.5</v>
      </c>
    </row>
    <row r="103" spans="1:6" ht="25.5" x14ac:dyDescent="0.2">
      <c r="A103" s="38" t="s">
        <v>324</v>
      </c>
      <c r="C103" s="1"/>
      <c r="D103" s="1"/>
      <c r="E103" s="5" t="s">
        <v>81</v>
      </c>
      <c r="F103" s="6">
        <f>2211+2211+27588</f>
        <v>32010</v>
      </c>
    </row>
    <row r="104" spans="1:6" x14ac:dyDescent="0.2">
      <c r="A104" s="22" t="s">
        <v>93</v>
      </c>
      <c r="C104" s="1" t="s">
        <v>139</v>
      </c>
      <c r="D104" s="1"/>
      <c r="E104" s="5" t="s">
        <v>82</v>
      </c>
      <c r="F104" s="6">
        <v>21725.200000000001</v>
      </c>
    </row>
    <row r="105" spans="1:6" x14ac:dyDescent="0.2">
      <c r="A105" s="22" t="s">
        <v>152</v>
      </c>
      <c r="C105" s="1" t="s">
        <v>140</v>
      </c>
      <c r="D105" s="1"/>
      <c r="E105" s="39" t="s">
        <v>83</v>
      </c>
      <c r="F105" s="6">
        <v>15060.9</v>
      </c>
    </row>
    <row r="106" spans="1:6" x14ac:dyDescent="0.2">
      <c r="A106" s="22" t="s">
        <v>153</v>
      </c>
      <c r="C106" s="1"/>
      <c r="D106" s="1"/>
      <c r="E106" s="5" t="s">
        <v>84</v>
      </c>
      <c r="F106" s="6">
        <f>21755.8+247991.7</f>
        <v>269747.5</v>
      </c>
    </row>
    <row r="107" spans="1:6" x14ac:dyDescent="0.2">
      <c r="A107" s="22" t="s">
        <v>154</v>
      </c>
      <c r="C107" s="1" t="s">
        <v>141</v>
      </c>
      <c r="D107" s="1"/>
      <c r="E107" s="5" t="s">
        <v>85</v>
      </c>
      <c r="F107" s="34">
        <v>5164.3</v>
      </c>
    </row>
    <row r="108" spans="1:6" x14ac:dyDescent="0.2">
      <c r="A108" s="22" t="s">
        <v>94</v>
      </c>
      <c r="C108" s="1" t="s">
        <v>142</v>
      </c>
      <c r="D108" s="1"/>
      <c r="E108" s="5" t="s">
        <v>86</v>
      </c>
      <c r="F108" s="34">
        <v>4964.6000000000004</v>
      </c>
    </row>
    <row r="109" spans="1:6" x14ac:dyDescent="0.2">
      <c r="A109" s="22" t="s">
        <v>155</v>
      </c>
      <c r="C109" s="1" t="s">
        <v>143</v>
      </c>
      <c r="D109" s="1"/>
      <c r="E109" s="5" t="s">
        <v>87</v>
      </c>
      <c r="F109" s="34">
        <v>4964.6000000000004</v>
      </c>
    </row>
    <row r="110" spans="1:6" x14ac:dyDescent="0.2">
      <c r="A110" s="22" t="s">
        <v>156</v>
      </c>
      <c r="C110" s="1" t="s">
        <v>144</v>
      </c>
      <c r="D110" s="1"/>
      <c r="E110" s="39" t="s">
        <v>88</v>
      </c>
      <c r="F110" s="34">
        <f>4090+41012.8</f>
        <v>45102.8</v>
      </c>
    </row>
    <row r="111" spans="1:6" x14ac:dyDescent="0.2">
      <c r="A111" s="22" t="s">
        <v>95</v>
      </c>
      <c r="C111" s="1"/>
      <c r="D111" s="1"/>
      <c r="E111" s="39" t="s">
        <v>89</v>
      </c>
      <c r="F111" s="6">
        <v>23813</v>
      </c>
    </row>
    <row r="112" spans="1:6" x14ac:dyDescent="0.2">
      <c r="A112" s="22" t="s">
        <v>157</v>
      </c>
      <c r="C112" s="22" t="s">
        <v>150</v>
      </c>
      <c r="D112" s="1"/>
      <c r="E112" s="39" t="s">
        <v>90</v>
      </c>
      <c r="F112" s="6">
        <v>23613</v>
      </c>
    </row>
    <row r="113" spans="1:6" x14ac:dyDescent="0.2">
      <c r="A113" s="22" t="s">
        <v>158</v>
      </c>
      <c r="C113" s="7" t="s">
        <v>146</v>
      </c>
      <c r="E113" s="39" t="s">
        <v>91</v>
      </c>
      <c r="F113" s="34">
        <v>26760</v>
      </c>
    </row>
    <row r="114" spans="1:6" x14ac:dyDescent="0.2">
      <c r="A114" s="22" t="s">
        <v>159</v>
      </c>
      <c r="C114" s="7" t="s">
        <v>147</v>
      </c>
      <c r="E114" s="39" t="s">
        <v>92</v>
      </c>
      <c r="F114" s="6">
        <v>22228.6</v>
      </c>
    </row>
    <row r="115" spans="1:6" x14ac:dyDescent="0.2">
      <c r="A115" s="22" t="s">
        <v>160</v>
      </c>
      <c r="C115" s="7" t="s">
        <v>148</v>
      </c>
      <c r="E115" s="5" t="s">
        <v>151</v>
      </c>
      <c r="F115" s="40">
        <v>0</v>
      </c>
    </row>
    <row r="116" spans="1:6" x14ac:dyDescent="0.2">
      <c r="A116" s="22" t="s">
        <v>96</v>
      </c>
      <c r="C116" s="7" t="s">
        <v>149</v>
      </c>
      <c r="F116" s="41">
        <f>SUM(F71:F115)</f>
        <v>1241021.2200000002</v>
      </c>
    </row>
    <row r="117" spans="1:6" x14ac:dyDescent="0.2">
      <c r="A117" s="22" t="s">
        <v>97</v>
      </c>
    </row>
    <row r="118" spans="1:6" x14ac:dyDescent="0.2">
      <c r="A118" s="22" t="s">
        <v>98</v>
      </c>
    </row>
    <row r="119" spans="1:6" x14ac:dyDescent="0.2">
      <c r="A119" s="22" t="s">
        <v>161</v>
      </c>
    </row>
    <row r="120" spans="1:6" x14ac:dyDescent="0.2">
      <c r="A120" s="22" t="s">
        <v>162</v>
      </c>
      <c r="D120" s="22"/>
      <c r="E120" s="5" t="s">
        <v>93</v>
      </c>
      <c r="F120" s="6">
        <f>129470+1388</f>
        <v>130858</v>
      </c>
    </row>
    <row r="121" spans="1:6" x14ac:dyDescent="0.2">
      <c r="A121" s="22" t="s">
        <v>163</v>
      </c>
      <c r="D121" s="22"/>
      <c r="E121" s="5" t="s">
        <v>152</v>
      </c>
      <c r="F121" s="6">
        <f>534820+11874</f>
        <v>546694</v>
      </c>
    </row>
    <row r="122" spans="1:6" x14ac:dyDescent="0.2">
      <c r="A122" s="22" t="s">
        <v>99</v>
      </c>
      <c r="D122" s="22"/>
      <c r="E122" s="5" t="s">
        <v>153</v>
      </c>
      <c r="F122" s="6">
        <v>172425</v>
      </c>
    </row>
    <row r="123" spans="1:6" x14ac:dyDescent="0.2">
      <c r="A123" s="22" t="s">
        <v>164</v>
      </c>
      <c r="D123" s="22"/>
      <c r="E123" s="5" t="s">
        <v>154</v>
      </c>
      <c r="F123" s="6">
        <v>147544</v>
      </c>
    </row>
    <row r="124" spans="1:6" x14ac:dyDescent="0.2">
      <c r="A124" s="22" t="s">
        <v>165</v>
      </c>
      <c r="D124" s="22"/>
      <c r="E124" s="5" t="s">
        <v>94</v>
      </c>
      <c r="F124" s="6">
        <f>3539+378730+3073</f>
        <v>385342</v>
      </c>
    </row>
    <row r="125" spans="1:6" x14ac:dyDescent="0.2">
      <c r="A125" s="22" t="s">
        <v>100</v>
      </c>
      <c r="D125" s="22"/>
      <c r="E125" s="5" t="s">
        <v>155</v>
      </c>
      <c r="F125" s="6">
        <v>386232</v>
      </c>
    </row>
    <row r="126" spans="1:6" x14ac:dyDescent="0.2">
      <c r="A126" s="22" t="s">
        <v>166</v>
      </c>
      <c r="D126" s="22"/>
      <c r="E126" s="5" t="s">
        <v>156</v>
      </c>
      <c r="F126" s="6">
        <f>61038.75+1302</f>
        <v>62340.75</v>
      </c>
    </row>
    <row r="127" spans="1:6" x14ac:dyDescent="0.2">
      <c r="A127" s="22" t="s">
        <v>167</v>
      </c>
      <c r="D127" s="22"/>
      <c r="E127" s="5" t="s">
        <v>95</v>
      </c>
      <c r="F127" s="34">
        <f>108900+5709</f>
        <v>114609</v>
      </c>
    </row>
    <row r="128" spans="1:6" x14ac:dyDescent="0.2">
      <c r="A128" s="22" t="s">
        <v>101</v>
      </c>
      <c r="D128" s="22"/>
      <c r="E128" s="5" t="s">
        <v>157</v>
      </c>
      <c r="F128" s="34">
        <f>3061+422532</f>
        <v>425593</v>
      </c>
    </row>
    <row r="129" spans="1:6" x14ac:dyDescent="0.2">
      <c r="A129" s="22" t="s">
        <v>102</v>
      </c>
      <c r="D129" s="22"/>
      <c r="E129" s="5" t="s">
        <v>158</v>
      </c>
      <c r="F129" s="6">
        <f>493680+2604</f>
        <v>496284</v>
      </c>
    </row>
    <row r="130" spans="1:6" x14ac:dyDescent="0.2">
      <c r="A130" s="22" t="s">
        <v>103</v>
      </c>
      <c r="D130" s="22"/>
      <c r="E130" s="5" t="s">
        <v>159</v>
      </c>
      <c r="F130" s="6">
        <f>440198+1388</f>
        <v>441586</v>
      </c>
    </row>
    <row r="131" spans="1:6" x14ac:dyDescent="0.2">
      <c r="A131" s="22" t="s">
        <v>104</v>
      </c>
      <c r="D131" s="22"/>
      <c r="E131" s="5" t="s">
        <v>160</v>
      </c>
      <c r="F131" s="6">
        <f>235224+2977</f>
        <v>238201</v>
      </c>
    </row>
    <row r="132" spans="1:6" x14ac:dyDescent="0.2">
      <c r="A132" s="22" t="s">
        <v>105</v>
      </c>
      <c r="D132" s="22"/>
      <c r="E132" s="5" t="s">
        <v>96</v>
      </c>
      <c r="F132" s="6">
        <f>105270+2396</f>
        <v>107666</v>
      </c>
    </row>
    <row r="133" spans="1:6" x14ac:dyDescent="0.2">
      <c r="A133" s="22" t="s">
        <v>106</v>
      </c>
      <c r="D133" s="22"/>
      <c r="E133" s="5" t="s">
        <v>97</v>
      </c>
      <c r="F133" s="6">
        <f>140360</f>
        <v>140360</v>
      </c>
    </row>
    <row r="134" spans="1:6" x14ac:dyDescent="0.2">
      <c r="A134" s="22" t="s">
        <v>107</v>
      </c>
      <c r="D134" s="22"/>
      <c r="E134" s="5" t="s">
        <v>98</v>
      </c>
      <c r="F134" s="6">
        <f>2421+157905</f>
        <v>160326</v>
      </c>
    </row>
    <row r="135" spans="1:6" x14ac:dyDescent="0.2">
      <c r="A135" s="77" t="s">
        <v>346</v>
      </c>
      <c r="D135" s="22"/>
      <c r="E135" s="5" t="s">
        <v>161</v>
      </c>
      <c r="F135" s="6">
        <f>5954+209088</f>
        <v>215042</v>
      </c>
    </row>
    <row r="136" spans="1:6" x14ac:dyDescent="0.2">
      <c r="D136" s="22"/>
      <c r="E136" s="5" t="s">
        <v>162</v>
      </c>
      <c r="F136" s="34">
        <f>5239+226512</f>
        <v>231751</v>
      </c>
    </row>
    <row r="137" spans="1:6" x14ac:dyDescent="0.2">
      <c r="D137" s="22"/>
      <c r="E137" s="5" t="s">
        <v>99</v>
      </c>
      <c r="F137" s="6">
        <f>54840</f>
        <v>54840</v>
      </c>
    </row>
    <row r="138" spans="1:6" x14ac:dyDescent="0.2">
      <c r="D138" s="22"/>
      <c r="E138" s="5" t="s">
        <v>103</v>
      </c>
      <c r="F138" s="6">
        <f>104544+2904</f>
        <v>107448</v>
      </c>
    </row>
    <row r="139" spans="1:6" x14ac:dyDescent="0.2">
      <c r="D139" s="22"/>
      <c r="E139" s="5" t="s">
        <v>104</v>
      </c>
      <c r="F139" s="6">
        <f>8176+100430</f>
        <v>108606</v>
      </c>
    </row>
    <row r="140" spans="1:6" x14ac:dyDescent="0.2">
      <c r="D140" s="22"/>
      <c r="E140" s="5" t="s">
        <v>105</v>
      </c>
      <c r="F140" s="6">
        <f>3612+5120+81070</f>
        <v>89802</v>
      </c>
    </row>
    <row r="141" spans="1:6" x14ac:dyDescent="0.2">
      <c r="D141" s="22"/>
      <c r="E141" s="5" t="s">
        <v>106</v>
      </c>
      <c r="F141" s="6">
        <f>93775+5636</f>
        <v>99411</v>
      </c>
    </row>
    <row r="142" spans="1:6" x14ac:dyDescent="0.2">
      <c r="D142" s="22"/>
      <c r="E142" s="5" t="s">
        <v>107</v>
      </c>
      <c r="F142" s="6">
        <f>2*10424.76</f>
        <v>20849.52</v>
      </c>
    </row>
    <row r="143" spans="1:6" x14ac:dyDescent="0.2">
      <c r="D143" s="22"/>
      <c r="E143" s="33"/>
      <c r="F143" s="42">
        <f>SUM(F120:F142)</f>
        <v>4883810.2699999996</v>
      </c>
    </row>
    <row r="144" spans="1:6" x14ac:dyDescent="0.2">
      <c r="D144" s="22"/>
    </row>
    <row r="145" spans="4:4" x14ac:dyDescent="0.2">
      <c r="D145" s="22"/>
    </row>
    <row r="146" spans="4:4" x14ac:dyDescent="0.2">
      <c r="D146" s="22"/>
    </row>
    <row r="147" spans="4:4" x14ac:dyDescent="0.2">
      <c r="D147" s="22"/>
    </row>
    <row r="148" spans="4:4" x14ac:dyDescent="0.2">
      <c r="D148" s="22"/>
    </row>
    <row r="149" spans="4:4" x14ac:dyDescent="0.2">
      <c r="D149" s="22"/>
    </row>
    <row r="150" spans="4:4" x14ac:dyDescent="0.2">
      <c r="D150" s="22"/>
    </row>
  </sheetData>
  <mergeCells count="2">
    <mergeCell ref="D18:D19"/>
    <mergeCell ref="A1:D1"/>
  </mergeCells>
  <pageMargins left="0.70866141732283472" right="0.70866141732283472" top="0.78740157480314965" bottom="0.78740157480314965" header="0.31496062992125984" footer="0.31496062992125984"/>
  <pageSetup paperSize="9" scale="76"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topLeftCell="A19" zoomScale="70" zoomScaleNormal="70" workbookViewId="0">
      <selection activeCell="C47" sqref="C47"/>
    </sheetView>
  </sheetViews>
  <sheetFormatPr defaultRowHeight="12.75" x14ac:dyDescent="0.2"/>
  <cols>
    <col min="1" max="6" width="47.5703125" style="7" customWidth="1"/>
    <col min="7" max="7" width="60.7109375" style="7" customWidth="1"/>
    <col min="8" max="16384" width="9.140625" style="7"/>
  </cols>
  <sheetData>
    <row r="1" spans="1:6" x14ac:dyDescent="0.2">
      <c r="A1" s="80" t="s">
        <v>312</v>
      </c>
      <c r="B1" s="81"/>
      <c r="C1" s="81"/>
      <c r="D1" s="81"/>
      <c r="E1" s="81"/>
      <c r="F1" s="81"/>
    </row>
    <row r="2" spans="1:6" x14ac:dyDescent="0.2">
      <c r="A2" s="8"/>
      <c r="B2" s="8"/>
      <c r="C2" s="8"/>
      <c r="D2" s="8"/>
      <c r="E2" s="5"/>
      <c r="F2" s="6"/>
    </row>
    <row r="3" spans="1:6" ht="15.75" x14ac:dyDescent="0.25">
      <c r="A3" s="4" t="s">
        <v>293</v>
      </c>
      <c r="B3" s="59"/>
      <c r="C3" s="4" t="s">
        <v>294</v>
      </c>
      <c r="D3" s="59"/>
      <c r="E3" s="4" t="s">
        <v>295</v>
      </c>
    </row>
    <row r="5" spans="1:6" x14ac:dyDescent="0.2">
      <c r="A5" s="9" t="s">
        <v>0</v>
      </c>
      <c r="B5" s="10" t="s">
        <v>287</v>
      </c>
      <c r="C5" s="43" t="s">
        <v>347</v>
      </c>
      <c r="D5" s="10" t="s">
        <v>287</v>
      </c>
      <c r="E5" s="11" t="s">
        <v>1</v>
      </c>
      <c r="F5" s="10" t="s">
        <v>287</v>
      </c>
    </row>
    <row r="6" spans="1:6" x14ac:dyDescent="0.2">
      <c r="A6" s="12" t="s">
        <v>306</v>
      </c>
      <c r="B6" s="13" t="s">
        <v>168</v>
      </c>
      <c r="C6" s="12" t="s">
        <v>307</v>
      </c>
      <c r="D6" s="13" t="s">
        <v>168</v>
      </c>
      <c r="E6" s="12" t="s">
        <v>308</v>
      </c>
      <c r="F6" s="13" t="s">
        <v>168</v>
      </c>
    </row>
    <row r="7" spans="1:6" x14ac:dyDescent="0.2">
      <c r="A7" s="14" t="s">
        <v>300</v>
      </c>
      <c r="B7" s="13" t="s">
        <v>300</v>
      </c>
      <c r="C7" s="14" t="s">
        <v>299</v>
      </c>
      <c r="D7" s="13" t="s">
        <v>299</v>
      </c>
      <c r="E7" s="14" t="s">
        <v>299</v>
      </c>
      <c r="F7" s="13" t="s">
        <v>299</v>
      </c>
    </row>
    <row r="8" spans="1:6" x14ac:dyDescent="0.2">
      <c r="A8" s="15"/>
      <c r="B8" s="2" t="s">
        <v>288</v>
      </c>
      <c r="C8" s="15"/>
      <c r="D8" s="2" t="s">
        <v>288</v>
      </c>
      <c r="F8" s="2" t="s">
        <v>288</v>
      </c>
    </row>
    <row r="9" spans="1:6" x14ac:dyDescent="0.2">
      <c r="A9" s="15"/>
      <c r="B9" s="2" t="s">
        <v>289</v>
      </c>
      <c r="C9" s="15"/>
      <c r="D9" s="2" t="s">
        <v>289</v>
      </c>
      <c r="F9" s="2" t="s">
        <v>289</v>
      </c>
    </row>
    <row r="10" spans="1:6" ht="25.5" x14ac:dyDescent="0.2">
      <c r="A10" s="16" t="s">
        <v>301</v>
      </c>
      <c r="B10" s="3" t="s">
        <v>302</v>
      </c>
      <c r="C10" s="16" t="s">
        <v>301</v>
      </c>
      <c r="D10" s="3" t="s">
        <v>302</v>
      </c>
      <c r="E10" s="16" t="s">
        <v>301</v>
      </c>
      <c r="F10" s="3" t="s">
        <v>302</v>
      </c>
    </row>
    <row r="11" spans="1:6" x14ac:dyDescent="0.2">
      <c r="A11" s="44" t="s">
        <v>194</v>
      </c>
    </row>
    <row r="12" spans="1:6" x14ac:dyDescent="0.2">
      <c r="A12" s="16" t="s">
        <v>169</v>
      </c>
      <c r="B12" s="3"/>
      <c r="C12" s="19" t="s">
        <v>169</v>
      </c>
      <c r="E12" s="19" t="s">
        <v>169</v>
      </c>
    </row>
    <row r="13" spans="1:6" x14ac:dyDescent="0.2">
      <c r="A13" s="20" t="s">
        <v>170</v>
      </c>
      <c r="B13" s="45"/>
      <c r="C13" s="45" t="s">
        <v>170</v>
      </c>
      <c r="E13" s="19"/>
    </row>
    <row r="14" spans="1:6" x14ac:dyDescent="0.2">
      <c r="A14" s="20" t="s">
        <v>171</v>
      </c>
      <c r="B14" s="45"/>
      <c r="C14" s="45" t="s">
        <v>171</v>
      </c>
      <c r="E14" s="30" t="s">
        <v>199</v>
      </c>
    </row>
    <row r="15" spans="1:6" ht="12" customHeight="1" x14ac:dyDescent="0.2">
      <c r="A15" s="20" t="s">
        <v>172</v>
      </c>
      <c r="B15" s="45"/>
      <c r="C15" s="62"/>
      <c r="E15" s="30" t="s">
        <v>171</v>
      </c>
    </row>
    <row r="16" spans="1:6" ht="25.5" x14ac:dyDescent="0.2">
      <c r="A16" s="20" t="s">
        <v>173</v>
      </c>
      <c r="B16" s="45"/>
      <c r="C16" s="62"/>
      <c r="E16" s="30" t="s">
        <v>174</v>
      </c>
    </row>
    <row r="17" spans="1:5" x14ac:dyDescent="0.2">
      <c r="A17" s="20" t="s">
        <v>174</v>
      </c>
      <c r="B17" s="45"/>
      <c r="C17" s="45" t="s">
        <v>174</v>
      </c>
      <c r="E17" s="30" t="s">
        <v>175</v>
      </c>
    </row>
    <row r="18" spans="1:5" ht="13.5" customHeight="1" x14ac:dyDescent="0.2">
      <c r="A18" s="20" t="s">
        <v>175</v>
      </c>
      <c r="B18" s="45"/>
      <c r="C18" s="45" t="s">
        <v>175</v>
      </c>
      <c r="E18" s="30" t="s">
        <v>200</v>
      </c>
    </row>
    <row r="19" spans="1:5" x14ac:dyDescent="0.2">
      <c r="A19" s="20" t="s">
        <v>176</v>
      </c>
      <c r="B19" s="45"/>
      <c r="C19" s="45" t="s">
        <v>176</v>
      </c>
      <c r="E19" s="30" t="s">
        <v>176</v>
      </c>
    </row>
    <row r="20" spans="1:5" x14ac:dyDescent="0.2">
      <c r="A20" s="20" t="s">
        <v>177</v>
      </c>
      <c r="B20" s="45"/>
      <c r="C20" s="62"/>
      <c r="E20" s="30" t="s">
        <v>177</v>
      </c>
    </row>
    <row r="21" spans="1:5" x14ac:dyDescent="0.2">
      <c r="A21" s="20" t="s">
        <v>185</v>
      </c>
      <c r="B21" s="45"/>
      <c r="C21" s="45" t="s">
        <v>193</v>
      </c>
      <c r="E21" s="30" t="s">
        <v>178</v>
      </c>
    </row>
    <row r="22" spans="1:5" x14ac:dyDescent="0.2">
      <c r="A22" s="20" t="s">
        <v>178</v>
      </c>
      <c r="B22" s="45"/>
      <c r="C22" s="45" t="s">
        <v>178</v>
      </c>
      <c r="E22" s="30" t="s">
        <v>191</v>
      </c>
    </row>
    <row r="23" spans="1:5" x14ac:dyDescent="0.2">
      <c r="A23" s="20" t="s">
        <v>180</v>
      </c>
      <c r="B23" s="45"/>
      <c r="C23" s="45" t="s">
        <v>180</v>
      </c>
      <c r="E23" s="30" t="s">
        <v>197</v>
      </c>
    </row>
    <row r="24" spans="1:5" ht="25.5" x14ac:dyDescent="0.2">
      <c r="A24" s="20" t="s">
        <v>179</v>
      </c>
      <c r="B24" s="45"/>
      <c r="C24" s="45" t="s">
        <v>179</v>
      </c>
      <c r="E24" s="30" t="s">
        <v>181</v>
      </c>
    </row>
    <row r="25" spans="1:5" ht="25.5" x14ac:dyDescent="0.2">
      <c r="A25" s="20" t="s">
        <v>181</v>
      </c>
      <c r="B25" s="45"/>
      <c r="C25" s="45" t="s">
        <v>181</v>
      </c>
      <c r="E25" s="30" t="s">
        <v>187</v>
      </c>
    </row>
    <row r="26" spans="1:5" x14ac:dyDescent="0.2">
      <c r="A26" s="20" t="s">
        <v>182</v>
      </c>
      <c r="B26" s="45"/>
      <c r="C26" s="45" t="s">
        <v>182</v>
      </c>
      <c r="E26" s="30" t="s">
        <v>188</v>
      </c>
    </row>
    <row r="27" spans="1:5" ht="15" customHeight="1" x14ac:dyDescent="0.2">
      <c r="A27" s="20" t="s">
        <v>187</v>
      </c>
      <c r="B27" s="45"/>
      <c r="C27" s="45" t="s">
        <v>187</v>
      </c>
      <c r="E27" s="30" t="s">
        <v>192</v>
      </c>
    </row>
    <row r="28" spans="1:5" x14ac:dyDescent="0.2">
      <c r="A28" s="20" t="s">
        <v>188</v>
      </c>
      <c r="B28" s="45"/>
      <c r="C28" s="45" t="s">
        <v>188</v>
      </c>
      <c r="E28" s="30" t="s">
        <v>189</v>
      </c>
    </row>
    <row r="29" spans="1:5" ht="25.5" x14ac:dyDescent="0.2">
      <c r="A29" s="20" t="s">
        <v>191</v>
      </c>
      <c r="B29" s="45"/>
      <c r="C29" s="45" t="s">
        <v>191</v>
      </c>
      <c r="E29" s="30" t="s">
        <v>202</v>
      </c>
    </row>
    <row r="30" spans="1:5" ht="25.5" x14ac:dyDescent="0.2">
      <c r="A30" s="20" t="s">
        <v>190</v>
      </c>
      <c r="B30" s="46"/>
      <c r="C30" s="46" t="s">
        <v>190</v>
      </c>
      <c r="E30" s="30" t="s">
        <v>18</v>
      </c>
    </row>
    <row r="31" spans="1:5" ht="25.5" x14ac:dyDescent="0.2">
      <c r="A31" s="20" t="s">
        <v>186</v>
      </c>
      <c r="B31" s="45"/>
      <c r="C31" s="45" t="s">
        <v>186</v>
      </c>
      <c r="E31" s="30" t="s">
        <v>195</v>
      </c>
    </row>
    <row r="32" spans="1:5" ht="24.75" customHeight="1" x14ac:dyDescent="0.2">
      <c r="A32" s="20" t="s">
        <v>189</v>
      </c>
      <c r="B32" s="45"/>
      <c r="C32" s="45" t="s">
        <v>189</v>
      </c>
      <c r="E32" s="30" t="s">
        <v>184</v>
      </c>
    </row>
    <row r="33" spans="1:5" ht="38.25" x14ac:dyDescent="0.2">
      <c r="A33" s="20" t="s">
        <v>18</v>
      </c>
      <c r="B33" s="45"/>
      <c r="C33" s="45" t="s">
        <v>18</v>
      </c>
      <c r="E33" s="30" t="s">
        <v>285</v>
      </c>
    </row>
    <row r="34" spans="1:5" ht="25.5" x14ac:dyDescent="0.2">
      <c r="A34" s="20" t="s">
        <v>183</v>
      </c>
      <c r="B34" s="45"/>
      <c r="C34" s="62"/>
      <c r="E34" s="74" t="s">
        <v>345</v>
      </c>
    </row>
    <row r="35" spans="1:5" ht="38.25" x14ac:dyDescent="0.2">
      <c r="A35" s="20" t="s">
        <v>184</v>
      </c>
      <c r="B35" s="45"/>
      <c r="C35" s="45" t="s">
        <v>184</v>
      </c>
      <c r="E35" s="74" t="s">
        <v>338</v>
      </c>
    </row>
    <row r="36" spans="1:5" ht="25.5" x14ac:dyDescent="0.2">
      <c r="A36" s="20" t="s">
        <v>195</v>
      </c>
      <c r="B36" s="25"/>
      <c r="C36" s="25" t="s">
        <v>348</v>
      </c>
      <c r="E36" s="74" t="s">
        <v>337</v>
      </c>
    </row>
    <row r="37" spans="1:5" ht="51" x14ac:dyDescent="0.2">
      <c r="A37" s="20" t="s">
        <v>285</v>
      </c>
      <c r="B37" s="47"/>
      <c r="C37" s="47" t="s">
        <v>286</v>
      </c>
      <c r="E37" s="78" t="s">
        <v>343</v>
      </c>
    </row>
    <row r="38" spans="1:5" ht="25.5" x14ac:dyDescent="0.2">
      <c r="C38" s="74" t="s">
        <v>344</v>
      </c>
    </row>
    <row r="39" spans="1:5" ht="25.5" x14ac:dyDescent="0.2">
      <c r="A39" s="61" t="s">
        <v>196</v>
      </c>
      <c r="B39" s="45"/>
      <c r="C39" s="74" t="s">
        <v>342</v>
      </c>
      <c r="E39" s="72" t="s">
        <v>329</v>
      </c>
    </row>
    <row r="40" spans="1:5" ht="38.25" customHeight="1" x14ac:dyDescent="0.2">
      <c r="A40" s="73" t="s">
        <v>316</v>
      </c>
      <c r="B40" s="45"/>
      <c r="C40" s="74" t="s">
        <v>336</v>
      </c>
      <c r="E40" s="23" t="s">
        <v>335</v>
      </c>
    </row>
    <row r="41" spans="1:5" ht="51" x14ac:dyDescent="0.2">
      <c r="A41" s="19" t="s">
        <v>169</v>
      </c>
      <c r="B41" s="45"/>
      <c r="C41" s="78" t="s">
        <v>343</v>
      </c>
    </row>
    <row r="42" spans="1:5" x14ac:dyDescent="0.2">
      <c r="A42" s="21" t="s">
        <v>199</v>
      </c>
      <c r="B42" s="21"/>
    </row>
    <row r="43" spans="1:5" x14ac:dyDescent="0.2">
      <c r="A43" s="20" t="s">
        <v>171</v>
      </c>
      <c r="B43" s="45"/>
    </row>
    <row r="44" spans="1:5" ht="25.5" x14ac:dyDescent="0.2">
      <c r="C44" s="72" t="s">
        <v>329</v>
      </c>
    </row>
    <row r="45" spans="1:5" x14ac:dyDescent="0.2">
      <c r="A45" s="20" t="s">
        <v>174</v>
      </c>
      <c r="B45" s="45"/>
      <c r="C45" s="62" t="s">
        <v>284</v>
      </c>
    </row>
    <row r="46" spans="1:5" x14ac:dyDescent="0.2">
      <c r="A46" s="49" t="s">
        <v>175</v>
      </c>
      <c r="B46" s="49"/>
    </row>
    <row r="47" spans="1:5" ht="25.5" x14ac:dyDescent="0.2">
      <c r="A47" s="49" t="s">
        <v>200</v>
      </c>
      <c r="B47" s="49"/>
    </row>
    <row r="48" spans="1:5" x14ac:dyDescent="0.2">
      <c r="A48" s="20" t="s">
        <v>176</v>
      </c>
      <c r="B48" s="45"/>
      <c r="C48" s="21"/>
    </row>
    <row r="49" spans="1:3" x14ac:dyDescent="0.2">
      <c r="A49" s="20" t="s">
        <v>177</v>
      </c>
      <c r="B49" s="45"/>
      <c r="C49" s="63"/>
    </row>
    <row r="50" spans="1:3" x14ac:dyDescent="0.2">
      <c r="A50" s="20" t="s">
        <v>178</v>
      </c>
      <c r="B50" s="45"/>
      <c r="C50" s="21"/>
    </row>
    <row r="51" spans="1:3" x14ac:dyDescent="0.2">
      <c r="A51" s="20" t="s">
        <v>191</v>
      </c>
      <c r="B51" s="20"/>
      <c r="C51" s="49"/>
    </row>
    <row r="52" spans="1:3" x14ac:dyDescent="0.2">
      <c r="A52" s="20" t="s">
        <v>197</v>
      </c>
      <c r="B52" s="45"/>
      <c r="C52" s="49"/>
    </row>
    <row r="53" spans="1:3" ht="25.5" x14ac:dyDescent="0.2">
      <c r="A53" s="21" t="s">
        <v>181</v>
      </c>
      <c r="B53" s="45"/>
      <c r="C53" s="21"/>
    </row>
    <row r="54" spans="1:3" x14ac:dyDescent="0.2">
      <c r="A54" s="20" t="s">
        <v>187</v>
      </c>
      <c r="B54" s="45"/>
      <c r="C54" s="21"/>
    </row>
    <row r="55" spans="1:3" x14ac:dyDescent="0.2">
      <c r="A55" s="20" t="s">
        <v>188</v>
      </c>
      <c r="B55" s="45"/>
      <c r="C55" s="21"/>
    </row>
    <row r="56" spans="1:3" ht="25.5" x14ac:dyDescent="0.2">
      <c r="A56" s="20" t="s">
        <v>198</v>
      </c>
      <c r="B56" s="45"/>
      <c r="C56" s="20"/>
    </row>
    <row r="57" spans="1:3" x14ac:dyDescent="0.2">
      <c r="A57" s="20" t="s">
        <v>189</v>
      </c>
      <c r="B57" s="45"/>
      <c r="C57" s="21"/>
    </row>
    <row r="58" spans="1:3" ht="25.5" x14ac:dyDescent="0.2">
      <c r="A58" s="20" t="s">
        <v>201</v>
      </c>
      <c r="B58" s="45"/>
      <c r="C58" s="21"/>
    </row>
    <row r="59" spans="1:3" x14ac:dyDescent="0.2">
      <c r="A59" s="20" t="s">
        <v>18</v>
      </c>
      <c r="B59" s="45"/>
      <c r="C59" s="21"/>
    </row>
    <row r="60" spans="1:3" ht="25.5" x14ac:dyDescent="0.2">
      <c r="A60" s="20" t="s">
        <v>195</v>
      </c>
      <c r="B60" s="20"/>
      <c r="C60" s="21"/>
    </row>
    <row r="61" spans="1:3" ht="38.25" x14ac:dyDescent="0.2">
      <c r="A61" s="20" t="s">
        <v>184</v>
      </c>
      <c r="B61" s="45"/>
      <c r="C61" s="30"/>
    </row>
    <row r="62" spans="1:3" ht="38.25" x14ac:dyDescent="0.2">
      <c r="A62" s="20" t="s">
        <v>285</v>
      </c>
      <c r="B62" s="47"/>
      <c r="C62" s="21"/>
    </row>
    <row r="63" spans="1:3" x14ac:dyDescent="0.2">
      <c r="A63" s="74" t="s">
        <v>341</v>
      </c>
      <c r="B63" s="62"/>
      <c r="C63" s="20"/>
    </row>
    <row r="64" spans="1:3" ht="25.5" x14ac:dyDescent="0.2">
      <c r="A64" s="74" t="s">
        <v>330</v>
      </c>
      <c r="C64" s="21"/>
    </row>
    <row r="65" spans="1:4" ht="38.25" x14ac:dyDescent="0.2">
      <c r="A65" s="74" t="s">
        <v>333</v>
      </c>
      <c r="C65" s="21"/>
    </row>
    <row r="66" spans="1:4" ht="25.5" x14ac:dyDescent="0.2">
      <c r="A66" s="74" t="s">
        <v>334</v>
      </c>
      <c r="B66" s="62"/>
      <c r="C66" s="21"/>
      <c r="D66" s="65"/>
    </row>
    <row r="67" spans="1:4" ht="51" x14ac:dyDescent="0.2">
      <c r="A67" s="78" t="s">
        <v>340</v>
      </c>
      <c r="C67" s="20"/>
    </row>
    <row r="68" spans="1:4" x14ac:dyDescent="0.2">
      <c r="A68" s="71"/>
    </row>
    <row r="69" spans="1:4" ht="25.5" x14ac:dyDescent="0.2">
      <c r="A69" s="72" t="s">
        <v>329</v>
      </c>
      <c r="B69" s="45"/>
    </row>
    <row r="70" spans="1:4" x14ac:dyDescent="0.2">
      <c r="A70" s="67" t="s">
        <v>315</v>
      </c>
      <c r="B70" s="45"/>
    </row>
    <row r="71" spans="1:4" x14ac:dyDescent="0.2">
      <c r="A71" s="18" t="s">
        <v>317</v>
      </c>
      <c r="B71" s="66"/>
    </row>
    <row r="72" spans="1:4" x14ac:dyDescent="0.2">
      <c r="A72" s="18" t="s">
        <v>205</v>
      </c>
      <c r="B72" s="66"/>
    </row>
    <row r="73" spans="1:4" x14ac:dyDescent="0.2">
      <c r="A73" s="20" t="s">
        <v>203</v>
      </c>
    </row>
    <row r="74" spans="1:4" x14ac:dyDescent="0.2">
      <c r="A74" s="20" t="s">
        <v>204</v>
      </c>
    </row>
    <row r="75" spans="1:4" x14ac:dyDescent="0.2">
      <c r="A75" s="64"/>
    </row>
    <row r="76" spans="1:4" x14ac:dyDescent="0.2">
      <c r="A76" s="18"/>
    </row>
    <row r="77" spans="1:4" x14ac:dyDescent="0.2">
      <c r="A77" s="18"/>
    </row>
  </sheetData>
  <mergeCells count="1">
    <mergeCell ref="A1:F1"/>
  </mergeCells>
  <pageMargins left="0.70866141732283472" right="0.70866141732283472" top="0.78740157480314965" bottom="0.78740157480314965" header="0.31496062992125984" footer="0.31496062992125984"/>
  <pageSetup paperSize="9" scale="9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zoomScale="70" zoomScaleNormal="70" workbookViewId="0">
      <selection activeCell="D31" sqref="D31"/>
    </sheetView>
  </sheetViews>
  <sheetFormatPr defaultRowHeight="12.75" x14ac:dyDescent="0.2"/>
  <cols>
    <col min="1" max="6" width="47.5703125" style="7" customWidth="1"/>
    <col min="7" max="16384" width="9.140625" style="7"/>
  </cols>
  <sheetData>
    <row r="1" spans="1:6" x14ac:dyDescent="0.2">
      <c r="A1" s="80" t="s">
        <v>311</v>
      </c>
      <c r="B1" s="81"/>
      <c r="C1" s="81"/>
      <c r="D1" s="81"/>
      <c r="E1" s="81"/>
      <c r="F1" s="81"/>
    </row>
    <row r="2" spans="1:6" x14ac:dyDescent="0.2">
      <c r="A2" s="8"/>
      <c r="B2" s="8"/>
      <c r="C2" s="8"/>
      <c r="D2" s="8"/>
      <c r="E2" s="5"/>
      <c r="F2" s="6"/>
    </row>
    <row r="3" spans="1:6" ht="15.75" x14ac:dyDescent="0.25">
      <c r="A3" s="4" t="s">
        <v>296</v>
      </c>
      <c r="C3" s="4" t="s">
        <v>297</v>
      </c>
      <c r="E3" s="4" t="s">
        <v>298</v>
      </c>
    </row>
    <row r="5" spans="1:6" x14ac:dyDescent="0.2">
      <c r="A5" s="9" t="s">
        <v>0</v>
      </c>
      <c r="B5" s="10" t="s">
        <v>287</v>
      </c>
      <c r="C5" s="43" t="s">
        <v>292</v>
      </c>
      <c r="D5" s="10" t="s">
        <v>287</v>
      </c>
      <c r="E5" s="11" t="s">
        <v>1</v>
      </c>
      <c r="F5" s="10" t="s">
        <v>287</v>
      </c>
    </row>
    <row r="6" spans="1:6" x14ac:dyDescent="0.2">
      <c r="A6" s="12" t="s">
        <v>303</v>
      </c>
      <c r="B6" s="13" t="s">
        <v>206</v>
      </c>
      <c r="C6" s="12" t="s">
        <v>304</v>
      </c>
      <c r="D6" s="13" t="s">
        <v>206</v>
      </c>
      <c r="E6" s="12" t="s">
        <v>305</v>
      </c>
      <c r="F6" s="13" t="s">
        <v>206</v>
      </c>
    </row>
    <row r="7" spans="1:6" x14ac:dyDescent="0.2">
      <c r="A7" s="14" t="s">
        <v>300</v>
      </c>
      <c r="B7" s="13" t="s">
        <v>300</v>
      </c>
      <c r="C7" s="14" t="s">
        <v>299</v>
      </c>
      <c r="D7" s="13" t="s">
        <v>299</v>
      </c>
      <c r="E7" s="14" t="s">
        <v>299</v>
      </c>
      <c r="F7" s="13" t="s">
        <v>299</v>
      </c>
    </row>
    <row r="8" spans="1:6" x14ac:dyDescent="0.2">
      <c r="A8" s="15"/>
      <c r="B8" s="2" t="s">
        <v>288</v>
      </c>
      <c r="C8" s="15"/>
      <c r="D8" s="2" t="s">
        <v>288</v>
      </c>
      <c r="E8" s="15"/>
      <c r="F8" s="2" t="s">
        <v>288</v>
      </c>
    </row>
    <row r="9" spans="1:6" x14ac:dyDescent="0.2">
      <c r="A9" s="15"/>
      <c r="B9" s="2" t="s">
        <v>289</v>
      </c>
      <c r="C9" s="15"/>
      <c r="D9" s="2" t="s">
        <v>289</v>
      </c>
      <c r="E9" s="15"/>
      <c r="F9" s="2" t="s">
        <v>289</v>
      </c>
    </row>
    <row r="10" spans="1:6" ht="25.5" x14ac:dyDescent="0.2">
      <c r="A10" s="16" t="s">
        <v>301</v>
      </c>
      <c r="B10" s="3" t="s">
        <v>302</v>
      </c>
      <c r="C10" s="16" t="s">
        <v>301</v>
      </c>
      <c r="D10" s="3" t="s">
        <v>302</v>
      </c>
      <c r="E10" s="16" t="s">
        <v>301</v>
      </c>
      <c r="F10" s="3" t="s">
        <v>302</v>
      </c>
    </row>
    <row r="11" spans="1:6" x14ac:dyDescent="0.2">
      <c r="A11" s="48" t="s">
        <v>169</v>
      </c>
      <c r="C11" s="48" t="s">
        <v>169</v>
      </c>
      <c r="E11" s="48" t="s">
        <v>169</v>
      </c>
    </row>
    <row r="12" spans="1:6" ht="38.25" x14ac:dyDescent="0.2">
      <c r="A12" s="25" t="s">
        <v>220</v>
      </c>
      <c r="B12" s="46"/>
      <c r="C12" s="46" t="s">
        <v>221</v>
      </c>
      <c r="E12" s="25" t="s">
        <v>223</v>
      </c>
    </row>
    <row r="13" spans="1:6" ht="25.5" x14ac:dyDescent="0.2">
      <c r="A13" s="20"/>
      <c r="B13" s="45"/>
      <c r="C13" s="45" t="s">
        <v>222</v>
      </c>
      <c r="E13" s="45" t="s">
        <v>224</v>
      </c>
    </row>
    <row r="14" spans="1:6" x14ac:dyDescent="0.2">
      <c r="A14" s="20"/>
      <c r="B14" s="45"/>
      <c r="C14" s="45"/>
      <c r="E14" s="49"/>
    </row>
    <row r="15" spans="1:6" x14ac:dyDescent="0.2">
      <c r="A15" s="50" t="s">
        <v>207</v>
      </c>
      <c r="B15" s="45"/>
      <c r="C15" s="50" t="s">
        <v>207</v>
      </c>
      <c r="E15" s="50" t="s">
        <v>207</v>
      </c>
    </row>
    <row r="16" spans="1:6" s="51" customFormat="1" x14ac:dyDescent="0.2">
      <c r="A16" s="20" t="s">
        <v>208</v>
      </c>
      <c r="B16" s="45"/>
      <c r="C16" s="45" t="s">
        <v>208</v>
      </c>
      <c r="E16" s="52" t="s">
        <v>208</v>
      </c>
    </row>
    <row r="17" spans="1:5" s="51" customFormat="1" x14ac:dyDescent="0.2">
      <c r="A17" s="20" t="s">
        <v>209</v>
      </c>
      <c r="B17" s="45"/>
      <c r="C17" s="45" t="s">
        <v>209</v>
      </c>
      <c r="E17" s="52" t="s">
        <v>209</v>
      </c>
    </row>
    <row r="18" spans="1:5" s="51" customFormat="1" x14ac:dyDescent="0.2">
      <c r="A18" s="20" t="s">
        <v>210</v>
      </c>
      <c r="B18" s="45"/>
      <c r="C18" s="45" t="s">
        <v>210</v>
      </c>
      <c r="E18" s="52" t="s">
        <v>210</v>
      </c>
    </row>
    <row r="19" spans="1:5" s="51" customFormat="1" x14ac:dyDescent="0.2">
      <c r="A19" s="20"/>
      <c r="B19" s="45"/>
      <c r="C19" s="45"/>
      <c r="E19" s="52"/>
    </row>
    <row r="20" spans="1:5" s="51" customFormat="1" x14ac:dyDescent="0.2">
      <c r="A20" s="20" t="s">
        <v>174</v>
      </c>
      <c r="B20" s="45"/>
      <c r="C20" s="45" t="s">
        <v>174</v>
      </c>
      <c r="E20" s="52" t="s">
        <v>174</v>
      </c>
    </row>
    <row r="21" spans="1:5" s="51" customFormat="1" x14ac:dyDescent="0.2">
      <c r="A21" s="20" t="s">
        <v>175</v>
      </c>
      <c r="B21" s="45"/>
      <c r="C21" s="45" t="s">
        <v>175</v>
      </c>
      <c r="E21" s="52" t="s">
        <v>175</v>
      </c>
    </row>
    <row r="22" spans="1:5" s="51" customFormat="1" x14ac:dyDescent="0.2">
      <c r="A22" s="20" t="s">
        <v>211</v>
      </c>
      <c r="B22" s="45"/>
      <c r="C22" s="45" t="s">
        <v>211</v>
      </c>
      <c r="E22" s="52" t="s">
        <v>211</v>
      </c>
    </row>
    <row r="23" spans="1:5" s="51" customFormat="1" x14ac:dyDescent="0.2">
      <c r="A23" s="20" t="s">
        <v>212</v>
      </c>
      <c r="B23" s="45"/>
      <c r="C23" s="45" t="s">
        <v>212</v>
      </c>
      <c r="E23" s="52" t="s">
        <v>212</v>
      </c>
    </row>
    <row r="24" spans="1:5" s="51" customFormat="1" x14ac:dyDescent="0.2">
      <c r="A24" s="20" t="s">
        <v>177</v>
      </c>
      <c r="B24" s="45"/>
      <c r="C24" s="45" t="s">
        <v>177</v>
      </c>
      <c r="E24" s="52" t="s">
        <v>177</v>
      </c>
    </row>
    <row r="25" spans="1:5" s="51" customFormat="1" x14ac:dyDescent="0.2">
      <c r="A25" s="20" t="s">
        <v>179</v>
      </c>
      <c r="B25" s="45"/>
      <c r="C25" s="45" t="s">
        <v>179</v>
      </c>
      <c r="E25" s="52" t="s">
        <v>179</v>
      </c>
    </row>
    <row r="26" spans="1:5" s="51" customFormat="1" x14ac:dyDescent="0.2">
      <c r="A26" s="20" t="s">
        <v>213</v>
      </c>
      <c r="B26" s="45"/>
      <c r="C26" s="45" t="s">
        <v>213</v>
      </c>
      <c r="E26" s="52" t="s">
        <v>213</v>
      </c>
    </row>
    <row r="27" spans="1:5" s="51" customFormat="1" ht="25.5" x14ac:dyDescent="0.2">
      <c r="A27" s="20" t="s">
        <v>214</v>
      </c>
      <c r="B27" s="45"/>
      <c r="C27" s="45" t="s">
        <v>214</v>
      </c>
      <c r="E27" s="52" t="s">
        <v>214</v>
      </c>
    </row>
    <row r="28" spans="1:5" s="51" customFormat="1" x14ac:dyDescent="0.2">
      <c r="A28" s="20" t="s">
        <v>191</v>
      </c>
      <c r="B28" s="45"/>
      <c r="C28" s="45" t="s">
        <v>191</v>
      </c>
      <c r="E28" s="52" t="s">
        <v>191</v>
      </c>
    </row>
    <row r="29" spans="1:5" s="51" customFormat="1" x14ac:dyDescent="0.2">
      <c r="A29" s="20" t="s">
        <v>215</v>
      </c>
      <c r="B29" s="45"/>
      <c r="C29" s="45" t="s">
        <v>215</v>
      </c>
      <c r="E29" s="52" t="s">
        <v>215</v>
      </c>
    </row>
    <row r="30" spans="1:5" s="51" customFormat="1" x14ac:dyDescent="0.2">
      <c r="A30" s="20" t="s">
        <v>216</v>
      </c>
      <c r="B30" s="45"/>
      <c r="C30" s="45" t="s">
        <v>216</v>
      </c>
      <c r="E30" s="52" t="s">
        <v>216</v>
      </c>
    </row>
    <row r="31" spans="1:5" s="51" customFormat="1" ht="38.25" x14ac:dyDescent="0.2">
      <c r="A31" s="20" t="s">
        <v>217</v>
      </c>
      <c r="B31" s="45"/>
      <c r="C31" s="45" t="s">
        <v>217</v>
      </c>
      <c r="E31" s="52" t="s">
        <v>217</v>
      </c>
    </row>
    <row r="32" spans="1:5" ht="25.5" x14ac:dyDescent="0.2">
      <c r="A32" s="20" t="s">
        <v>218</v>
      </c>
      <c r="B32" s="45"/>
      <c r="C32" s="45" t="s">
        <v>218</v>
      </c>
      <c r="E32" s="49" t="s">
        <v>218</v>
      </c>
    </row>
    <row r="33" spans="1:5" ht="25.5" x14ac:dyDescent="0.2">
      <c r="A33" s="25" t="s">
        <v>227</v>
      </c>
      <c r="B33" s="25"/>
      <c r="C33" s="25" t="s">
        <v>227</v>
      </c>
      <c r="E33" s="25" t="s">
        <v>227</v>
      </c>
    </row>
    <row r="34" spans="1:5" x14ac:dyDescent="0.2">
      <c r="A34" s="20" t="s">
        <v>178</v>
      </c>
      <c r="B34" s="45"/>
      <c r="C34" s="45" t="s">
        <v>178</v>
      </c>
      <c r="D34" s="53"/>
      <c r="E34" s="23" t="s">
        <v>178</v>
      </c>
    </row>
    <row r="35" spans="1:5" x14ac:dyDescent="0.2">
      <c r="A35" s="20" t="s">
        <v>226</v>
      </c>
      <c r="B35" s="20"/>
      <c r="C35" s="20" t="s">
        <v>226</v>
      </c>
      <c r="D35" s="53"/>
      <c r="E35" s="20" t="s">
        <v>226</v>
      </c>
    </row>
    <row r="36" spans="1:5" x14ac:dyDescent="0.2">
      <c r="A36" s="20" t="s">
        <v>225</v>
      </c>
      <c r="B36" s="45"/>
      <c r="C36" s="45" t="s">
        <v>219</v>
      </c>
      <c r="D36" s="53"/>
      <c r="E36" s="23" t="s">
        <v>219</v>
      </c>
    </row>
    <row r="37" spans="1:5" ht="27" customHeight="1" x14ac:dyDescent="0.2">
      <c r="A37" s="20" t="s">
        <v>184</v>
      </c>
      <c r="B37" s="45"/>
      <c r="C37" s="45" t="s">
        <v>184</v>
      </c>
      <c r="D37" s="53"/>
      <c r="E37" s="23" t="s">
        <v>184</v>
      </c>
    </row>
    <row r="38" spans="1:5" x14ac:dyDescent="0.2">
      <c r="A38" s="20" t="s">
        <v>228</v>
      </c>
      <c r="B38" s="20"/>
      <c r="C38" s="20" t="s">
        <v>228</v>
      </c>
      <c r="D38" s="53"/>
      <c r="E38" s="20" t="s">
        <v>228</v>
      </c>
    </row>
    <row r="39" spans="1:5" ht="38.25" x14ac:dyDescent="0.2">
      <c r="A39" s="20" t="s">
        <v>313</v>
      </c>
      <c r="B39" s="54"/>
      <c r="C39" s="54" t="s">
        <v>314</v>
      </c>
      <c r="D39" s="53"/>
      <c r="E39" s="20" t="s">
        <v>313</v>
      </c>
    </row>
    <row r="40" spans="1:5" x14ac:dyDescent="0.2">
      <c r="A40" s="55" t="s">
        <v>18</v>
      </c>
      <c r="B40" s="56"/>
      <c r="C40" s="56" t="s">
        <v>18</v>
      </c>
      <c r="E40" s="55" t="s">
        <v>18</v>
      </c>
    </row>
    <row r="41" spans="1:5" x14ac:dyDescent="0.2">
      <c r="A41" s="74" t="s">
        <v>322</v>
      </c>
      <c r="E41" s="22"/>
    </row>
    <row r="42" spans="1:5" x14ac:dyDescent="0.2">
      <c r="A42" s="74"/>
      <c r="E42" s="22"/>
    </row>
    <row r="43" spans="1:5" ht="25.5" x14ac:dyDescent="0.2">
      <c r="A43" s="75" t="s">
        <v>339</v>
      </c>
      <c r="C43" s="75" t="s">
        <v>339</v>
      </c>
      <c r="E43" s="75" t="s">
        <v>339</v>
      </c>
    </row>
    <row r="44" spans="1:5" x14ac:dyDescent="0.2">
      <c r="A44" s="20" t="s">
        <v>229</v>
      </c>
      <c r="C44" s="7" t="s">
        <v>239</v>
      </c>
      <c r="E44" s="1" t="s">
        <v>243</v>
      </c>
    </row>
    <row r="45" spans="1:5" x14ac:dyDescent="0.2">
      <c r="A45" s="20" t="s">
        <v>230</v>
      </c>
      <c r="C45" s="7" t="s">
        <v>240</v>
      </c>
      <c r="E45" s="1" t="s">
        <v>244</v>
      </c>
    </row>
    <row r="46" spans="1:5" x14ac:dyDescent="0.2">
      <c r="A46" s="20" t="s">
        <v>231</v>
      </c>
      <c r="C46" s="7" t="s">
        <v>249</v>
      </c>
      <c r="E46" s="1" t="s">
        <v>245</v>
      </c>
    </row>
    <row r="47" spans="1:5" x14ac:dyDescent="0.2">
      <c r="A47" s="20" t="s">
        <v>232</v>
      </c>
      <c r="E47" s="20" t="s">
        <v>246</v>
      </c>
    </row>
    <row r="48" spans="1:5" x14ac:dyDescent="0.2">
      <c r="A48" s="20" t="s">
        <v>235</v>
      </c>
      <c r="C48" s="7" t="s">
        <v>241</v>
      </c>
      <c r="E48" s="1" t="s">
        <v>247</v>
      </c>
    </row>
    <row r="49" spans="1:5" x14ac:dyDescent="0.2">
      <c r="A49" s="20" t="s">
        <v>236</v>
      </c>
      <c r="C49" s="7" t="s">
        <v>242</v>
      </c>
      <c r="E49" s="1" t="s">
        <v>248</v>
      </c>
    </row>
    <row r="50" spans="1:5" x14ac:dyDescent="0.2">
      <c r="A50" s="20" t="s">
        <v>237</v>
      </c>
    </row>
    <row r="51" spans="1:5" x14ac:dyDescent="0.2">
      <c r="A51" s="20" t="s">
        <v>238</v>
      </c>
    </row>
    <row r="52" spans="1:5" x14ac:dyDescent="0.2">
      <c r="A52" s="20" t="s">
        <v>233</v>
      </c>
    </row>
    <row r="53" spans="1:5" x14ac:dyDescent="0.2">
      <c r="A53" s="20" t="s">
        <v>234</v>
      </c>
    </row>
  </sheetData>
  <mergeCells count="1">
    <mergeCell ref="A1:F1"/>
  </mergeCells>
  <pageMargins left="0.70866141732283472" right="0.70866141732283472" top="0.78740157480314965" bottom="0.78740157480314965" header="0.31496062992125984" footer="0.31496062992125984"/>
  <pageSetup paperSize="9" scale="91"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Část 1 - BIO</vt:lpstr>
      <vt:lpstr>Část 2 - HEM</vt:lpstr>
      <vt:lpstr>Část 3 - KOA</vt:lpstr>
      <vt:lpstr>'Část 1 - BIO'!Oblast_tisku</vt:lpstr>
      <vt:lpstr>'Část 2 - HEM'!Oblast_tisku</vt:lpstr>
      <vt:lpstr>'Část 3 - KOA'!Oblast_tisku</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laborator</dc:creator>
  <cp:lastModifiedBy>Pavlína Vokurková</cp:lastModifiedBy>
  <cp:lastPrinted>2018-02-26T07:34:43Z</cp:lastPrinted>
  <dcterms:created xsi:type="dcterms:W3CDTF">2018-01-08T05:32:49Z</dcterms:created>
  <dcterms:modified xsi:type="dcterms:W3CDTF">2018-07-11T08:14:23Z</dcterms:modified>
</cp:coreProperties>
</file>