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400" windowHeight="14445" activeTab="0"/>
  </bookViews>
  <sheets>
    <sheet name="Rekapitulace stavby" sheetId="1" r:id="rId1"/>
    <sheet name="00 - Vedlejší náklady" sheetId="2" r:id="rId2"/>
    <sheet name="01 - Stavební část" sheetId="3" r:id="rId3"/>
    <sheet name="Pokyny pro vyplnění" sheetId="4" r:id="rId4"/>
  </sheets>
  <definedNames>
    <definedName name="_xlnm._FilterDatabase" localSheetId="1" hidden="1">'00 - Vedlejší náklady'!$C$76:$K$84</definedName>
    <definedName name="_xlnm._FilterDatabase" localSheetId="2" hidden="1">'01 - Stavební část'!$C$87:$K$199</definedName>
    <definedName name="_xlnm.Print_Area" localSheetId="1">'00 - Vedlejší náklady'!$C$4:$J$36,'00 - Vedlejší náklady'!$C$42:$J$58,'00 - Vedlejší náklady'!$C$64:$K$84</definedName>
    <definedName name="_xlnm.Print_Area" localSheetId="2">'01 - Stavební část'!$C$4:$J$36,'01 - Stavební část'!$C$42:$J$69,'01 - Stavební část'!$C$75:$K$199</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Titles" localSheetId="0">'Rekapitulace stavby'!$49:$49</definedName>
    <definedName name="_xlnm.Print_Titles" localSheetId="1">'00 - Vedlejší náklady'!$76:$76</definedName>
    <definedName name="_xlnm.Print_Titles" localSheetId="2">'01 - Stavební část'!$87:$87</definedName>
  </definedNames>
  <calcPr calcId="162913"/>
</workbook>
</file>

<file path=xl/sharedStrings.xml><?xml version="1.0" encoding="utf-8"?>
<sst xmlns="http://schemas.openxmlformats.org/spreadsheetml/2006/main" count="1826" uniqueCount="540">
  <si>
    <t>Export VZ</t>
  </si>
  <si>
    <t>List obsahuje:</t>
  </si>
  <si>
    <t>1) Rekapitulace stavby</t>
  </si>
  <si>
    <t>2) Rekapitulace objektů stavby a soupisů prací</t>
  </si>
  <si>
    <t>3.0</t>
  </si>
  <si>
    <t/>
  </si>
  <si>
    <t>False</t>
  </si>
  <si>
    <t>{1c170c19-f34e-415e-a0b2-1be8766ada3e}</t>
  </si>
  <si>
    <t>&gt;&gt;  skryté sloupce  &lt;&lt;</t>
  </si>
  <si>
    <t>0,01</t>
  </si>
  <si>
    <t>21</t>
  </si>
  <si>
    <t>15</t>
  </si>
  <si>
    <t>REKAPITULACE STAVBY</t>
  </si>
  <si>
    <t>v ---  níže se nacházejí doplnkové a pomocné údaje k sestavám  --- v</t>
  </si>
  <si>
    <t>Návod na vyplnění</t>
  </si>
  <si>
    <t>0,001</t>
  </si>
  <si>
    <t>Kód:</t>
  </si>
  <si>
    <t>231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</si>
  <si>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</si>
  <si>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</si>
  <si>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Obnova vstupního prostoru - Krajský úřad Plzeňského kraje, ul. Škroupova, Plzeň</t>
  </si>
  <si>
    <t>0,1</t>
  </si>
  <si>
    <t>KSO:</t>
  </si>
  <si>
    <t>CC-CZ:</t>
  </si>
  <si>
    <t>1</t>
  </si>
  <si>
    <t>Místo:</t>
  </si>
  <si>
    <t>Plzeň</t>
  </si>
  <si>
    <t>Datum:</t>
  </si>
  <si>
    <t>9. 12. 2017</t>
  </si>
  <si>
    <t>10</t>
  </si>
  <si>
    <t>100</t>
  </si>
  <si>
    <t>Zadavatel:</t>
  </si>
  <si>
    <t>IČ:</t>
  </si>
  <si>
    <t>Krajský úřad Plzeňského kraje</t>
  </si>
  <si>
    <t>DIČ:</t>
  </si>
  <si>
    <t>Uchazeč:</t>
  </si>
  <si>
    <t>Vyplň údaj</t>
  </si>
  <si>
    <t>Projektant:</t>
  </si>
  <si>
    <t>Projekční kancelář MASTNÝ</t>
  </si>
  <si>
    <t>True</t>
  </si>
  <si>
    <t>Poznámka:</t>
  </si>
  <si>
    <t>Přesný postup provádění a přesná specifikace konstrukcí a prací je uvedena v projektové dokumentaci. 
Materiály a zařízení uvedené v PD jsou pouze směrné dle nutných standardů. Materiály a výrobky je možné zaměnit při zachování shodných parametrů a funkce doložených technickými listy.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</si>
  <si>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</si>
  <si>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</si>
  <si>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</si>
  <si>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</si>
  <si>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</si>
  <si>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</si>
  <si>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</si>
  <si>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</si>
  <si>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</si>
  <si>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</si>
  <si>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</si>
  <si>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</si>
  <si>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</si>
  <si>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</si>
  <si>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</si>
  <si>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</si>
  <si>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</si>
  <si>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</si>
  <si>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</si>
  <si>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</si>
  <si>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</si>
  <si>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</si>
  <si>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</si>
  <si>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</si>
  <si>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</si>
  <si>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</si>
  <si>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</si>
  <si>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</si>
  <si>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</si>
  <si>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</si>
  <si>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</si>
  <si>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</si>
  <si>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</si>
  <si>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</si>
  <si>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</si>
  <si>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</si>
  <si>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</si>
  <si>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</si>
  <si>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</si>
  <si>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</si>
  <si>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Vedlejší náklady</t>
  </si>
  <si>
    <t>VON</t>
  </si>
  <si>
    <t>{f501e16a-6645-49ad-93b8-47a8d3f782d4}</t>
  </si>
  <si>
    <t>2</t>
  </si>
  <si>
    <t>01</t>
  </si>
  <si>
    <t>Stavební část</t>
  </si>
  <si>
    <t>STA</t>
  </si>
  <si>
    <t>{cd7e2576-76b9-4ab5-bfe1-0ab22cfb0eba}</t>
  </si>
  <si>
    <t>1) Krycí list soupisu</t>
  </si>
  <si>
    <t>2) Rekapitulace</t>
  </si>
  <si>
    <t>3) Soupis prací</t>
  </si>
  <si>
    <t>Zpět na list:</t>
  </si>
  <si>
    <t>Rekapitulace stavby</t>
  </si>
  <si>
    <t>KRYCÍ LIST SOUPISU</t>
  </si>
  <si>
    <t>Objekt:</t>
  </si>
  <si>
    <t>00 - Vedlejší náklady</t>
  </si>
  <si>
    <t xml:space="preserve"> </t>
  </si>
  <si>
    <t>REKAPITULACE ČLENĚNÍ SOUPISU PRACÍ</t>
  </si>
  <si>
    <t>Kód dílu - Popis</t>
  </si>
  <si>
    <t>Cena celkem [CZK]</t>
  </si>
  <si>
    <t>Náklady soupisu celkem</t>
  </si>
  <si>
    <t>-1</t>
  </si>
  <si>
    <t>VRN - Vedlejší rozpočtové náklady</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</si>
  <si>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</si>
  <si>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</si>
  <si>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</si>
  <si>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</si>
  <si>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</si>
  <si>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</si>
  <si>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</si>
  <si>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</si>
  <si>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</si>
  <si>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</si>
  <si>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</si>
  <si>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</si>
  <si>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</si>
  <si>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</si>
  <si>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</si>
  <si>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Vedlejší rozpočtové náklady</t>
  </si>
  <si>
    <t>5</t>
  </si>
  <si>
    <t>ROZPOCET</t>
  </si>
  <si>
    <t>K</t>
  </si>
  <si>
    <t>030001000</t>
  </si>
  <si>
    <t>Zařízení staveniště</t>
  </si>
  <si>
    <t>Kč</t>
  </si>
  <si>
    <t>CS ÚRS 2017 01</t>
  </si>
  <si>
    <t>1024</t>
  </si>
  <si>
    <t>2070910815</t>
  </si>
  <si>
    <t>PP</t>
  </si>
  <si>
    <t>Základní rozdělení průvodních činností a nákladů zařízení staveniště</t>
  </si>
  <si>
    <t>045002000</t>
  </si>
  <si>
    <t>Kompletační a koordinační činnost</t>
  </si>
  <si>
    <t>2074228280</t>
  </si>
  <si>
    <t>Hlavní tituly průvodních činností a nákladů inženýrská činnost kompletační a koordinační činnost</t>
  </si>
  <si>
    <t>3</t>
  </si>
  <si>
    <t>071002000</t>
  </si>
  <si>
    <t>Provoz investora, třetích osob</t>
  </si>
  <si>
    <t>1500282079</t>
  </si>
  <si>
    <t>Hlavní tituly průvodních činností a nákladů provozní vlivy provoz investora, třetích osob</t>
  </si>
  <si>
    <t>01 - Stavební část</t>
  </si>
  <si>
    <t>HSV - Práce a dodávky HSV</t>
  </si>
  <si>
    <t xml:space="preserve">    61 - Úprava povrchů vnitřní</t>
  </si>
  <si>
    <t xml:space="preserve">    63 - Podlahy a podlahové konstrukce</t>
  </si>
  <si>
    <t xml:space="preserve">    9 - Ostatní konstrukce a práce-bourání</t>
  </si>
  <si>
    <t xml:space="preserve">    96 - Bourání konstrukcí</t>
  </si>
  <si>
    <t xml:space="preserve">    997 - Přesun sutě</t>
  </si>
  <si>
    <t xml:space="preserve">    998 - Přesun hmot</t>
  </si>
  <si>
    <t>PSV - Práce a dodávky PSV</t>
  </si>
  <si>
    <t xml:space="preserve">    763 - Konstrukce suché výstavby</t>
  </si>
  <si>
    <t xml:space="preserve">    767 - Konstrukce zámečnické</t>
  </si>
  <si>
    <t xml:space="preserve">    772 - Podlahy z kamene</t>
  </si>
  <si>
    <t xml:space="preserve">    784 - Dokončovací práce - malby</t>
  </si>
  <si>
    <t>HSV</t>
  </si>
  <si>
    <t>Práce a dodávky HSV</t>
  </si>
  <si>
    <t>61</t>
  </si>
  <si>
    <t>Úprava povrchů vnitřní</t>
  </si>
  <si>
    <t>611</t>
  </si>
  <si>
    <t>Začištění a oprava stáv omítek stěn a stropů</t>
  </si>
  <si>
    <t>4</t>
  </si>
  <si>
    <t>-252344431</t>
  </si>
  <si>
    <t>63</t>
  </si>
  <si>
    <t>Podlahy a podlahové konstrukce</t>
  </si>
  <si>
    <t>632451111</t>
  </si>
  <si>
    <t>Cementový samonivelační potěr ze suchých směsí tloušťky do 30 mm</t>
  </si>
  <si>
    <t>m2</t>
  </si>
  <si>
    <t>1325573170</t>
  </si>
  <si>
    <t>Potěr cementový samonivelační ze suchých směsí tloušťky přes 25 do 30 mm</t>
  </si>
  <si>
    <t>VV</t>
  </si>
  <si>
    <t>1np</t>
  </si>
  <si>
    <t>8,4*6</t>
  </si>
  <si>
    <t>9</t>
  </si>
  <si>
    <t>Ostatní konstrukce a práce-bourání</t>
  </si>
  <si>
    <t>91</t>
  </si>
  <si>
    <t>Přemístění dopisních schránek pro podněty občanů</t>
  </si>
  <si>
    <t>-19919413</t>
  </si>
  <si>
    <t>92</t>
  </si>
  <si>
    <t>Posun stáv TV na osu průchodu, přesun digitálních hodin do nadpraží prostředního průcodu</t>
  </si>
  <si>
    <t>198403201</t>
  </si>
  <si>
    <t>93</t>
  </si>
  <si>
    <t>Zasekání stáv kabelů elektro do stěn, popř stropů, vč začištění omítky</t>
  </si>
  <si>
    <t>1544771946</t>
  </si>
  <si>
    <t>6</t>
  </si>
  <si>
    <t>949101112</t>
  </si>
  <si>
    <t>Lešení pomocné pro objekty pozemních staveb s lešeňovou podlahou v do 3,5 m zatížení do 150 kg/m2</t>
  </si>
  <si>
    <t>-882202590</t>
  </si>
  <si>
    <t>Lešení pomocné pracovní pro objekty pozemních staveb pro zatížení do 150 kg/m2, o výšce lešeňové podlahy přes 1,9 do 3,5 m</t>
  </si>
  <si>
    <t>7</t>
  </si>
  <si>
    <t>952901111</t>
  </si>
  <si>
    <t>Vyčištění budov bytové a občanské výstavby při výšce podlaží do 4 m</t>
  </si>
  <si>
    <t>-226523690</t>
  </si>
  <si>
    <t>63,2+50,4+3,3</t>
  </si>
  <si>
    <t>96</t>
  </si>
  <si>
    <t>Bourání konstrukcí</t>
  </si>
  <si>
    <t>8</t>
  </si>
  <si>
    <t>961</t>
  </si>
  <si>
    <t>Dmtž nerez prvků omezujících příchozí</t>
  </si>
  <si>
    <t>1168265168</t>
  </si>
  <si>
    <t>962</t>
  </si>
  <si>
    <t>Dmtž vitrýn, vč přesunu do jiných prostor</t>
  </si>
  <si>
    <t>407900381</t>
  </si>
  <si>
    <t>963</t>
  </si>
  <si>
    <t>Redukce počtu a výměna sedacího mobiliáře</t>
  </si>
  <si>
    <t>825006999</t>
  </si>
  <si>
    <t>11</t>
  </si>
  <si>
    <t>964</t>
  </si>
  <si>
    <t>Dmtž dvoukřídlých dveří</t>
  </si>
  <si>
    <t>kus</t>
  </si>
  <si>
    <t>-590925045</t>
  </si>
  <si>
    <t>12</t>
  </si>
  <si>
    <t>965024131</t>
  </si>
  <si>
    <t>Bourání kamenných podlah nebo dlažeb z desek nebo mozaiky pl přes 1 m2</t>
  </si>
  <si>
    <t>CS ÚRS 2015 01</t>
  </si>
  <si>
    <t>1282877701</t>
  </si>
  <si>
    <t>Bourání podlah kamenných bez podkladního lože, s jakoukoliv výplní spár z desek nebo mozaiky, plochy přes 1 m2</t>
  </si>
  <si>
    <t>13</t>
  </si>
  <si>
    <t>965043341</t>
  </si>
  <si>
    <t>Bourání podkladů pod dlažby betonových s potěrem nebo teracem tl do 100 mm pl přes 4 m2</t>
  </si>
  <si>
    <t>m3</t>
  </si>
  <si>
    <t>-1615265099</t>
  </si>
  <si>
    <t>Bourání podkladů pod dlažby nebo litých celistvých podlah a mazanin betonových s potěrem nebo teracem tl. do 100 mm, plochy přes 4 m2</t>
  </si>
  <si>
    <t>8,4*6*0,03</t>
  </si>
  <si>
    <t>997</t>
  </si>
  <si>
    <t>Přesun sutě</t>
  </si>
  <si>
    <t>14</t>
  </si>
  <si>
    <t>997013111</t>
  </si>
  <si>
    <t>Vnitrostaveništní doprava suti a vybouraných hmot pro budovy v do 6 m s použitím mechanizace</t>
  </si>
  <si>
    <t>t</t>
  </si>
  <si>
    <t>-111466970</t>
  </si>
  <si>
    <t>Vnitrostaveništní doprava suti a vybouraných hmot vodorovně do 50 m svisle s použitím mechanizace pro budovy a haly výšky do 6 m</t>
  </si>
  <si>
    <t>PSC</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</si>
  <si>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</si>
  <si>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997013501</t>
  </si>
  <si>
    <t>Odvoz suti a vybouraných hmot na skládku nebo meziskládku do 1 km se složením</t>
  </si>
  <si>
    <t>-401715098</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</si>
  <si>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</si>
  <si>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</si>
  <si>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16</t>
  </si>
  <si>
    <t>997013509</t>
  </si>
  <si>
    <t>Příplatek k odvozu suti a vybouraných hmot na skládku ZKD 1 km přes 1 km</t>
  </si>
  <si>
    <t>-376650578</t>
  </si>
  <si>
    <t>Odvoz suti a vybouraných hmot na skládku nebo meziskládku se složením, na vzdálenost Příplatek k ceně za každý další i započatý 1 km přes 1 km</t>
  </si>
  <si>
    <t>13,003*10 'Přepočtené koeficientem množství</t>
  </si>
  <si>
    <t>17</t>
  </si>
  <si>
    <t>997013801</t>
  </si>
  <si>
    <t>Poplatek za uložení stavebního betonového odpadu na skládce (skládkovné)</t>
  </si>
  <si>
    <t>-1384983369</t>
  </si>
  <si>
    <t>Poplatek za uložení stavebního odpadu na skládce (skládkovné) betonového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</si>
  <si>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</si>
  <si>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18</t>
  </si>
  <si>
    <t>997013803</t>
  </si>
  <si>
    <t>Poplatek za uložení stavebního odpadu z keramických materiálů na skládce (skládkovné)</t>
  </si>
  <si>
    <t>-1071399366</t>
  </si>
  <si>
    <t>Poplatek za uložení stavebního odpadu na skládce (skládkovné) z keramických materiálů</t>
  </si>
  <si>
    <t>998</t>
  </si>
  <si>
    <t>Přesun hmot</t>
  </si>
  <si>
    <t>19</t>
  </si>
  <si>
    <t>998011001</t>
  </si>
  <si>
    <t>Přesun hmot pro budovy zděné v do 6 m</t>
  </si>
  <si>
    <t>-499384617</t>
  </si>
  <si>
    <t>Přesun hmot pro budovy občanské výstavby, bydlení, výrobu a služby s nosnou svislou konstrukcí zděnou z cihel, tvárnic nebo kamene vodorovná dopravní vzdálenost do 100 m pro budovy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</si>
  <si>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</si>
  <si>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</si>
  <si>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</si>
  <si>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763</t>
  </si>
  <si>
    <t>Konstrukce suché výstavby</t>
  </si>
  <si>
    <t>20</t>
  </si>
  <si>
    <t>7631</t>
  </si>
  <si>
    <t>D+M akustického obkladu stropu z desek vel.600/600/20 lepených ke stropní kci</t>
  </si>
  <si>
    <t>-535557387</t>
  </si>
  <si>
    <t>2,65*2,65*9</t>
  </si>
  <si>
    <t>7632</t>
  </si>
  <si>
    <t>D+M LED stropní svítidlo pro přisazenou mtž, vel.590590/64, vč příslušenství a napojení na elektro rozvody</t>
  </si>
  <si>
    <t>-1428806984</t>
  </si>
  <si>
    <t>22</t>
  </si>
  <si>
    <t>998763401</t>
  </si>
  <si>
    <t>Přesun hmot procentní pro sádrokartonové konstrukce v objektech v do 6 m</t>
  </si>
  <si>
    <t>%</t>
  </si>
  <si>
    <t>649916823</t>
  </si>
  <si>
    <t>Přesun hmot pro konstrukce montované z desek stanovený procentní sazbou (%) z ceny vodorovná dopravní vzdálenost do 50 m v objektech výšky do 6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</si>
  <si>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</si>
  <si>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767</t>
  </si>
  <si>
    <t>Konstrukce zámečnické</t>
  </si>
  <si>
    <t>23</t>
  </si>
  <si>
    <t>7671</t>
  </si>
  <si>
    <t>D+M recepčního pultu - rám nerez, opláštění kámen + nerez, vč příslušenství, v.1150, dl.2300</t>
  </si>
  <si>
    <t>-1347270138</t>
  </si>
  <si>
    <t>24</t>
  </si>
  <si>
    <t>7672</t>
  </si>
  <si>
    <t>D+M zvýšení podlahy recepce - nerez rám,  2x deska OSB tl.18mm, el topná rohož, nehořlavý koberec</t>
  </si>
  <si>
    <t>-416048776</t>
  </si>
  <si>
    <t>2,3*0,64+1,37*1,35</t>
  </si>
  <si>
    <t>25</t>
  </si>
  <si>
    <t>7673</t>
  </si>
  <si>
    <t>D+M hlavní infotabule s návazností na úpravu infosystému, vč návrhu</t>
  </si>
  <si>
    <t>1517028467</t>
  </si>
  <si>
    <t>26</t>
  </si>
  <si>
    <t>7674</t>
  </si>
  <si>
    <t>Repase a úprava stáv erbu Plzeňského kraje - očištění, zkrácení a umístění na nerez nohy</t>
  </si>
  <si>
    <t>1047006970</t>
  </si>
  <si>
    <t>27</t>
  </si>
  <si>
    <t>7675</t>
  </si>
  <si>
    <t>D+M prezentačních panelů z aktusticky pohltivého materiálu</t>
  </si>
  <si>
    <t>-1595148824</t>
  </si>
  <si>
    <t>28</t>
  </si>
  <si>
    <t>998767201</t>
  </si>
  <si>
    <t>Přesun hmot procentní pro zámečnické konstrukce v objektech v do 6 m</t>
  </si>
  <si>
    <t>-601328737</t>
  </si>
  <si>
    <t>Přesun hmot pro zámečnické konstrukce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</si>
  <si>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</si>
  <si>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772</t>
  </si>
  <si>
    <t>Podlahy z kamene</t>
  </si>
  <si>
    <t>29</t>
  </si>
  <si>
    <t>772421</t>
  </si>
  <si>
    <t xml:space="preserve">Úprava spáry - hrany stávající vápencové bordury </t>
  </si>
  <si>
    <t>m</t>
  </si>
  <si>
    <t>-729374445</t>
  </si>
  <si>
    <t>30</t>
  </si>
  <si>
    <t>772422</t>
  </si>
  <si>
    <t>Repase soklu a bordury  - vyčištění, oživení, impregnace</t>
  </si>
  <si>
    <t>997521743</t>
  </si>
  <si>
    <t>31</t>
  </si>
  <si>
    <t>772521240</t>
  </si>
  <si>
    <t>Kladení dlažby z kamene z pravoúhlých desek a dlaždic lepených tl do 30 mm</t>
  </si>
  <si>
    <t>601318658</t>
  </si>
  <si>
    <t>Kladení dlažby z kamene do lepidla z nejvýše dvou rozdílných druhů pravoúhlých desek nebo dlaždic ve skladbě se pravidelně opakujících, tl. do 30 mm</t>
  </si>
  <si>
    <t xml:space="preserve">Poznámka k souboru cen:
1. Vyrovnání podkladu se oceňuje cenami souboru cen 771 99-01 Vyrovnání podkladu samonivelační stěrkou části A01 katalogu 771 Podlahy z dlaždic. 2. V cenách kladení dlažby na terče 772 52-81 jsou započteny i náklady na dodávku terčů. </t>
  </si>
  <si>
    <t>32</t>
  </si>
  <si>
    <t>M</t>
  </si>
  <si>
    <t>583846330.1</t>
  </si>
  <si>
    <t>deska dlažební, mramor kararského typu, broušená formátovaná tl 2 cm, vel.65/65 cm</t>
  </si>
  <si>
    <t>-2101219000</t>
  </si>
  <si>
    <t>prvky stavební z přírodního kamene (desky dlažební, obkladové, soklové a podobně) desky dlažební mramor kararkého typu- dlažba broušená formátovaná tl. 2 cm</t>
  </si>
  <si>
    <t>50,4*1,1 'Přepočtené koeficientem množství</t>
  </si>
  <si>
    <t>33</t>
  </si>
  <si>
    <t>772991111</t>
  </si>
  <si>
    <t>Penetrace podkladu dlažby z kamene</t>
  </si>
  <si>
    <t>-888579570</t>
  </si>
  <si>
    <t>Dlažby z kamene - ostatní práce penetrace podkladu</t>
  </si>
  <si>
    <t xml:space="preserve">Poznámka k souboru cen:
1. V ceně -1411 jsou započteny náklady na vysátí podlahy a setření vlhkým mopem. 2. V ceně -1431 jsou započteny i náklady na dodání vosku. </t>
  </si>
  <si>
    <t>34</t>
  </si>
  <si>
    <t>772991422</t>
  </si>
  <si>
    <t>Impregnační nátěr nově položených kamenných dlažeb včetně základní čištění dvouvrstvý</t>
  </si>
  <si>
    <t>254901637</t>
  </si>
  <si>
    <t>Dlažby z kamene - ostatní práce impregnační nátěr včetně základního čištění dvouvrstvý</t>
  </si>
  <si>
    <t>35</t>
  </si>
  <si>
    <t>998772201</t>
  </si>
  <si>
    <t>Přesun hmot procentní pro podlahy z kamene v objektech v do 6 m</t>
  </si>
  <si>
    <t>-2016850548</t>
  </si>
  <si>
    <t>Přesun hmot pro kamenné dlažby, obklady schodišťových stupňů a soklů stanovený procentní sazbou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</si>
  <si>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</si>
  <si>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784</t>
  </si>
  <si>
    <t>Dokončovací práce - malby</t>
  </si>
  <si>
    <t>36</t>
  </si>
  <si>
    <t>7841</t>
  </si>
  <si>
    <t>Výmalby stěn a stropů</t>
  </si>
  <si>
    <t>-433533265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</si>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</sst>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8"/>
      <color rgb="FF003366"/>
      <name val="Trebuchet MS"/>
      <family val="2"/>
    </font>
    <font>
      <sz val="10"/>
      <color rgb="FF003366"/>
      <name val="Trebuchet MS"/>
      <family val="2"/>
    </font>
    <font>
      <sz val="8"/>
      <color rgb="FF800080"/>
      <name val="Trebuchet MS"/>
      <family val="2"/>
    </font>
    <font>
      <sz val="8"/>
      <color rgb="FF50505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5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2" borderId="0" xfId="0" applyFont="1" applyFill="1" applyAlignment="1" applyProtection="1">
      <alignment horizontal="left" vertical="center"/>
      <protection/>
    </xf>
    <xf numFmtId="0" fontId="12"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39" fillId="2" borderId="0" xfId="20" applyFill="1"/>
    <xf numFmtId="0" fontId="0" fillId="2" borderId="0" xfId="0" applyFill="1"/>
    <xf numFmtId="0" fontId="11" fillId="2"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6" fillId="0" borderId="0" xfId="0" applyFont="1" applyBorder="1" applyAlignment="1">
      <alignment horizontal="left" vertical="center"/>
    </xf>
    <xf numFmtId="0" fontId="0" fillId="0" borderId="5" xfId="0" applyBorder="1"/>
    <xf numFmtId="0" fontId="15"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8"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0"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6" fillId="0" borderId="0" xfId="0" applyFont="1" applyAlignment="1">
      <alignment horizontal="left" vertical="center"/>
    </xf>
    <xf numFmtId="0" fontId="3" fillId="0" borderId="4" xfId="0" applyFont="1" applyBorder="1" applyAlignment="1">
      <alignment vertical="center"/>
    </xf>
    <xf numFmtId="0" fontId="18"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1"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9" xfId="0" applyFont="1" applyBorder="1" applyAlignment="1">
      <alignment horizontal="center" vertical="center" wrapText="1"/>
    </xf>
    <xf numFmtId="0" fontId="0" fillId="0" borderId="20"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0" fontId="4" fillId="0" borderId="0" xfId="0" applyFont="1" applyAlignment="1">
      <alignment horizontal="center" vertical="center"/>
    </xf>
    <xf numFmtId="4" fontId="22" fillId="0" borderId="21"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24" fillId="0" borderId="0" xfId="0" applyFont="1" applyAlignment="1">
      <alignment horizontal="left" vertical="center"/>
    </xf>
    <xf numFmtId="0" fontId="25" fillId="0" borderId="0" xfId="20" applyFont="1" applyAlignment="1">
      <alignment horizontal="center" vertical="center"/>
    </xf>
    <xf numFmtId="0" fontId="5" fillId="0" borderId="4"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horizontal="center" vertical="center"/>
    </xf>
    <xf numFmtId="4" fontId="29" fillId="0" borderId="21"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4" fontId="29" fillId="0" borderId="22" xfId="0" applyNumberFormat="1" applyFont="1" applyBorder="1" applyAlignment="1">
      <alignment vertical="center"/>
    </xf>
    <xf numFmtId="4" fontId="29" fillId="0" borderId="23" xfId="0" applyNumberFormat="1" applyFont="1" applyBorder="1" applyAlignment="1">
      <alignment vertical="center"/>
    </xf>
    <xf numFmtId="166" fontId="29" fillId="0" borderId="23" xfId="0" applyNumberFormat="1" applyFont="1" applyBorder="1" applyAlignment="1">
      <alignment vertical="center"/>
    </xf>
    <xf numFmtId="4" fontId="29" fillId="0" borderId="24" xfId="0" applyNumberFormat="1" applyFont="1" applyBorder="1" applyAlignment="1">
      <alignment vertical="center"/>
    </xf>
    <xf numFmtId="0" fontId="0" fillId="0" borderId="0" xfId="0" applyProtection="1">
      <protection locked="0"/>
    </xf>
    <xf numFmtId="0" fontId="12" fillId="2" borderId="0" xfId="0" applyFont="1" applyFill="1" applyAlignment="1">
      <alignment vertical="center"/>
    </xf>
    <xf numFmtId="0" fontId="13" fillId="2" borderId="0" xfId="0" applyFont="1" applyFill="1" applyAlignment="1">
      <alignment horizontal="left" vertical="center"/>
    </xf>
    <xf numFmtId="0" fontId="30" fillId="2" borderId="0" xfId="20" applyFont="1" applyFill="1" applyAlignment="1">
      <alignment vertical="center"/>
    </xf>
    <xf numFmtId="0" fontId="12"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3" xfId="0" applyFont="1" applyBorder="1" applyAlignment="1" applyProtection="1">
      <alignment vertical="center"/>
      <protection locked="0"/>
    </xf>
    <xf numFmtId="0" fontId="0" fillId="0" borderId="25" xfId="0" applyFont="1" applyBorder="1" applyAlignment="1">
      <alignment vertical="center"/>
    </xf>
    <xf numFmtId="0" fontId="20" fillId="0" borderId="0" xfId="0" applyFont="1" applyBorder="1" applyAlignment="1">
      <alignment horizontal="left" vertical="center"/>
    </xf>
    <xf numFmtId="4" fontId="23"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lignment vertical="center"/>
    </xf>
    <xf numFmtId="0" fontId="0" fillId="5" borderId="26" xfId="0" applyFont="1" applyFill="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lignment horizontal="left" vertical="center"/>
    </xf>
    <xf numFmtId="0" fontId="0" fillId="5" borderId="0" xfId="0" applyFont="1" applyFill="1" applyBorder="1" applyAlignment="1" applyProtection="1">
      <alignment vertical="center"/>
      <protection locked="0"/>
    </xf>
    <xf numFmtId="0" fontId="3" fillId="5" borderId="0" xfId="0" applyFont="1" applyFill="1" applyBorder="1" applyAlignment="1">
      <alignment horizontal="right" vertical="center"/>
    </xf>
    <xf numFmtId="0" fontId="0" fillId="5" borderId="5" xfId="0" applyFont="1" applyFill="1" applyBorder="1" applyAlignment="1">
      <alignment vertical="center"/>
    </xf>
    <xf numFmtId="0" fontId="31"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3" fillId="0" borderId="0" xfId="0" applyFont="1" applyAlignment="1">
      <alignment horizontal="left" vertical="center"/>
    </xf>
    <xf numFmtId="0" fontId="18"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2" fillId="5" borderId="18" xfId="0" applyFont="1" applyFill="1" applyBorder="1" applyAlignment="1" applyProtection="1">
      <alignment horizontal="center" vertical="center" wrapText="1"/>
      <protection locked="0"/>
    </xf>
    <xf numFmtId="0" fontId="3" fillId="5" borderId="19" xfId="0" applyFont="1" applyFill="1" applyBorder="1" applyAlignment="1">
      <alignment horizontal="center" vertical="center" wrapText="1"/>
    </xf>
    <xf numFmtId="4" fontId="23" fillId="0" borderId="0" xfId="0" applyNumberFormat="1" applyFont="1" applyAlignment="1">
      <alignment/>
    </xf>
    <xf numFmtId="166" fontId="33" fillId="0" borderId="13" xfId="0" applyNumberFormat="1" applyFont="1" applyBorder="1" applyAlignment="1">
      <alignment/>
    </xf>
    <xf numFmtId="166" fontId="33" fillId="0" borderId="14" xfId="0" applyNumberFormat="1" applyFont="1" applyBorder="1" applyAlignment="1">
      <alignment/>
    </xf>
    <xf numFmtId="4" fontId="34" fillId="0" borderId="0" xfId="0" applyNumberFormat="1" applyFont="1" applyAlignment="1">
      <alignment vertical="center"/>
    </xf>
    <xf numFmtId="0" fontId="7" fillId="0" borderId="4" xfId="0" applyFont="1" applyBorder="1" applyAlignment="1">
      <alignment/>
    </xf>
    <xf numFmtId="0" fontId="7" fillId="0" borderId="0" xfId="0" applyFont="1" applyBorder="1" applyAlignment="1">
      <alignment horizontal="left"/>
    </xf>
    <xf numFmtId="0" fontId="6" fillId="0" borderId="0" xfId="0" applyFont="1" applyBorder="1" applyAlignment="1">
      <alignment horizontal="left"/>
    </xf>
    <xf numFmtId="0" fontId="7" fillId="0" borderId="0" xfId="0" applyFont="1" applyAlignment="1" applyProtection="1">
      <alignment/>
      <protection locked="0"/>
    </xf>
    <xf numFmtId="4" fontId="6" fillId="0" borderId="0" xfId="0" applyNumberFormat="1" applyFont="1" applyBorder="1" applyAlignment="1">
      <alignment/>
    </xf>
    <xf numFmtId="0" fontId="7" fillId="0" borderId="21" xfId="0" applyFont="1" applyBorder="1" applyAlignment="1">
      <alignment/>
    </xf>
    <xf numFmtId="0" fontId="7" fillId="0" borderId="0" xfId="0" applyFont="1" applyBorder="1" applyAlignment="1">
      <alignment/>
    </xf>
    <xf numFmtId="166" fontId="7" fillId="0" borderId="0" xfId="0" applyNumberFormat="1" applyFont="1" applyBorder="1" applyAlignment="1">
      <alignment/>
    </xf>
    <xf numFmtId="166" fontId="7" fillId="0" borderId="15" xfId="0" applyNumberFormat="1" applyFont="1" applyBorder="1" applyAlignment="1">
      <alignment/>
    </xf>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35" fillId="0" borderId="0" xfId="0" applyFont="1" applyBorder="1" applyAlignment="1">
      <alignment horizontal="left" vertical="center"/>
    </xf>
    <xf numFmtId="0" fontId="36" fillId="0" borderId="0" xfId="0" applyFont="1" applyBorder="1" applyAlignment="1">
      <alignment horizontal="left" vertical="center" wrapText="1"/>
    </xf>
    <xf numFmtId="0" fontId="0" fillId="0" borderId="0" xfId="0" applyFont="1" applyAlignment="1" applyProtection="1">
      <alignment vertical="center"/>
      <protection locked="0"/>
    </xf>
    <xf numFmtId="0" fontId="0" fillId="0" borderId="21" xfId="0" applyFont="1" applyBorder="1" applyAlignment="1">
      <alignment vertical="center"/>
    </xf>
    <xf numFmtId="0" fontId="35" fillId="0" borderId="0" xfId="0" applyFont="1" applyAlignment="1">
      <alignment horizontal="left" vertical="center"/>
    </xf>
    <xf numFmtId="0" fontId="36" fillId="0" borderId="0" xfId="0" applyFont="1" applyAlignment="1">
      <alignment horizontal="lef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8" fillId="0" borderId="4" xfId="0" applyFont="1" applyBorder="1" applyAlignment="1">
      <alignment vertical="center"/>
    </xf>
    <xf numFmtId="0" fontId="8" fillId="0" borderId="0" xfId="0" applyFont="1" applyBorder="1" applyAlignment="1">
      <alignment vertical="center"/>
    </xf>
    <xf numFmtId="0" fontId="8" fillId="0" borderId="23" xfId="0" applyFont="1" applyBorder="1" applyAlignment="1">
      <alignment horizontal="left" vertical="center"/>
    </xf>
    <xf numFmtId="0" fontId="8" fillId="0" borderId="23" xfId="0" applyFont="1" applyBorder="1" applyAlignment="1">
      <alignment vertical="center"/>
    </xf>
    <xf numFmtId="0" fontId="8" fillId="0" borderId="23" xfId="0" applyFont="1" applyBorder="1" applyAlignment="1" applyProtection="1">
      <alignment vertical="center"/>
      <protection locked="0"/>
    </xf>
    <xf numFmtId="4" fontId="8" fillId="0" borderId="23" xfId="0" applyNumberFormat="1" applyFont="1" applyBorder="1" applyAlignment="1">
      <alignment vertical="center"/>
    </xf>
    <xf numFmtId="0" fontId="8" fillId="0" borderId="5" xfId="0" applyFont="1" applyBorder="1" applyAlignment="1">
      <alignment vertical="center"/>
    </xf>
    <xf numFmtId="0" fontId="6" fillId="0" borderId="0" xfId="0" applyFont="1" applyAlignment="1">
      <alignment horizontal="left"/>
    </xf>
    <xf numFmtId="4" fontId="6" fillId="0" borderId="0" xfId="0" applyNumberFormat="1" applyFont="1" applyAlignment="1">
      <alignment/>
    </xf>
    <xf numFmtId="0" fontId="8" fillId="0" borderId="0" xfId="0" applyFont="1" applyBorder="1" applyAlignment="1">
      <alignment horizontal="left"/>
    </xf>
    <xf numFmtId="4" fontId="8" fillId="0" borderId="0" xfId="0" applyNumberFormat="1" applyFont="1" applyBorder="1" applyAlignment="1">
      <alignment/>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pplyProtection="1">
      <alignment vertical="center"/>
      <protection locked="0"/>
    </xf>
    <xf numFmtId="0" fontId="9" fillId="0" borderId="2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167" fontId="10" fillId="0" borderId="0" xfId="0" applyNumberFormat="1" applyFont="1" applyBorder="1" applyAlignment="1">
      <alignment vertical="center"/>
    </xf>
    <xf numFmtId="0" fontId="37" fillId="0" borderId="0" xfId="0" applyFont="1" applyBorder="1" applyAlignment="1">
      <alignment vertical="center" wrapText="1"/>
    </xf>
    <xf numFmtId="0" fontId="37" fillId="0" borderId="0" xfId="0" applyFont="1" applyAlignment="1">
      <alignment vertical="center" wrapText="1"/>
    </xf>
    <xf numFmtId="167" fontId="0" fillId="3" borderId="27" xfId="0" applyNumberFormat="1" applyFont="1" applyFill="1" applyBorder="1" applyAlignment="1" applyProtection="1">
      <alignment vertical="center"/>
      <protection locked="0"/>
    </xf>
    <xf numFmtId="0" fontId="38" fillId="0" borderId="27" xfId="0" applyFont="1" applyBorder="1" applyAlignment="1" applyProtection="1">
      <alignment horizontal="center" vertical="center"/>
      <protection locked="0"/>
    </xf>
    <xf numFmtId="49" fontId="38" fillId="0" borderId="27" xfId="0" applyNumberFormat="1" applyFont="1" applyBorder="1" applyAlignment="1" applyProtection="1">
      <alignment horizontal="left" vertical="center" wrapText="1"/>
      <protection locked="0"/>
    </xf>
    <xf numFmtId="0" fontId="38" fillId="0" borderId="27" xfId="0" applyFont="1" applyBorder="1" applyAlignment="1" applyProtection="1">
      <alignment horizontal="left" vertical="center" wrapText="1"/>
      <protection locked="0"/>
    </xf>
    <xf numFmtId="0" fontId="38" fillId="0" borderId="27" xfId="0" applyFont="1" applyBorder="1" applyAlignment="1" applyProtection="1">
      <alignment horizontal="center" vertical="center" wrapText="1"/>
      <protection locked="0"/>
    </xf>
    <xf numFmtId="167" fontId="38" fillId="0" borderId="27" xfId="0" applyNumberFormat="1" applyFont="1" applyBorder="1" applyAlignment="1" applyProtection="1">
      <alignment vertical="center"/>
      <protection locked="0"/>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locked="0"/>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2"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34" xfId="0" applyFont="1" applyBorder="1" applyAlignment="1" applyProtection="1">
      <alignment horizontal="left" vertical="center"/>
      <protection locked="0"/>
    </xf>
    <xf numFmtId="0" fontId="28"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8"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8"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5" fillId="6" borderId="0" xfId="0" applyFont="1" applyFill="1" applyAlignment="1">
      <alignment horizontal="center" vertical="center"/>
    </xf>
    <xf numFmtId="0" fontId="0" fillId="0" borderId="0" xfId="0"/>
    <xf numFmtId="4" fontId="27" fillId="0" borderId="0" xfId="0" applyNumberFormat="1" applyFont="1" applyAlignment="1">
      <alignment vertical="center"/>
    </xf>
    <xf numFmtId="0" fontId="27"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4" fontId="19" fillId="0" borderId="0" xfId="0" applyNumberFormat="1" applyFont="1" applyBorder="1" applyAlignment="1">
      <alignment vertical="center"/>
    </xf>
    <xf numFmtId="0" fontId="2" fillId="0" borderId="0" xfId="0" applyFont="1" applyBorder="1" applyAlignment="1">
      <alignment vertical="center"/>
    </xf>
    <xf numFmtId="164" fontId="2" fillId="0" borderId="0" xfId="0" applyNumberFormat="1" applyFont="1" applyBorder="1" applyAlignment="1">
      <alignment horizontal="center" vertical="center"/>
    </xf>
    <xf numFmtId="0" fontId="19" fillId="0" borderId="0" xfId="0" applyFont="1" applyAlignment="1">
      <alignment horizontal="left" vertical="top" wrapText="1"/>
    </xf>
    <xf numFmtId="0" fontId="19"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26" fillId="0" borderId="0" xfId="0" applyFont="1" applyAlignment="1">
      <alignment horizontal="left" vertical="center" wrapText="1"/>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5" borderId="9" xfId="0" applyFont="1" applyFill="1" applyBorder="1" applyAlignment="1">
      <alignment horizontal="center" vertical="center"/>
    </xf>
    <xf numFmtId="0" fontId="3" fillId="5" borderId="9" xfId="0" applyFont="1" applyFill="1" applyBorder="1" applyAlignment="1">
      <alignment horizontal="righ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4" fillId="0" borderId="0" xfId="0" applyFont="1" applyBorder="1" applyAlignment="1">
      <alignment horizontal="left" vertical="top" wrapText="1"/>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0"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0" fillId="0" borderId="0" xfId="0" applyFont="1" applyAlignment="1">
      <alignment vertical="center"/>
    </xf>
    <xf numFmtId="0" fontId="30" fillId="2" borderId="0" xfId="20" applyFont="1" applyFill="1" applyAlignment="1">
      <alignment vertical="center"/>
    </xf>
    <xf numFmtId="0" fontId="18" fillId="0" borderId="0" xfId="0" applyFont="1" applyBorder="1" applyAlignment="1">
      <alignment horizontal="left" vertical="center" wrapText="1"/>
    </xf>
    <xf numFmtId="0" fontId="18"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16" fillId="0" borderId="0" xfId="0" applyFont="1" applyBorder="1" applyAlignment="1" applyProtection="1">
      <alignment horizontal="center" vertical="center" wrapText="1"/>
      <protection locked="0"/>
    </xf>
    <xf numFmtId="0" fontId="28"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28"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3:72" ht="36.95" customHeight="1">
      <c r="AR2" s="308" t="s">
        <v>8</v>
      </c>
      <c r="AS2" s="309"/>
      <c r="AT2" s="309"/>
      <c r="AU2" s="309"/>
      <c r="AV2" s="309"/>
      <c r="AW2" s="309"/>
      <c r="AX2" s="309"/>
      <c r="AY2" s="309"/>
      <c r="AZ2" s="309"/>
      <c r="BA2" s="309"/>
      <c r="BB2" s="309"/>
      <c r="BC2" s="309"/>
      <c r="BD2" s="309"/>
      <c r="BE2" s="309"/>
      <c r="BS2" s="22" t="s">
        <v>9</v>
      </c>
      <c r="BT2" s="22" t="s">
        <v>10</v>
      </c>
    </row>
    <row r="3" spans="2:72"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9</v>
      </c>
      <c r="BT3" s="22" t="s">
        <v>11</v>
      </c>
    </row>
    <row r="4" spans="2:71" ht="36.95" customHeight="1">
      <c r="B4" s="26"/>
      <c r="C4" s="27"/>
      <c r="D4" s="28" t="s">
        <v>12</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13</v>
      </c>
      <c r="BE4" s="31" t="s">
        <v>14</v>
      </c>
      <c r="BS4" s="22" t="s">
        <v>15</v>
      </c>
    </row>
    <row r="5" spans="2:71" ht="14.45" customHeight="1">
      <c r="B5" s="26"/>
      <c r="C5" s="27"/>
      <c r="D5" s="32" t="s">
        <v>16</v>
      </c>
      <c r="E5" s="27"/>
      <c r="F5" s="27"/>
      <c r="G5" s="27"/>
      <c r="H5" s="27"/>
      <c r="I5" s="27"/>
      <c r="J5" s="27"/>
      <c r="K5" s="325" t="s">
        <v>17</v>
      </c>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27"/>
      <c r="AQ5" s="29"/>
      <c r="BE5" s="323" t="s">
        <v>18</v>
      </c>
      <c r="BS5" s="22" t="s">
        <v>9</v>
      </c>
    </row>
    <row r="6" spans="2:71" ht="36.95" customHeight="1">
      <c r="B6" s="26"/>
      <c r="C6" s="27"/>
      <c r="D6" s="34" t="s">
        <v>19</v>
      </c>
      <c r="E6" s="27"/>
      <c r="F6" s="27"/>
      <c r="G6" s="27"/>
      <c r="H6" s="27"/>
      <c r="I6" s="27"/>
      <c r="J6" s="27"/>
      <c r="K6" s="336" t="s">
        <v>20</v>
      </c>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27"/>
      <c r="AQ6" s="29"/>
      <c r="BE6" s="324"/>
      <c r="BS6" s="22" t="s">
        <v>21</v>
      </c>
    </row>
    <row r="7" spans="2:71" ht="14.45" customHeight="1">
      <c r="B7" s="26"/>
      <c r="C7" s="27"/>
      <c r="D7" s="35" t="s">
        <v>22</v>
      </c>
      <c r="E7" s="27"/>
      <c r="F7" s="27"/>
      <c r="G7" s="27"/>
      <c r="H7" s="27"/>
      <c r="I7" s="27"/>
      <c r="J7" s="27"/>
      <c r="K7" s="33" t="s">
        <v>5</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23</v>
      </c>
      <c r="AL7" s="27"/>
      <c r="AM7" s="27"/>
      <c r="AN7" s="33" t="s">
        <v>5</v>
      </c>
      <c r="AO7" s="27"/>
      <c r="AP7" s="27"/>
      <c r="AQ7" s="29"/>
      <c r="BE7" s="324"/>
      <c r="BS7" s="22" t="s">
        <v>24</v>
      </c>
    </row>
    <row r="8" spans="2:71" ht="14.45" customHeight="1">
      <c r="B8" s="26"/>
      <c r="C8" s="27"/>
      <c r="D8" s="35" t="s">
        <v>25</v>
      </c>
      <c r="E8" s="27"/>
      <c r="F8" s="27"/>
      <c r="G8" s="27"/>
      <c r="H8" s="27"/>
      <c r="I8" s="27"/>
      <c r="J8" s="27"/>
      <c r="K8" s="33" t="s">
        <v>26</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27</v>
      </c>
      <c r="AL8" s="27"/>
      <c r="AM8" s="27"/>
      <c r="AN8" s="36" t="s">
        <v>28</v>
      </c>
      <c r="AO8" s="27"/>
      <c r="AP8" s="27"/>
      <c r="AQ8" s="29"/>
      <c r="BE8" s="324"/>
      <c r="BS8" s="22" t="s">
        <v>29</v>
      </c>
    </row>
    <row r="9" spans="2:71"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24"/>
      <c r="BS9" s="22" t="s">
        <v>30</v>
      </c>
    </row>
    <row r="10" spans="2:71" ht="14.45" customHeight="1">
      <c r="B10" s="26"/>
      <c r="C10" s="27"/>
      <c r="D10" s="35" t="s">
        <v>31</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32</v>
      </c>
      <c r="AL10" s="27"/>
      <c r="AM10" s="27"/>
      <c r="AN10" s="33" t="s">
        <v>5</v>
      </c>
      <c r="AO10" s="27"/>
      <c r="AP10" s="27"/>
      <c r="AQ10" s="29"/>
      <c r="BE10" s="324"/>
      <c r="BS10" s="22" t="s">
        <v>21</v>
      </c>
    </row>
    <row r="11" spans="2:71" ht="18.4" customHeight="1">
      <c r="B11" s="26"/>
      <c r="C11" s="27"/>
      <c r="D11" s="27"/>
      <c r="E11" s="33" t="s">
        <v>33</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34</v>
      </c>
      <c r="AL11" s="27"/>
      <c r="AM11" s="27"/>
      <c r="AN11" s="33" t="s">
        <v>5</v>
      </c>
      <c r="AO11" s="27"/>
      <c r="AP11" s="27"/>
      <c r="AQ11" s="29"/>
      <c r="BE11" s="324"/>
      <c r="BS11" s="22" t="s">
        <v>21</v>
      </c>
    </row>
    <row r="12" spans="2:71"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24"/>
      <c r="BS12" s="22" t="s">
        <v>21</v>
      </c>
    </row>
    <row r="13" spans="2:71" ht="14.45" customHeight="1">
      <c r="B13" s="26"/>
      <c r="C13" s="27"/>
      <c r="D13" s="35" t="s">
        <v>35</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32</v>
      </c>
      <c r="AL13" s="27"/>
      <c r="AM13" s="27"/>
      <c r="AN13" s="37" t="s">
        <v>36</v>
      </c>
      <c r="AO13" s="27"/>
      <c r="AP13" s="27"/>
      <c r="AQ13" s="29"/>
      <c r="BE13" s="324"/>
      <c r="BS13" s="22" t="s">
        <v>21</v>
      </c>
    </row>
    <row r="14" spans="2:71" ht="15">
      <c r="B14" s="26"/>
      <c r="C14" s="27"/>
      <c r="D14" s="27"/>
      <c r="E14" s="337" t="s">
        <v>36</v>
      </c>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5" t="s">
        <v>34</v>
      </c>
      <c r="AL14" s="27"/>
      <c r="AM14" s="27"/>
      <c r="AN14" s="37" t="s">
        <v>36</v>
      </c>
      <c r="AO14" s="27"/>
      <c r="AP14" s="27"/>
      <c r="AQ14" s="29"/>
      <c r="BE14" s="324"/>
      <c r="BS14" s="22" t="s">
        <v>21</v>
      </c>
    </row>
    <row r="15" spans="2:71"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24"/>
      <c r="BS15" s="22" t="s">
        <v>6</v>
      </c>
    </row>
    <row r="16" spans="2:71" ht="14.45" customHeight="1">
      <c r="B16" s="26"/>
      <c r="C16" s="27"/>
      <c r="D16" s="35" t="s">
        <v>37</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32</v>
      </c>
      <c r="AL16" s="27"/>
      <c r="AM16" s="27"/>
      <c r="AN16" s="33" t="s">
        <v>5</v>
      </c>
      <c r="AO16" s="27"/>
      <c r="AP16" s="27"/>
      <c r="AQ16" s="29"/>
      <c r="BE16" s="324"/>
      <c r="BS16" s="22" t="s">
        <v>6</v>
      </c>
    </row>
    <row r="17" spans="2:71" ht="18.4" customHeight="1">
      <c r="B17" s="26"/>
      <c r="C17" s="27"/>
      <c r="D17" s="27"/>
      <c r="E17" s="33" t="s">
        <v>38</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34</v>
      </c>
      <c r="AL17" s="27"/>
      <c r="AM17" s="27"/>
      <c r="AN17" s="33" t="s">
        <v>5</v>
      </c>
      <c r="AO17" s="27"/>
      <c r="AP17" s="27"/>
      <c r="AQ17" s="29"/>
      <c r="BE17" s="324"/>
      <c r="BS17" s="22" t="s">
        <v>39</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24"/>
      <c r="BS18" s="22" t="s">
        <v>9</v>
      </c>
    </row>
    <row r="19" spans="2:71" ht="14.45" customHeight="1">
      <c r="B19" s="26"/>
      <c r="C19" s="27"/>
      <c r="D19" s="35" t="s">
        <v>40</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24"/>
      <c r="BS19" s="22" t="s">
        <v>9</v>
      </c>
    </row>
    <row r="20" spans="2:71" ht="48.75" customHeight="1">
      <c r="B20" s="26"/>
      <c r="C20" s="27"/>
      <c r="D20" s="27"/>
      <c r="E20" s="339" t="s">
        <v>41</v>
      </c>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27"/>
      <c r="AP20" s="27"/>
      <c r="AQ20" s="29"/>
      <c r="BE20" s="324"/>
      <c r="BS20" s="22" t="s">
        <v>6</v>
      </c>
    </row>
    <row r="21" spans="2:57"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24"/>
    </row>
    <row r="22" spans="2:57" ht="6.9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24"/>
    </row>
    <row r="23" spans="2:57" s="1" customFormat="1" ht="25.9" customHeight="1">
      <c r="B23" s="39"/>
      <c r="C23" s="40"/>
      <c r="D23" s="41" t="s">
        <v>42</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40">
        <f>ROUND(AG51,2)</f>
        <v>0</v>
      </c>
      <c r="AL23" s="341"/>
      <c r="AM23" s="341"/>
      <c r="AN23" s="341"/>
      <c r="AO23" s="341"/>
      <c r="AP23" s="40"/>
      <c r="AQ23" s="43"/>
      <c r="BE23" s="324"/>
    </row>
    <row r="24" spans="2:57" s="1" customFormat="1" ht="6.9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24"/>
    </row>
    <row r="25" spans="2:57" s="1" customFormat="1" ht="13.5">
      <c r="B25" s="39"/>
      <c r="C25" s="40"/>
      <c r="D25" s="40"/>
      <c r="E25" s="40"/>
      <c r="F25" s="40"/>
      <c r="G25" s="40"/>
      <c r="H25" s="40"/>
      <c r="I25" s="40"/>
      <c r="J25" s="40"/>
      <c r="K25" s="40"/>
      <c r="L25" s="342" t="s">
        <v>43</v>
      </c>
      <c r="M25" s="342"/>
      <c r="N25" s="342"/>
      <c r="O25" s="342"/>
      <c r="P25" s="40"/>
      <c r="Q25" s="40"/>
      <c r="R25" s="40"/>
      <c r="S25" s="40"/>
      <c r="T25" s="40"/>
      <c r="U25" s="40"/>
      <c r="V25" s="40"/>
      <c r="W25" s="342" t="s">
        <v>44</v>
      </c>
      <c r="X25" s="342"/>
      <c r="Y25" s="342"/>
      <c r="Z25" s="342"/>
      <c r="AA25" s="342"/>
      <c r="AB25" s="342"/>
      <c r="AC25" s="342"/>
      <c r="AD25" s="342"/>
      <c r="AE25" s="342"/>
      <c r="AF25" s="40"/>
      <c r="AG25" s="40"/>
      <c r="AH25" s="40"/>
      <c r="AI25" s="40"/>
      <c r="AJ25" s="40"/>
      <c r="AK25" s="342" t="s">
        <v>45</v>
      </c>
      <c r="AL25" s="342"/>
      <c r="AM25" s="342"/>
      <c r="AN25" s="342"/>
      <c r="AO25" s="342"/>
      <c r="AP25" s="40"/>
      <c r="AQ25" s="43"/>
      <c r="BE25" s="324"/>
    </row>
    <row r="26" spans="2:57" s="2" customFormat="1" ht="14.45" customHeight="1">
      <c r="B26" s="45"/>
      <c r="C26" s="46"/>
      <c r="D26" s="47" t="s">
        <v>46</v>
      </c>
      <c r="E26" s="46"/>
      <c r="F26" s="47" t="s">
        <v>47</v>
      </c>
      <c r="G26" s="46"/>
      <c r="H26" s="46"/>
      <c r="I26" s="46"/>
      <c r="J26" s="46"/>
      <c r="K26" s="46"/>
      <c r="L26" s="322">
        <v>0.21</v>
      </c>
      <c r="M26" s="321"/>
      <c r="N26" s="321"/>
      <c r="O26" s="321"/>
      <c r="P26" s="46"/>
      <c r="Q26" s="46"/>
      <c r="R26" s="46"/>
      <c r="S26" s="46"/>
      <c r="T26" s="46"/>
      <c r="U26" s="46"/>
      <c r="V26" s="46"/>
      <c r="W26" s="320">
        <f>ROUND(AZ51,2)</f>
        <v>0</v>
      </c>
      <c r="X26" s="321"/>
      <c r="Y26" s="321"/>
      <c r="Z26" s="321"/>
      <c r="AA26" s="321"/>
      <c r="AB26" s="321"/>
      <c r="AC26" s="321"/>
      <c r="AD26" s="321"/>
      <c r="AE26" s="321"/>
      <c r="AF26" s="46"/>
      <c r="AG26" s="46"/>
      <c r="AH26" s="46"/>
      <c r="AI26" s="46"/>
      <c r="AJ26" s="46"/>
      <c r="AK26" s="320">
        <f>ROUND(AV51,2)</f>
        <v>0</v>
      </c>
      <c r="AL26" s="321"/>
      <c r="AM26" s="321"/>
      <c r="AN26" s="321"/>
      <c r="AO26" s="321"/>
      <c r="AP26" s="46"/>
      <c r="AQ26" s="48"/>
      <c r="BE26" s="324"/>
    </row>
    <row r="27" spans="2:57" s="2" customFormat="1" ht="14.45" customHeight="1">
      <c r="B27" s="45"/>
      <c r="C27" s="46"/>
      <c r="D27" s="46"/>
      <c r="E27" s="46"/>
      <c r="F27" s="47" t="s">
        <v>48</v>
      </c>
      <c r="G27" s="46"/>
      <c r="H27" s="46"/>
      <c r="I27" s="46"/>
      <c r="J27" s="46"/>
      <c r="K27" s="46"/>
      <c r="L27" s="322">
        <v>0.15</v>
      </c>
      <c r="M27" s="321"/>
      <c r="N27" s="321"/>
      <c r="O27" s="321"/>
      <c r="P27" s="46"/>
      <c r="Q27" s="46"/>
      <c r="R27" s="46"/>
      <c r="S27" s="46"/>
      <c r="T27" s="46"/>
      <c r="U27" s="46"/>
      <c r="V27" s="46"/>
      <c r="W27" s="320">
        <f>ROUND(BA51,2)</f>
        <v>0</v>
      </c>
      <c r="X27" s="321"/>
      <c r="Y27" s="321"/>
      <c r="Z27" s="321"/>
      <c r="AA27" s="321"/>
      <c r="AB27" s="321"/>
      <c r="AC27" s="321"/>
      <c r="AD27" s="321"/>
      <c r="AE27" s="321"/>
      <c r="AF27" s="46"/>
      <c r="AG27" s="46"/>
      <c r="AH27" s="46"/>
      <c r="AI27" s="46"/>
      <c r="AJ27" s="46"/>
      <c r="AK27" s="320">
        <f>ROUND(AW51,2)</f>
        <v>0</v>
      </c>
      <c r="AL27" s="321"/>
      <c r="AM27" s="321"/>
      <c r="AN27" s="321"/>
      <c r="AO27" s="321"/>
      <c r="AP27" s="46"/>
      <c r="AQ27" s="48"/>
      <c r="BE27" s="324"/>
    </row>
    <row r="28" spans="2:57" s="2" customFormat="1" ht="14.45" customHeight="1" hidden="1">
      <c r="B28" s="45"/>
      <c r="C28" s="46"/>
      <c r="D28" s="46"/>
      <c r="E28" s="46"/>
      <c r="F28" s="47" t="s">
        <v>49</v>
      </c>
      <c r="G28" s="46"/>
      <c r="H28" s="46"/>
      <c r="I28" s="46"/>
      <c r="J28" s="46"/>
      <c r="K28" s="46"/>
      <c r="L28" s="322">
        <v>0.21</v>
      </c>
      <c r="M28" s="321"/>
      <c r="N28" s="321"/>
      <c r="O28" s="321"/>
      <c r="P28" s="46"/>
      <c r="Q28" s="46"/>
      <c r="R28" s="46"/>
      <c r="S28" s="46"/>
      <c r="T28" s="46"/>
      <c r="U28" s="46"/>
      <c r="V28" s="46"/>
      <c r="W28" s="320">
        <f>ROUND(BB51,2)</f>
        <v>0</v>
      </c>
      <c r="X28" s="321"/>
      <c r="Y28" s="321"/>
      <c r="Z28" s="321"/>
      <c r="AA28" s="321"/>
      <c r="AB28" s="321"/>
      <c r="AC28" s="321"/>
      <c r="AD28" s="321"/>
      <c r="AE28" s="321"/>
      <c r="AF28" s="46"/>
      <c r="AG28" s="46"/>
      <c r="AH28" s="46"/>
      <c r="AI28" s="46"/>
      <c r="AJ28" s="46"/>
      <c r="AK28" s="320">
        <v>0</v>
      </c>
      <c r="AL28" s="321"/>
      <c r="AM28" s="321"/>
      <c r="AN28" s="321"/>
      <c r="AO28" s="321"/>
      <c r="AP28" s="46"/>
      <c r="AQ28" s="48"/>
      <c r="BE28" s="324"/>
    </row>
    <row r="29" spans="2:57" s="2" customFormat="1" ht="14.45" customHeight="1" hidden="1">
      <c r="B29" s="45"/>
      <c r="C29" s="46"/>
      <c r="D29" s="46"/>
      <c r="E29" s="46"/>
      <c r="F29" s="47" t="s">
        <v>50</v>
      </c>
      <c r="G29" s="46"/>
      <c r="H29" s="46"/>
      <c r="I29" s="46"/>
      <c r="J29" s="46"/>
      <c r="K29" s="46"/>
      <c r="L29" s="322">
        <v>0.15</v>
      </c>
      <c r="M29" s="321"/>
      <c r="N29" s="321"/>
      <c r="O29" s="321"/>
      <c r="P29" s="46"/>
      <c r="Q29" s="46"/>
      <c r="R29" s="46"/>
      <c r="S29" s="46"/>
      <c r="T29" s="46"/>
      <c r="U29" s="46"/>
      <c r="V29" s="46"/>
      <c r="W29" s="320">
        <f>ROUND(BC51,2)</f>
        <v>0</v>
      </c>
      <c r="X29" s="321"/>
      <c r="Y29" s="321"/>
      <c r="Z29" s="321"/>
      <c r="AA29" s="321"/>
      <c r="AB29" s="321"/>
      <c r="AC29" s="321"/>
      <c r="AD29" s="321"/>
      <c r="AE29" s="321"/>
      <c r="AF29" s="46"/>
      <c r="AG29" s="46"/>
      <c r="AH29" s="46"/>
      <c r="AI29" s="46"/>
      <c r="AJ29" s="46"/>
      <c r="AK29" s="320">
        <v>0</v>
      </c>
      <c r="AL29" s="321"/>
      <c r="AM29" s="321"/>
      <c r="AN29" s="321"/>
      <c r="AO29" s="321"/>
      <c r="AP29" s="46"/>
      <c r="AQ29" s="48"/>
      <c r="BE29" s="324"/>
    </row>
    <row r="30" spans="2:57" s="2" customFormat="1" ht="14.45" customHeight="1" hidden="1">
      <c r="B30" s="45"/>
      <c r="C30" s="46"/>
      <c r="D30" s="46"/>
      <c r="E30" s="46"/>
      <c r="F30" s="47" t="s">
        <v>51</v>
      </c>
      <c r="G30" s="46"/>
      <c r="H30" s="46"/>
      <c r="I30" s="46"/>
      <c r="J30" s="46"/>
      <c r="K30" s="46"/>
      <c r="L30" s="322">
        <v>0</v>
      </c>
      <c r="M30" s="321"/>
      <c r="N30" s="321"/>
      <c r="O30" s="321"/>
      <c r="P30" s="46"/>
      <c r="Q30" s="46"/>
      <c r="R30" s="46"/>
      <c r="S30" s="46"/>
      <c r="T30" s="46"/>
      <c r="U30" s="46"/>
      <c r="V30" s="46"/>
      <c r="W30" s="320">
        <f>ROUND(BD51,2)</f>
        <v>0</v>
      </c>
      <c r="X30" s="321"/>
      <c r="Y30" s="321"/>
      <c r="Z30" s="321"/>
      <c r="AA30" s="321"/>
      <c r="AB30" s="321"/>
      <c r="AC30" s="321"/>
      <c r="AD30" s="321"/>
      <c r="AE30" s="321"/>
      <c r="AF30" s="46"/>
      <c r="AG30" s="46"/>
      <c r="AH30" s="46"/>
      <c r="AI30" s="46"/>
      <c r="AJ30" s="46"/>
      <c r="AK30" s="320">
        <v>0</v>
      </c>
      <c r="AL30" s="321"/>
      <c r="AM30" s="321"/>
      <c r="AN30" s="321"/>
      <c r="AO30" s="321"/>
      <c r="AP30" s="46"/>
      <c r="AQ30" s="48"/>
      <c r="BE30" s="324"/>
    </row>
    <row r="31" spans="2:57" s="1" customFormat="1" ht="6.9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24"/>
    </row>
    <row r="32" spans="2:57" s="1" customFormat="1" ht="25.9" customHeight="1">
      <c r="B32" s="39"/>
      <c r="C32" s="49"/>
      <c r="D32" s="50" t="s">
        <v>52</v>
      </c>
      <c r="E32" s="51"/>
      <c r="F32" s="51"/>
      <c r="G32" s="51"/>
      <c r="H32" s="51"/>
      <c r="I32" s="51"/>
      <c r="J32" s="51"/>
      <c r="K32" s="51"/>
      <c r="L32" s="51"/>
      <c r="M32" s="51"/>
      <c r="N32" s="51"/>
      <c r="O32" s="51"/>
      <c r="P32" s="51"/>
      <c r="Q32" s="51"/>
      <c r="R32" s="51"/>
      <c r="S32" s="51"/>
      <c r="T32" s="52" t="s">
        <v>53</v>
      </c>
      <c r="U32" s="51"/>
      <c r="V32" s="51"/>
      <c r="W32" s="51"/>
      <c r="X32" s="332" t="s">
        <v>54</v>
      </c>
      <c r="Y32" s="333"/>
      <c r="Z32" s="333"/>
      <c r="AA32" s="333"/>
      <c r="AB32" s="333"/>
      <c r="AC32" s="51"/>
      <c r="AD32" s="51"/>
      <c r="AE32" s="51"/>
      <c r="AF32" s="51"/>
      <c r="AG32" s="51"/>
      <c r="AH32" s="51"/>
      <c r="AI32" s="51"/>
      <c r="AJ32" s="51"/>
      <c r="AK32" s="334">
        <f>SUM(AK23:AK30)</f>
        <v>0</v>
      </c>
      <c r="AL32" s="333"/>
      <c r="AM32" s="333"/>
      <c r="AN32" s="333"/>
      <c r="AO32" s="335"/>
      <c r="AP32" s="49"/>
      <c r="AQ32" s="53"/>
      <c r="BE32" s="324"/>
    </row>
    <row r="33" spans="2:43" s="1" customFormat="1" ht="6.9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43" s="1" customFormat="1" ht="6.9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44" s="1" customFormat="1" ht="6.9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39"/>
    </row>
    <row r="39" spans="2:44" s="1" customFormat="1" ht="36.95" customHeight="1">
      <c r="B39" s="39"/>
      <c r="C39" s="59" t="s">
        <v>55</v>
      </c>
      <c r="AR39" s="39"/>
    </row>
    <row r="40" spans="2:44" s="1" customFormat="1" ht="6.95" customHeight="1">
      <c r="B40" s="39"/>
      <c r="AR40" s="39"/>
    </row>
    <row r="41" spans="2:44" s="3" customFormat="1" ht="14.45" customHeight="1">
      <c r="B41" s="60"/>
      <c r="C41" s="61" t="s">
        <v>16</v>
      </c>
      <c r="L41" s="3" t="str">
        <f>K5</f>
        <v>231</v>
      </c>
      <c r="AR41" s="60"/>
    </row>
    <row r="42" spans="2:44" s="4" customFormat="1" ht="36.95" customHeight="1">
      <c r="B42" s="62"/>
      <c r="C42" s="63" t="s">
        <v>19</v>
      </c>
      <c r="L42" s="312" t="str">
        <f>K6</f>
        <v>Obnova vstupního prostoru - Krajský úřad Plzeňského kraje, ul. Škroupova, Plzeň</v>
      </c>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R42" s="62"/>
    </row>
    <row r="43" spans="2:44" s="1" customFormat="1" ht="6.95" customHeight="1">
      <c r="B43" s="39"/>
      <c r="AR43" s="39"/>
    </row>
    <row r="44" spans="2:44" s="1" customFormat="1" ht="15">
      <c r="B44" s="39"/>
      <c r="C44" s="61" t="s">
        <v>25</v>
      </c>
      <c r="L44" s="64" t="str">
        <f>IF(K8="","",K8)</f>
        <v>Plzeň</v>
      </c>
      <c r="AI44" s="61" t="s">
        <v>27</v>
      </c>
      <c r="AM44" s="314" t="str">
        <f>IF(AN8="","",AN8)</f>
        <v>9. 12. 2017</v>
      </c>
      <c r="AN44" s="314"/>
      <c r="AR44" s="39"/>
    </row>
    <row r="45" spans="2:44" s="1" customFormat="1" ht="6.95" customHeight="1">
      <c r="B45" s="39"/>
      <c r="AR45" s="39"/>
    </row>
    <row r="46" spans="2:56" s="1" customFormat="1" ht="15">
      <c r="B46" s="39"/>
      <c r="C46" s="61" t="s">
        <v>31</v>
      </c>
      <c r="L46" s="3" t="str">
        <f>IF(E11="","",E11)</f>
        <v>Krajský úřad Plzeňského kraje</v>
      </c>
      <c r="AI46" s="61" t="s">
        <v>37</v>
      </c>
      <c r="AM46" s="315" t="str">
        <f>IF(E17="","",E17)</f>
        <v>Projekční kancelář MASTNÝ</v>
      </c>
      <c r="AN46" s="315"/>
      <c r="AO46" s="315"/>
      <c r="AP46" s="315"/>
      <c r="AR46" s="39"/>
      <c r="AS46" s="316" t="s">
        <v>56</v>
      </c>
      <c r="AT46" s="317"/>
      <c r="AU46" s="66"/>
      <c r="AV46" s="66"/>
      <c r="AW46" s="66"/>
      <c r="AX46" s="66"/>
      <c r="AY46" s="66"/>
      <c r="AZ46" s="66"/>
      <c r="BA46" s="66"/>
      <c r="BB46" s="66"/>
      <c r="BC46" s="66"/>
      <c r="BD46" s="67"/>
    </row>
    <row r="47" spans="2:56" s="1" customFormat="1" ht="15">
      <c r="B47" s="39"/>
      <c r="C47" s="61" t="s">
        <v>35</v>
      </c>
      <c r="L47" s="3" t="str">
        <f>IF(E14="Vyplň údaj","",E14)</f>
        <v/>
      </c>
      <c r="AR47" s="39"/>
      <c r="AS47" s="318"/>
      <c r="AT47" s="319"/>
      <c r="AU47" s="40"/>
      <c r="AV47" s="40"/>
      <c r="AW47" s="40"/>
      <c r="AX47" s="40"/>
      <c r="AY47" s="40"/>
      <c r="AZ47" s="40"/>
      <c r="BA47" s="40"/>
      <c r="BB47" s="40"/>
      <c r="BC47" s="40"/>
      <c r="BD47" s="68"/>
    </row>
    <row r="48" spans="2:56" s="1" customFormat="1" ht="10.9" customHeight="1">
      <c r="B48" s="39"/>
      <c r="AR48" s="39"/>
      <c r="AS48" s="318"/>
      <c r="AT48" s="319"/>
      <c r="AU48" s="40"/>
      <c r="AV48" s="40"/>
      <c r="AW48" s="40"/>
      <c r="AX48" s="40"/>
      <c r="AY48" s="40"/>
      <c r="AZ48" s="40"/>
      <c r="BA48" s="40"/>
      <c r="BB48" s="40"/>
      <c r="BC48" s="40"/>
      <c r="BD48" s="68"/>
    </row>
    <row r="49" spans="2:56" s="1" customFormat="1" ht="29.25" customHeight="1">
      <c r="B49" s="39"/>
      <c r="C49" s="328" t="s">
        <v>57</v>
      </c>
      <c r="D49" s="329"/>
      <c r="E49" s="329"/>
      <c r="F49" s="329"/>
      <c r="G49" s="329"/>
      <c r="H49" s="69"/>
      <c r="I49" s="330" t="s">
        <v>58</v>
      </c>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31" t="s">
        <v>59</v>
      </c>
      <c r="AH49" s="329"/>
      <c r="AI49" s="329"/>
      <c r="AJ49" s="329"/>
      <c r="AK49" s="329"/>
      <c r="AL49" s="329"/>
      <c r="AM49" s="329"/>
      <c r="AN49" s="330" t="s">
        <v>60</v>
      </c>
      <c r="AO49" s="329"/>
      <c r="AP49" s="329"/>
      <c r="AQ49" s="70" t="s">
        <v>61</v>
      </c>
      <c r="AR49" s="39"/>
      <c r="AS49" s="71" t="s">
        <v>62</v>
      </c>
      <c r="AT49" s="72" t="s">
        <v>63</v>
      </c>
      <c r="AU49" s="72" t="s">
        <v>64</v>
      </c>
      <c r="AV49" s="72" t="s">
        <v>65</v>
      </c>
      <c r="AW49" s="72" t="s">
        <v>66</v>
      </c>
      <c r="AX49" s="72" t="s">
        <v>67</v>
      </c>
      <c r="AY49" s="72" t="s">
        <v>68</v>
      </c>
      <c r="AZ49" s="72" t="s">
        <v>69</v>
      </c>
      <c r="BA49" s="72" t="s">
        <v>70</v>
      </c>
      <c r="BB49" s="72" t="s">
        <v>71</v>
      </c>
      <c r="BC49" s="72" t="s">
        <v>72</v>
      </c>
      <c r="BD49" s="73" t="s">
        <v>73</v>
      </c>
    </row>
    <row r="50" spans="2:56" s="1" customFormat="1" ht="10.9" customHeight="1">
      <c r="B50" s="39"/>
      <c r="AR50" s="39"/>
      <c r="AS50" s="74"/>
      <c r="AT50" s="66"/>
      <c r="AU50" s="66"/>
      <c r="AV50" s="66"/>
      <c r="AW50" s="66"/>
      <c r="AX50" s="66"/>
      <c r="AY50" s="66"/>
      <c r="AZ50" s="66"/>
      <c r="BA50" s="66"/>
      <c r="BB50" s="66"/>
      <c r="BC50" s="66"/>
      <c r="BD50" s="67"/>
    </row>
    <row r="51" spans="2:90" s="4" customFormat="1" ht="32.45" customHeight="1">
      <c r="B51" s="62"/>
      <c r="C51" s="75" t="s">
        <v>74</v>
      </c>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306">
        <f>ROUND(SUM(AG52:AG53),2)</f>
        <v>0</v>
      </c>
      <c r="AH51" s="306"/>
      <c r="AI51" s="306"/>
      <c r="AJ51" s="306"/>
      <c r="AK51" s="306"/>
      <c r="AL51" s="306"/>
      <c r="AM51" s="306"/>
      <c r="AN51" s="307">
        <f>SUM(AG51,AT51)</f>
        <v>0</v>
      </c>
      <c r="AO51" s="307"/>
      <c r="AP51" s="307"/>
      <c r="AQ51" s="77" t="s">
        <v>5</v>
      </c>
      <c r="AR51" s="62"/>
      <c r="AS51" s="78">
        <f>ROUND(SUM(AS52:AS53),2)</f>
        <v>0</v>
      </c>
      <c r="AT51" s="79">
        <f>ROUND(SUM(AV51:AW51),2)</f>
        <v>0</v>
      </c>
      <c r="AU51" s="80">
        <f>ROUND(SUM(AU52:AU53),5)</f>
        <v>0</v>
      </c>
      <c r="AV51" s="79">
        <f>ROUND(AZ51*L26,2)</f>
        <v>0</v>
      </c>
      <c r="AW51" s="79">
        <f>ROUND(BA51*L27,2)</f>
        <v>0</v>
      </c>
      <c r="AX51" s="79">
        <f>ROUND(BB51*L26,2)</f>
        <v>0</v>
      </c>
      <c r="AY51" s="79">
        <f>ROUND(BC51*L27,2)</f>
        <v>0</v>
      </c>
      <c r="AZ51" s="79">
        <f>ROUND(SUM(AZ52:AZ53),2)</f>
        <v>0</v>
      </c>
      <c r="BA51" s="79">
        <f>ROUND(SUM(BA52:BA53),2)</f>
        <v>0</v>
      </c>
      <c r="BB51" s="79">
        <f>ROUND(SUM(BB52:BB53),2)</f>
        <v>0</v>
      </c>
      <c r="BC51" s="79">
        <f>ROUND(SUM(BC52:BC53),2)</f>
        <v>0</v>
      </c>
      <c r="BD51" s="81">
        <f>ROUND(SUM(BD52:BD53),2)</f>
        <v>0</v>
      </c>
      <c r="BS51" s="63" t="s">
        <v>75</v>
      </c>
      <c r="BT51" s="63" t="s">
        <v>76</v>
      </c>
      <c r="BU51" s="82" t="s">
        <v>77</v>
      </c>
      <c r="BV51" s="63" t="s">
        <v>78</v>
      </c>
      <c r="BW51" s="63" t="s">
        <v>7</v>
      </c>
      <c r="BX51" s="63" t="s">
        <v>79</v>
      </c>
      <c r="CL51" s="63" t="s">
        <v>5</v>
      </c>
    </row>
    <row r="52" spans="1:91" s="5" customFormat="1" ht="22.5" customHeight="1">
      <c r="A52" s="83" t="s">
        <v>80</v>
      </c>
      <c r="B52" s="84"/>
      <c r="C52" s="85"/>
      <c r="D52" s="327" t="s">
        <v>81</v>
      </c>
      <c r="E52" s="327"/>
      <c r="F52" s="327"/>
      <c r="G52" s="327"/>
      <c r="H52" s="327"/>
      <c r="I52" s="86"/>
      <c r="J52" s="327" t="s">
        <v>82</v>
      </c>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10">
        <f>'00 - Vedlejší náklady'!J27</f>
        <v>0</v>
      </c>
      <c r="AH52" s="311"/>
      <c r="AI52" s="311"/>
      <c r="AJ52" s="311"/>
      <c r="AK52" s="311"/>
      <c r="AL52" s="311"/>
      <c r="AM52" s="311"/>
      <c r="AN52" s="310">
        <f>SUM(AG52,AT52)</f>
        <v>0</v>
      </c>
      <c r="AO52" s="311"/>
      <c r="AP52" s="311"/>
      <c r="AQ52" s="87" t="s">
        <v>83</v>
      </c>
      <c r="AR52" s="84"/>
      <c r="AS52" s="88">
        <v>0</v>
      </c>
      <c r="AT52" s="89">
        <f>ROUND(SUM(AV52:AW52),2)</f>
        <v>0</v>
      </c>
      <c r="AU52" s="90">
        <f>'00 - Vedlejší náklady'!P77</f>
        <v>0</v>
      </c>
      <c r="AV52" s="89">
        <f>'00 - Vedlejší náklady'!J30</f>
        <v>0</v>
      </c>
      <c r="AW52" s="89">
        <f>'00 - Vedlejší náklady'!J31</f>
        <v>0</v>
      </c>
      <c r="AX52" s="89">
        <f>'00 - Vedlejší náklady'!J32</f>
        <v>0</v>
      </c>
      <c r="AY52" s="89">
        <f>'00 - Vedlejší náklady'!J33</f>
        <v>0</v>
      </c>
      <c r="AZ52" s="89">
        <f>'00 - Vedlejší náklady'!F30</f>
        <v>0</v>
      </c>
      <c r="BA52" s="89">
        <f>'00 - Vedlejší náklady'!F31</f>
        <v>0</v>
      </c>
      <c r="BB52" s="89">
        <f>'00 - Vedlejší náklady'!F32</f>
        <v>0</v>
      </c>
      <c r="BC52" s="89">
        <f>'00 - Vedlejší náklady'!F33</f>
        <v>0</v>
      </c>
      <c r="BD52" s="91">
        <f>'00 - Vedlejší náklady'!F34</f>
        <v>0</v>
      </c>
      <c r="BT52" s="92" t="s">
        <v>24</v>
      </c>
      <c r="BV52" s="92" t="s">
        <v>78</v>
      </c>
      <c r="BW52" s="92" t="s">
        <v>84</v>
      </c>
      <c r="BX52" s="92" t="s">
        <v>7</v>
      </c>
      <c r="CL52" s="92" t="s">
        <v>5</v>
      </c>
      <c r="CM52" s="92" t="s">
        <v>85</v>
      </c>
    </row>
    <row r="53" spans="1:91" s="5" customFormat="1" ht="22.5" customHeight="1">
      <c r="A53" s="83" t="s">
        <v>80</v>
      </c>
      <c r="B53" s="84"/>
      <c r="C53" s="85"/>
      <c r="D53" s="327" t="s">
        <v>86</v>
      </c>
      <c r="E53" s="327"/>
      <c r="F53" s="327"/>
      <c r="G53" s="327"/>
      <c r="H53" s="327"/>
      <c r="I53" s="86"/>
      <c r="J53" s="327" t="s">
        <v>87</v>
      </c>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10">
        <f>'01 - Stavební část'!J27</f>
        <v>0</v>
      </c>
      <c r="AH53" s="311"/>
      <c r="AI53" s="311"/>
      <c r="AJ53" s="311"/>
      <c r="AK53" s="311"/>
      <c r="AL53" s="311"/>
      <c r="AM53" s="311"/>
      <c r="AN53" s="310">
        <f>SUM(AG53,AT53)</f>
        <v>0</v>
      </c>
      <c r="AO53" s="311"/>
      <c r="AP53" s="311"/>
      <c r="AQ53" s="87" t="s">
        <v>88</v>
      </c>
      <c r="AR53" s="84"/>
      <c r="AS53" s="93">
        <v>0</v>
      </c>
      <c r="AT53" s="94">
        <f>ROUND(SUM(AV53:AW53),2)</f>
        <v>0</v>
      </c>
      <c r="AU53" s="95">
        <f>'01 - Stavební část'!P88</f>
        <v>0</v>
      </c>
      <c r="AV53" s="94">
        <f>'01 - Stavební část'!J30</f>
        <v>0</v>
      </c>
      <c r="AW53" s="94">
        <f>'01 - Stavební část'!J31</f>
        <v>0</v>
      </c>
      <c r="AX53" s="94">
        <f>'01 - Stavební část'!J32</f>
        <v>0</v>
      </c>
      <c r="AY53" s="94">
        <f>'01 - Stavební část'!J33</f>
        <v>0</v>
      </c>
      <c r="AZ53" s="94">
        <f>'01 - Stavební část'!F30</f>
        <v>0</v>
      </c>
      <c r="BA53" s="94">
        <f>'01 - Stavební část'!F31</f>
        <v>0</v>
      </c>
      <c r="BB53" s="94">
        <f>'01 - Stavební část'!F32</f>
        <v>0</v>
      </c>
      <c r="BC53" s="94">
        <f>'01 - Stavební část'!F33</f>
        <v>0</v>
      </c>
      <c r="BD53" s="96">
        <f>'01 - Stavební část'!F34</f>
        <v>0</v>
      </c>
      <c r="BT53" s="92" t="s">
        <v>24</v>
      </c>
      <c r="BV53" s="92" t="s">
        <v>78</v>
      </c>
      <c r="BW53" s="92" t="s">
        <v>89</v>
      </c>
      <c r="BX53" s="92" t="s">
        <v>7</v>
      </c>
      <c r="CL53" s="92" t="s">
        <v>5</v>
      </c>
      <c r="CM53" s="92" t="s">
        <v>85</v>
      </c>
    </row>
    <row r="54" spans="2:44" s="1" customFormat="1" ht="30" customHeight="1">
      <c r="B54" s="39"/>
      <c r="AR54" s="39"/>
    </row>
    <row r="55" spans="2:44" s="1" customFormat="1" ht="6.95" customHeight="1">
      <c r="B55" s="54"/>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39"/>
    </row>
  </sheetData>
  <mergeCells count="45">
    <mergeCell ref="L28:O28"/>
    <mergeCell ref="L26:O26"/>
    <mergeCell ref="W26:AE26"/>
    <mergeCell ref="AK26:AO26"/>
    <mergeCell ref="L27:O27"/>
    <mergeCell ref="W27:AE27"/>
    <mergeCell ref="AK27:AO27"/>
    <mergeCell ref="K6:AO6"/>
    <mergeCell ref="E14:AJ14"/>
    <mergeCell ref="E20:AN20"/>
    <mergeCell ref="AK23:AO23"/>
    <mergeCell ref="L25:O25"/>
    <mergeCell ref="W25:AE25"/>
    <mergeCell ref="AK25:AO25"/>
    <mergeCell ref="C49:G49"/>
    <mergeCell ref="I49:AF49"/>
    <mergeCell ref="AG49:AM49"/>
    <mergeCell ref="AN49:AP49"/>
    <mergeCell ref="L30:O30"/>
    <mergeCell ref="W30:AE30"/>
    <mergeCell ref="AK30:AO30"/>
    <mergeCell ref="X32:AB32"/>
    <mergeCell ref="AK32:AO32"/>
    <mergeCell ref="D52:H52"/>
    <mergeCell ref="J52:AF52"/>
    <mergeCell ref="AN53:AP53"/>
    <mergeCell ref="AG53:AM53"/>
    <mergeCell ref="D53:H53"/>
    <mergeCell ref="J53:AF53"/>
    <mergeCell ref="AG51:AM51"/>
    <mergeCell ref="AN51:AP51"/>
    <mergeCell ref="AR2:BE2"/>
    <mergeCell ref="AN52:AP52"/>
    <mergeCell ref="AG52:AM52"/>
    <mergeCell ref="L42:AO42"/>
    <mergeCell ref="AM44:AN44"/>
    <mergeCell ref="AM46:AP46"/>
    <mergeCell ref="AS46:AT48"/>
    <mergeCell ref="W28:AE28"/>
    <mergeCell ref="AK28:AO28"/>
    <mergeCell ref="L29:O29"/>
    <mergeCell ref="W29:AE29"/>
    <mergeCell ref="AK29:AO29"/>
    <mergeCell ref="BE5:BE32"/>
    <mergeCell ref="K5:AO5"/>
  </mergeCells>
  <hyperlinks>
    <hyperlink ref="K1:S1" location="C2" display="1) Rekapitulace stavby"/>
    <hyperlink ref="W1:AI1" location="C51" display="2) Rekapitulace objektů stavby a soupisů prací"/>
    <hyperlink ref="A52" location="'00 - Vedlejší náklady'!C2" display="/"/>
    <hyperlink ref="A53" location="'01 - Stavební část'!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5"/>
  <sheetViews>
    <sheetView showGridLines="0" workbookViewId="0" topLeftCell="A1">
      <pane ySplit="1" topLeftCell="A59"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98"/>
      <c r="C1" s="98"/>
      <c r="D1" s="99" t="s">
        <v>1</v>
      </c>
      <c r="E1" s="98"/>
      <c r="F1" s="100" t="s">
        <v>90</v>
      </c>
      <c r="G1" s="346" t="s">
        <v>91</v>
      </c>
      <c r="H1" s="346"/>
      <c r="I1" s="101"/>
      <c r="J1" s="100" t="s">
        <v>92</v>
      </c>
      <c r="K1" s="99" t="s">
        <v>93</v>
      </c>
      <c r="L1" s="100" t="s">
        <v>94</v>
      </c>
      <c r="M1" s="100"/>
      <c r="N1" s="100"/>
      <c r="O1" s="100"/>
      <c r="P1" s="100"/>
      <c r="Q1" s="100"/>
      <c r="R1" s="100"/>
      <c r="S1" s="100"/>
      <c r="T1" s="100"/>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08" t="s">
        <v>8</v>
      </c>
      <c r="M2" s="309"/>
      <c r="N2" s="309"/>
      <c r="O2" s="309"/>
      <c r="P2" s="309"/>
      <c r="Q2" s="309"/>
      <c r="R2" s="309"/>
      <c r="S2" s="309"/>
      <c r="T2" s="309"/>
      <c r="U2" s="309"/>
      <c r="V2" s="309"/>
      <c r="AT2" s="22" t="s">
        <v>84</v>
      </c>
    </row>
    <row r="3" spans="2:46" ht="6.95" customHeight="1">
      <c r="B3" s="23"/>
      <c r="C3" s="24"/>
      <c r="D3" s="24"/>
      <c r="E3" s="24"/>
      <c r="F3" s="24"/>
      <c r="G3" s="24"/>
      <c r="H3" s="24"/>
      <c r="I3" s="102"/>
      <c r="J3" s="24"/>
      <c r="K3" s="25"/>
      <c r="AT3" s="22" t="s">
        <v>85</v>
      </c>
    </row>
    <row r="4" spans="2:46" ht="36.95" customHeight="1">
      <c r="B4" s="26"/>
      <c r="C4" s="27"/>
      <c r="D4" s="28" t="s">
        <v>95</v>
      </c>
      <c r="E4" s="27"/>
      <c r="F4" s="27"/>
      <c r="G4" s="27"/>
      <c r="H4" s="27"/>
      <c r="I4" s="103"/>
      <c r="J4" s="27"/>
      <c r="K4" s="29"/>
      <c r="M4" s="30" t="s">
        <v>13</v>
      </c>
      <c r="AT4" s="22" t="s">
        <v>6</v>
      </c>
    </row>
    <row r="5" spans="2:11" ht="6.95" customHeight="1">
      <c r="B5" s="26"/>
      <c r="C5" s="27"/>
      <c r="D5" s="27"/>
      <c r="E5" s="27"/>
      <c r="F5" s="27"/>
      <c r="G5" s="27"/>
      <c r="H5" s="27"/>
      <c r="I5" s="103"/>
      <c r="J5" s="27"/>
      <c r="K5" s="29"/>
    </row>
    <row r="6" spans="2:11" ht="15">
      <c r="B6" s="26"/>
      <c r="C6" s="27"/>
      <c r="D6" s="35" t="s">
        <v>19</v>
      </c>
      <c r="E6" s="27"/>
      <c r="F6" s="27"/>
      <c r="G6" s="27"/>
      <c r="H6" s="27"/>
      <c r="I6" s="103"/>
      <c r="J6" s="27"/>
      <c r="K6" s="29"/>
    </row>
    <row r="7" spans="2:11" ht="22.5" customHeight="1">
      <c r="B7" s="26"/>
      <c r="C7" s="27"/>
      <c r="D7" s="27"/>
      <c r="E7" s="347" t="str">
        <f>'Rekapitulace stavby'!K6</f>
        <v>Obnova vstupního prostoru - Krajský úřad Plzeňského kraje, ul. Škroupova, Plzeň</v>
      </c>
      <c r="F7" s="348"/>
      <c r="G7" s="348"/>
      <c r="H7" s="348"/>
      <c r="I7" s="103"/>
      <c r="J7" s="27"/>
      <c r="K7" s="29"/>
    </row>
    <row r="8" spans="2:11" s="1" customFormat="1" ht="15">
      <c r="B8" s="39"/>
      <c r="C8" s="40"/>
      <c r="D8" s="35" t="s">
        <v>96</v>
      </c>
      <c r="E8" s="40"/>
      <c r="F8" s="40"/>
      <c r="G8" s="40"/>
      <c r="H8" s="40"/>
      <c r="I8" s="104"/>
      <c r="J8" s="40"/>
      <c r="K8" s="43"/>
    </row>
    <row r="9" spans="2:11" s="1" customFormat="1" ht="36.95" customHeight="1">
      <c r="B9" s="39"/>
      <c r="C9" s="40"/>
      <c r="D9" s="40"/>
      <c r="E9" s="349" t="s">
        <v>97</v>
      </c>
      <c r="F9" s="350"/>
      <c r="G9" s="350"/>
      <c r="H9" s="350"/>
      <c r="I9" s="104"/>
      <c r="J9" s="40"/>
      <c r="K9" s="43"/>
    </row>
    <row r="10" spans="2:11" s="1" customFormat="1" ht="13.5">
      <c r="B10" s="39"/>
      <c r="C10" s="40"/>
      <c r="D10" s="40"/>
      <c r="E10" s="40"/>
      <c r="F10" s="40"/>
      <c r="G10" s="40"/>
      <c r="H10" s="40"/>
      <c r="I10" s="104"/>
      <c r="J10" s="40"/>
      <c r="K10" s="43"/>
    </row>
    <row r="11" spans="2:11" s="1" customFormat="1" ht="14.45" customHeight="1">
      <c r="B11" s="39"/>
      <c r="C11" s="40"/>
      <c r="D11" s="35" t="s">
        <v>22</v>
      </c>
      <c r="E11" s="40"/>
      <c r="F11" s="33" t="s">
        <v>5</v>
      </c>
      <c r="G11" s="40"/>
      <c r="H11" s="40"/>
      <c r="I11" s="105" t="s">
        <v>23</v>
      </c>
      <c r="J11" s="33" t="s">
        <v>5</v>
      </c>
      <c r="K11" s="43"/>
    </row>
    <row r="12" spans="2:11" s="1" customFormat="1" ht="14.45" customHeight="1">
      <c r="B12" s="39"/>
      <c r="C12" s="40"/>
      <c r="D12" s="35" t="s">
        <v>25</v>
      </c>
      <c r="E12" s="40"/>
      <c r="F12" s="33" t="s">
        <v>98</v>
      </c>
      <c r="G12" s="40"/>
      <c r="H12" s="40"/>
      <c r="I12" s="105" t="s">
        <v>27</v>
      </c>
      <c r="J12" s="106" t="str">
        <f>'Rekapitulace stavby'!AN8</f>
        <v>9. 12. 2017</v>
      </c>
      <c r="K12" s="43"/>
    </row>
    <row r="13" spans="2:11" s="1" customFormat="1" ht="10.9" customHeight="1">
      <c r="B13" s="39"/>
      <c r="C13" s="40"/>
      <c r="D13" s="40"/>
      <c r="E13" s="40"/>
      <c r="F13" s="40"/>
      <c r="G13" s="40"/>
      <c r="H13" s="40"/>
      <c r="I13" s="104"/>
      <c r="J13" s="40"/>
      <c r="K13" s="43"/>
    </row>
    <row r="14" spans="2:11" s="1" customFormat="1" ht="14.45" customHeight="1">
      <c r="B14" s="39"/>
      <c r="C14" s="40"/>
      <c r="D14" s="35" t="s">
        <v>31</v>
      </c>
      <c r="E14" s="40"/>
      <c r="F14" s="40"/>
      <c r="G14" s="40"/>
      <c r="H14" s="40"/>
      <c r="I14" s="105" t="s">
        <v>32</v>
      </c>
      <c r="J14" s="33" t="str">
        <f>IF('Rekapitulace stavby'!AN10="","",'Rekapitulace stavby'!AN10)</f>
        <v/>
      </c>
      <c r="K14" s="43"/>
    </row>
    <row r="15" spans="2:11" s="1" customFormat="1" ht="18" customHeight="1">
      <c r="B15" s="39"/>
      <c r="C15" s="40"/>
      <c r="D15" s="40"/>
      <c r="E15" s="33" t="str">
        <f>IF('Rekapitulace stavby'!E11="","",'Rekapitulace stavby'!E11)</f>
        <v>Krajský úřad Plzeňského kraje</v>
      </c>
      <c r="F15" s="40"/>
      <c r="G15" s="40"/>
      <c r="H15" s="40"/>
      <c r="I15" s="105" t="s">
        <v>34</v>
      </c>
      <c r="J15" s="33" t="str">
        <f>IF('Rekapitulace stavby'!AN11="","",'Rekapitulace stavby'!AN11)</f>
        <v/>
      </c>
      <c r="K15" s="43"/>
    </row>
    <row r="16" spans="2:11" s="1" customFormat="1" ht="6.95" customHeight="1">
      <c r="B16" s="39"/>
      <c r="C16" s="40"/>
      <c r="D16" s="40"/>
      <c r="E16" s="40"/>
      <c r="F16" s="40"/>
      <c r="G16" s="40"/>
      <c r="H16" s="40"/>
      <c r="I16" s="104"/>
      <c r="J16" s="40"/>
      <c r="K16" s="43"/>
    </row>
    <row r="17" spans="2:11" s="1" customFormat="1" ht="14.45" customHeight="1">
      <c r="B17" s="39"/>
      <c r="C17" s="40"/>
      <c r="D17" s="35" t="s">
        <v>35</v>
      </c>
      <c r="E17" s="40"/>
      <c r="F17" s="40"/>
      <c r="G17" s="40"/>
      <c r="H17" s="40"/>
      <c r="I17" s="105" t="s">
        <v>32</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05" t="s">
        <v>34</v>
      </c>
      <c r="J18" s="33" t="str">
        <f>IF('Rekapitulace stavby'!AN14="Vyplň údaj","",IF('Rekapitulace stavby'!AN14="","",'Rekapitulace stavby'!AN14))</f>
        <v/>
      </c>
      <c r="K18" s="43"/>
    </row>
    <row r="19" spans="2:11" s="1" customFormat="1" ht="6.95" customHeight="1">
      <c r="B19" s="39"/>
      <c r="C19" s="40"/>
      <c r="D19" s="40"/>
      <c r="E19" s="40"/>
      <c r="F19" s="40"/>
      <c r="G19" s="40"/>
      <c r="H19" s="40"/>
      <c r="I19" s="104"/>
      <c r="J19" s="40"/>
      <c r="K19" s="43"/>
    </row>
    <row r="20" spans="2:11" s="1" customFormat="1" ht="14.45" customHeight="1">
      <c r="B20" s="39"/>
      <c r="C20" s="40"/>
      <c r="D20" s="35" t="s">
        <v>37</v>
      </c>
      <c r="E20" s="40"/>
      <c r="F20" s="40"/>
      <c r="G20" s="40"/>
      <c r="H20" s="40"/>
      <c r="I20" s="105" t="s">
        <v>32</v>
      </c>
      <c r="J20" s="33" t="str">
        <f>IF('Rekapitulace stavby'!AN16="","",'Rekapitulace stavby'!AN16)</f>
        <v/>
      </c>
      <c r="K20" s="43"/>
    </row>
    <row r="21" spans="2:11" s="1" customFormat="1" ht="18" customHeight="1">
      <c r="B21" s="39"/>
      <c r="C21" s="40"/>
      <c r="D21" s="40"/>
      <c r="E21" s="33" t="str">
        <f>IF('Rekapitulace stavby'!E17="","",'Rekapitulace stavby'!E17)</f>
        <v>Projekční kancelář MASTNÝ</v>
      </c>
      <c r="F21" s="40"/>
      <c r="G21" s="40"/>
      <c r="H21" s="40"/>
      <c r="I21" s="105" t="s">
        <v>34</v>
      </c>
      <c r="J21" s="33" t="str">
        <f>IF('Rekapitulace stavby'!AN17="","",'Rekapitulace stavby'!AN17)</f>
        <v/>
      </c>
      <c r="K21" s="43"/>
    </row>
    <row r="22" spans="2:11" s="1" customFormat="1" ht="6.95" customHeight="1">
      <c r="B22" s="39"/>
      <c r="C22" s="40"/>
      <c r="D22" s="40"/>
      <c r="E22" s="40"/>
      <c r="F22" s="40"/>
      <c r="G22" s="40"/>
      <c r="H22" s="40"/>
      <c r="I22" s="104"/>
      <c r="J22" s="40"/>
      <c r="K22" s="43"/>
    </row>
    <row r="23" spans="2:11" s="1" customFormat="1" ht="14.45" customHeight="1">
      <c r="B23" s="39"/>
      <c r="C23" s="40"/>
      <c r="D23" s="35" t="s">
        <v>40</v>
      </c>
      <c r="E23" s="40"/>
      <c r="F23" s="40"/>
      <c r="G23" s="40"/>
      <c r="H23" s="40"/>
      <c r="I23" s="104"/>
      <c r="J23" s="40"/>
      <c r="K23" s="43"/>
    </row>
    <row r="24" spans="2:11" s="6" customFormat="1" ht="22.5" customHeight="1">
      <c r="B24" s="107"/>
      <c r="C24" s="108"/>
      <c r="D24" s="108"/>
      <c r="E24" s="339" t="s">
        <v>5</v>
      </c>
      <c r="F24" s="339"/>
      <c r="G24" s="339"/>
      <c r="H24" s="339"/>
      <c r="I24" s="109"/>
      <c r="J24" s="108"/>
      <c r="K24" s="110"/>
    </row>
    <row r="25" spans="2:11" s="1" customFormat="1" ht="6.95" customHeight="1">
      <c r="B25" s="39"/>
      <c r="C25" s="40"/>
      <c r="D25" s="40"/>
      <c r="E25" s="40"/>
      <c r="F25" s="40"/>
      <c r="G25" s="40"/>
      <c r="H25" s="40"/>
      <c r="I25" s="104"/>
      <c r="J25" s="40"/>
      <c r="K25" s="43"/>
    </row>
    <row r="26" spans="2:11" s="1" customFormat="1" ht="6.95" customHeight="1">
      <c r="B26" s="39"/>
      <c r="C26" s="40"/>
      <c r="D26" s="66"/>
      <c r="E26" s="66"/>
      <c r="F26" s="66"/>
      <c r="G26" s="66"/>
      <c r="H26" s="66"/>
      <c r="I26" s="111"/>
      <c r="J26" s="66"/>
      <c r="K26" s="112"/>
    </row>
    <row r="27" spans="2:11" s="1" customFormat="1" ht="25.35" customHeight="1">
      <c r="B27" s="39"/>
      <c r="C27" s="40"/>
      <c r="D27" s="113" t="s">
        <v>42</v>
      </c>
      <c r="E27" s="40"/>
      <c r="F27" s="40"/>
      <c r="G27" s="40"/>
      <c r="H27" s="40"/>
      <c r="I27" s="104"/>
      <c r="J27" s="114">
        <f>ROUND(J77,2)</f>
        <v>0</v>
      </c>
      <c r="K27" s="43"/>
    </row>
    <row r="28" spans="2:11" s="1" customFormat="1" ht="6.95" customHeight="1">
      <c r="B28" s="39"/>
      <c r="C28" s="40"/>
      <c r="D28" s="66"/>
      <c r="E28" s="66"/>
      <c r="F28" s="66"/>
      <c r="G28" s="66"/>
      <c r="H28" s="66"/>
      <c r="I28" s="111"/>
      <c r="J28" s="66"/>
      <c r="K28" s="112"/>
    </row>
    <row r="29" spans="2:11" s="1" customFormat="1" ht="14.45" customHeight="1">
      <c r="B29" s="39"/>
      <c r="C29" s="40"/>
      <c r="D29" s="40"/>
      <c r="E29" s="40"/>
      <c r="F29" s="44" t="s">
        <v>44</v>
      </c>
      <c r="G29" s="40"/>
      <c r="H29" s="40"/>
      <c r="I29" s="115" t="s">
        <v>43</v>
      </c>
      <c r="J29" s="44" t="s">
        <v>45</v>
      </c>
      <c r="K29" s="43"/>
    </row>
    <row r="30" spans="2:11" s="1" customFormat="1" ht="14.45" customHeight="1">
      <c r="B30" s="39"/>
      <c r="C30" s="40"/>
      <c r="D30" s="47" t="s">
        <v>46</v>
      </c>
      <c r="E30" s="47" t="s">
        <v>47</v>
      </c>
      <c r="F30" s="116">
        <f>ROUND(SUM(BE77:BE84),2)</f>
        <v>0</v>
      </c>
      <c r="G30" s="40"/>
      <c r="H30" s="40"/>
      <c r="I30" s="117">
        <v>0.21</v>
      </c>
      <c r="J30" s="116">
        <f>ROUND(ROUND((SUM(BE77:BE84)),2)*I30,2)</f>
        <v>0</v>
      </c>
      <c r="K30" s="43"/>
    </row>
    <row r="31" spans="2:11" s="1" customFormat="1" ht="14.45" customHeight="1">
      <c r="B31" s="39"/>
      <c r="C31" s="40"/>
      <c r="D31" s="40"/>
      <c r="E31" s="47" t="s">
        <v>48</v>
      </c>
      <c r="F31" s="116">
        <f>ROUND(SUM(BF77:BF84),2)</f>
        <v>0</v>
      </c>
      <c r="G31" s="40"/>
      <c r="H31" s="40"/>
      <c r="I31" s="117">
        <v>0.15</v>
      </c>
      <c r="J31" s="116">
        <f>ROUND(ROUND((SUM(BF77:BF84)),2)*I31,2)</f>
        <v>0</v>
      </c>
      <c r="K31" s="43"/>
    </row>
    <row r="32" spans="2:11" s="1" customFormat="1" ht="14.45" customHeight="1" hidden="1">
      <c r="B32" s="39"/>
      <c r="C32" s="40"/>
      <c r="D32" s="40"/>
      <c r="E32" s="47" t="s">
        <v>49</v>
      </c>
      <c r="F32" s="116">
        <f>ROUND(SUM(BG77:BG84),2)</f>
        <v>0</v>
      </c>
      <c r="G32" s="40"/>
      <c r="H32" s="40"/>
      <c r="I32" s="117">
        <v>0.21</v>
      </c>
      <c r="J32" s="116">
        <v>0</v>
      </c>
      <c r="K32" s="43"/>
    </row>
    <row r="33" spans="2:11" s="1" customFormat="1" ht="14.45" customHeight="1" hidden="1">
      <c r="B33" s="39"/>
      <c r="C33" s="40"/>
      <c r="D33" s="40"/>
      <c r="E33" s="47" t="s">
        <v>50</v>
      </c>
      <c r="F33" s="116">
        <f>ROUND(SUM(BH77:BH84),2)</f>
        <v>0</v>
      </c>
      <c r="G33" s="40"/>
      <c r="H33" s="40"/>
      <c r="I33" s="117">
        <v>0.15</v>
      </c>
      <c r="J33" s="116">
        <v>0</v>
      </c>
      <c r="K33" s="43"/>
    </row>
    <row r="34" spans="2:11" s="1" customFormat="1" ht="14.45" customHeight="1" hidden="1">
      <c r="B34" s="39"/>
      <c r="C34" s="40"/>
      <c r="D34" s="40"/>
      <c r="E34" s="47" t="s">
        <v>51</v>
      </c>
      <c r="F34" s="116">
        <f>ROUND(SUM(BI77:BI84),2)</f>
        <v>0</v>
      </c>
      <c r="G34" s="40"/>
      <c r="H34" s="40"/>
      <c r="I34" s="117">
        <v>0</v>
      </c>
      <c r="J34" s="116">
        <v>0</v>
      </c>
      <c r="K34" s="43"/>
    </row>
    <row r="35" spans="2:11" s="1" customFormat="1" ht="6.95" customHeight="1">
      <c r="B35" s="39"/>
      <c r="C35" s="40"/>
      <c r="D35" s="40"/>
      <c r="E35" s="40"/>
      <c r="F35" s="40"/>
      <c r="G35" s="40"/>
      <c r="H35" s="40"/>
      <c r="I35" s="104"/>
      <c r="J35" s="40"/>
      <c r="K35" s="43"/>
    </row>
    <row r="36" spans="2:11" s="1" customFormat="1" ht="25.35" customHeight="1">
      <c r="B36" s="39"/>
      <c r="C36" s="118"/>
      <c r="D36" s="119" t="s">
        <v>52</v>
      </c>
      <c r="E36" s="69"/>
      <c r="F36" s="69"/>
      <c r="G36" s="120" t="s">
        <v>53</v>
      </c>
      <c r="H36" s="121" t="s">
        <v>54</v>
      </c>
      <c r="I36" s="122"/>
      <c r="J36" s="123">
        <f>SUM(J27:J34)</f>
        <v>0</v>
      </c>
      <c r="K36" s="124"/>
    </row>
    <row r="37" spans="2:11" s="1" customFormat="1" ht="14.45" customHeight="1">
      <c r="B37" s="54"/>
      <c r="C37" s="55"/>
      <c r="D37" s="55"/>
      <c r="E37" s="55"/>
      <c r="F37" s="55"/>
      <c r="G37" s="55"/>
      <c r="H37" s="55"/>
      <c r="I37" s="125"/>
      <c r="J37" s="55"/>
      <c r="K37" s="56"/>
    </row>
    <row r="41" spans="2:11" s="1" customFormat="1" ht="6.95" customHeight="1">
      <c r="B41" s="57"/>
      <c r="C41" s="58"/>
      <c r="D41" s="58"/>
      <c r="E41" s="58"/>
      <c r="F41" s="58"/>
      <c r="G41" s="58"/>
      <c r="H41" s="58"/>
      <c r="I41" s="126"/>
      <c r="J41" s="58"/>
      <c r="K41" s="127"/>
    </row>
    <row r="42" spans="2:11" s="1" customFormat="1" ht="36.95" customHeight="1">
      <c r="B42" s="39"/>
      <c r="C42" s="28" t="s">
        <v>99</v>
      </c>
      <c r="D42" s="40"/>
      <c r="E42" s="40"/>
      <c r="F42" s="40"/>
      <c r="G42" s="40"/>
      <c r="H42" s="40"/>
      <c r="I42" s="104"/>
      <c r="J42" s="40"/>
      <c r="K42" s="43"/>
    </row>
    <row r="43" spans="2:11" s="1" customFormat="1" ht="6.95" customHeight="1">
      <c r="B43" s="39"/>
      <c r="C43" s="40"/>
      <c r="D43" s="40"/>
      <c r="E43" s="40"/>
      <c r="F43" s="40"/>
      <c r="G43" s="40"/>
      <c r="H43" s="40"/>
      <c r="I43" s="104"/>
      <c r="J43" s="40"/>
      <c r="K43" s="43"/>
    </row>
    <row r="44" spans="2:11" s="1" customFormat="1" ht="14.45" customHeight="1">
      <c r="B44" s="39"/>
      <c r="C44" s="35" t="s">
        <v>19</v>
      </c>
      <c r="D44" s="40"/>
      <c r="E44" s="40"/>
      <c r="F44" s="40"/>
      <c r="G44" s="40"/>
      <c r="H44" s="40"/>
      <c r="I44" s="104"/>
      <c r="J44" s="40"/>
      <c r="K44" s="43"/>
    </row>
    <row r="45" spans="2:11" s="1" customFormat="1" ht="22.5" customHeight="1">
      <c r="B45" s="39"/>
      <c r="C45" s="40"/>
      <c r="D45" s="40"/>
      <c r="E45" s="347" t="str">
        <f>E7</f>
        <v>Obnova vstupního prostoru - Krajský úřad Plzeňského kraje, ul. Škroupova, Plzeň</v>
      </c>
      <c r="F45" s="348"/>
      <c r="G45" s="348"/>
      <c r="H45" s="348"/>
      <c r="I45" s="104"/>
      <c r="J45" s="40"/>
      <c r="K45" s="43"/>
    </row>
    <row r="46" spans="2:11" s="1" customFormat="1" ht="14.45" customHeight="1">
      <c r="B46" s="39"/>
      <c r="C46" s="35" t="s">
        <v>96</v>
      </c>
      <c r="D46" s="40"/>
      <c r="E46" s="40"/>
      <c r="F46" s="40"/>
      <c r="G46" s="40"/>
      <c r="H46" s="40"/>
      <c r="I46" s="104"/>
      <c r="J46" s="40"/>
      <c r="K46" s="43"/>
    </row>
    <row r="47" spans="2:11" s="1" customFormat="1" ht="23.25" customHeight="1">
      <c r="B47" s="39"/>
      <c r="C47" s="40"/>
      <c r="D47" s="40"/>
      <c r="E47" s="349" t="str">
        <f>E9</f>
        <v>00 - Vedlejší náklady</v>
      </c>
      <c r="F47" s="350"/>
      <c r="G47" s="350"/>
      <c r="H47" s="350"/>
      <c r="I47" s="104"/>
      <c r="J47" s="40"/>
      <c r="K47" s="43"/>
    </row>
    <row r="48" spans="2:11" s="1" customFormat="1" ht="6.95" customHeight="1">
      <c r="B48" s="39"/>
      <c r="C48" s="40"/>
      <c r="D48" s="40"/>
      <c r="E48" s="40"/>
      <c r="F48" s="40"/>
      <c r="G48" s="40"/>
      <c r="H48" s="40"/>
      <c r="I48" s="104"/>
      <c r="J48" s="40"/>
      <c r="K48" s="43"/>
    </row>
    <row r="49" spans="2:11" s="1" customFormat="1" ht="18" customHeight="1">
      <c r="B49" s="39"/>
      <c r="C49" s="35" t="s">
        <v>25</v>
      </c>
      <c r="D49" s="40"/>
      <c r="E49" s="40"/>
      <c r="F49" s="33" t="str">
        <f>F12</f>
        <v xml:space="preserve"> </v>
      </c>
      <c r="G49" s="40"/>
      <c r="H49" s="40"/>
      <c r="I49" s="105" t="s">
        <v>27</v>
      </c>
      <c r="J49" s="106" t="str">
        <f>IF(J12="","",J12)</f>
        <v>9. 12. 2017</v>
      </c>
      <c r="K49" s="43"/>
    </row>
    <row r="50" spans="2:11" s="1" customFormat="1" ht="6.95" customHeight="1">
      <c r="B50" s="39"/>
      <c r="C50" s="40"/>
      <c r="D50" s="40"/>
      <c r="E50" s="40"/>
      <c r="F50" s="40"/>
      <c r="G50" s="40"/>
      <c r="H50" s="40"/>
      <c r="I50" s="104"/>
      <c r="J50" s="40"/>
      <c r="K50" s="43"/>
    </row>
    <row r="51" spans="2:11" s="1" customFormat="1" ht="15">
      <c r="B51" s="39"/>
      <c r="C51" s="35" t="s">
        <v>31</v>
      </c>
      <c r="D51" s="40"/>
      <c r="E51" s="40"/>
      <c r="F51" s="33" t="str">
        <f>E15</f>
        <v>Krajský úřad Plzeňského kraje</v>
      </c>
      <c r="G51" s="40"/>
      <c r="H51" s="40"/>
      <c r="I51" s="105" t="s">
        <v>37</v>
      </c>
      <c r="J51" s="33" t="str">
        <f>E21</f>
        <v>Projekční kancelář MASTNÝ</v>
      </c>
      <c r="K51" s="43"/>
    </row>
    <row r="52" spans="2:11" s="1" customFormat="1" ht="14.45" customHeight="1">
      <c r="B52" s="39"/>
      <c r="C52" s="35" t="s">
        <v>35</v>
      </c>
      <c r="D52" s="40"/>
      <c r="E52" s="40"/>
      <c r="F52" s="33" t="str">
        <f>IF(E18="","",E18)</f>
        <v/>
      </c>
      <c r="G52" s="40"/>
      <c r="H52" s="40"/>
      <c r="I52" s="104"/>
      <c r="J52" s="40"/>
      <c r="K52" s="43"/>
    </row>
    <row r="53" spans="2:11" s="1" customFormat="1" ht="10.35" customHeight="1">
      <c r="B53" s="39"/>
      <c r="C53" s="40"/>
      <c r="D53" s="40"/>
      <c r="E53" s="40"/>
      <c r="F53" s="40"/>
      <c r="G53" s="40"/>
      <c r="H53" s="40"/>
      <c r="I53" s="104"/>
      <c r="J53" s="40"/>
      <c r="K53" s="43"/>
    </row>
    <row r="54" spans="2:11" s="1" customFormat="1" ht="29.25" customHeight="1">
      <c r="B54" s="39"/>
      <c r="C54" s="128" t="s">
        <v>100</v>
      </c>
      <c r="D54" s="118"/>
      <c r="E54" s="118"/>
      <c r="F54" s="118"/>
      <c r="G54" s="118"/>
      <c r="H54" s="118"/>
      <c r="I54" s="129"/>
      <c r="J54" s="130" t="s">
        <v>101</v>
      </c>
      <c r="K54" s="131"/>
    </row>
    <row r="55" spans="2:11" s="1" customFormat="1" ht="10.35" customHeight="1">
      <c r="B55" s="39"/>
      <c r="C55" s="40"/>
      <c r="D55" s="40"/>
      <c r="E55" s="40"/>
      <c r="F55" s="40"/>
      <c r="G55" s="40"/>
      <c r="H55" s="40"/>
      <c r="I55" s="104"/>
      <c r="J55" s="40"/>
      <c r="K55" s="43"/>
    </row>
    <row r="56" spans="2:47" s="1" customFormat="1" ht="29.25" customHeight="1">
      <c r="B56" s="39"/>
      <c r="C56" s="132" t="s">
        <v>102</v>
      </c>
      <c r="D56" s="40"/>
      <c r="E56" s="40"/>
      <c r="F56" s="40"/>
      <c r="G56" s="40"/>
      <c r="H56" s="40"/>
      <c r="I56" s="104"/>
      <c r="J56" s="114">
        <f>J77</f>
        <v>0</v>
      </c>
      <c r="K56" s="43"/>
      <c r="AU56" s="22" t="s">
        <v>103</v>
      </c>
    </row>
    <row r="57" spans="2:11" s="7" customFormat="1" ht="24.95" customHeight="1">
      <c r="B57" s="133"/>
      <c r="C57" s="134"/>
      <c r="D57" s="135" t="s">
        <v>104</v>
      </c>
      <c r="E57" s="136"/>
      <c r="F57" s="136"/>
      <c r="G57" s="136"/>
      <c r="H57" s="136"/>
      <c r="I57" s="137"/>
      <c r="J57" s="138">
        <f>J78</f>
        <v>0</v>
      </c>
      <c r="K57" s="139"/>
    </row>
    <row r="58" spans="2:11" s="1" customFormat="1" ht="21.75" customHeight="1">
      <c r="B58" s="39"/>
      <c r="C58" s="40"/>
      <c r="D58" s="40"/>
      <c r="E58" s="40"/>
      <c r="F58" s="40"/>
      <c r="G58" s="40"/>
      <c r="H58" s="40"/>
      <c r="I58" s="104"/>
      <c r="J58" s="40"/>
      <c r="K58" s="43"/>
    </row>
    <row r="59" spans="2:11" s="1" customFormat="1" ht="6.95" customHeight="1">
      <c r="B59" s="54"/>
      <c r="C59" s="55"/>
      <c r="D59" s="55"/>
      <c r="E59" s="55"/>
      <c r="F59" s="55"/>
      <c r="G59" s="55"/>
      <c r="H59" s="55"/>
      <c r="I59" s="125"/>
      <c r="J59" s="55"/>
      <c r="K59" s="56"/>
    </row>
    <row r="63" spans="2:12" s="1" customFormat="1" ht="6.95" customHeight="1">
      <c r="B63" s="57"/>
      <c r="C63" s="58"/>
      <c r="D63" s="58"/>
      <c r="E63" s="58"/>
      <c r="F63" s="58"/>
      <c r="G63" s="58"/>
      <c r="H63" s="58"/>
      <c r="I63" s="126"/>
      <c r="J63" s="58"/>
      <c r="K63" s="58"/>
      <c r="L63" s="39"/>
    </row>
    <row r="64" spans="2:12" s="1" customFormat="1" ht="36.95" customHeight="1">
      <c r="B64" s="39"/>
      <c r="C64" s="59" t="s">
        <v>105</v>
      </c>
      <c r="L64" s="39"/>
    </row>
    <row r="65" spans="2:12" s="1" customFormat="1" ht="6.95" customHeight="1">
      <c r="B65" s="39"/>
      <c r="L65" s="39"/>
    </row>
    <row r="66" spans="2:12" s="1" customFormat="1" ht="14.45" customHeight="1">
      <c r="B66" s="39"/>
      <c r="C66" s="61" t="s">
        <v>19</v>
      </c>
      <c r="L66" s="39"/>
    </row>
    <row r="67" spans="2:12" s="1" customFormat="1" ht="22.5" customHeight="1">
      <c r="B67" s="39"/>
      <c r="E67" s="343" t="str">
        <f>E7</f>
        <v>Obnova vstupního prostoru - Krajský úřad Plzeňského kraje, ul. Škroupova, Plzeň</v>
      </c>
      <c r="F67" s="344"/>
      <c r="G67" s="344"/>
      <c r="H67" s="344"/>
      <c r="L67" s="39"/>
    </row>
    <row r="68" spans="2:12" s="1" customFormat="1" ht="14.45" customHeight="1">
      <c r="B68" s="39"/>
      <c r="C68" s="61" t="s">
        <v>96</v>
      </c>
      <c r="L68" s="39"/>
    </row>
    <row r="69" spans="2:12" s="1" customFormat="1" ht="23.25" customHeight="1">
      <c r="B69" s="39"/>
      <c r="E69" s="312" t="str">
        <f>E9</f>
        <v>00 - Vedlejší náklady</v>
      </c>
      <c r="F69" s="345"/>
      <c r="G69" s="345"/>
      <c r="H69" s="345"/>
      <c r="L69" s="39"/>
    </row>
    <row r="70" spans="2:12" s="1" customFormat="1" ht="6.95" customHeight="1">
      <c r="B70" s="39"/>
      <c r="L70" s="39"/>
    </row>
    <row r="71" spans="2:12" s="1" customFormat="1" ht="18" customHeight="1">
      <c r="B71" s="39"/>
      <c r="C71" s="61" t="s">
        <v>25</v>
      </c>
      <c r="F71" s="140" t="str">
        <f>F12</f>
        <v xml:space="preserve"> </v>
      </c>
      <c r="I71" s="141" t="s">
        <v>27</v>
      </c>
      <c r="J71" s="65" t="str">
        <f>IF(J12="","",J12)</f>
        <v>9. 12. 2017</v>
      </c>
      <c r="L71" s="39"/>
    </row>
    <row r="72" spans="2:12" s="1" customFormat="1" ht="6.95" customHeight="1">
      <c r="B72" s="39"/>
      <c r="L72" s="39"/>
    </row>
    <row r="73" spans="2:12" s="1" customFormat="1" ht="15">
      <c r="B73" s="39"/>
      <c r="C73" s="61" t="s">
        <v>31</v>
      </c>
      <c r="F73" s="140" t="str">
        <f>E15</f>
        <v>Krajský úřad Plzeňského kraje</v>
      </c>
      <c r="I73" s="141" t="s">
        <v>37</v>
      </c>
      <c r="J73" s="140" t="str">
        <f>E21</f>
        <v>Projekční kancelář MASTNÝ</v>
      </c>
      <c r="L73" s="39"/>
    </row>
    <row r="74" spans="2:12" s="1" customFormat="1" ht="14.45" customHeight="1">
      <c r="B74" s="39"/>
      <c r="C74" s="61" t="s">
        <v>35</v>
      </c>
      <c r="F74" s="140" t="str">
        <f>IF(E18="","",E18)</f>
        <v/>
      </c>
      <c r="L74" s="39"/>
    </row>
    <row r="75" spans="2:12" s="1" customFormat="1" ht="10.35" customHeight="1">
      <c r="B75" s="39"/>
      <c r="L75" s="39"/>
    </row>
    <row r="76" spans="2:20" s="8" customFormat="1" ht="29.25" customHeight="1">
      <c r="B76" s="142"/>
      <c r="C76" s="143" t="s">
        <v>106</v>
      </c>
      <c r="D76" s="144" t="s">
        <v>61</v>
      </c>
      <c r="E76" s="144" t="s">
        <v>57</v>
      </c>
      <c r="F76" s="144" t="s">
        <v>107</v>
      </c>
      <c r="G76" s="144" t="s">
        <v>108</v>
      </c>
      <c r="H76" s="144" t="s">
        <v>109</v>
      </c>
      <c r="I76" s="145" t="s">
        <v>110</v>
      </c>
      <c r="J76" s="144" t="s">
        <v>101</v>
      </c>
      <c r="K76" s="146" t="s">
        <v>111</v>
      </c>
      <c r="L76" s="142"/>
      <c r="M76" s="71" t="s">
        <v>112</v>
      </c>
      <c r="N76" s="72" t="s">
        <v>46</v>
      </c>
      <c r="O76" s="72" t="s">
        <v>113</v>
      </c>
      <c r="P76" s="72" t="s">
        <v>114</v>
      </c>
      <c r="Q76" s="72" t="s">
        <v>115</v>
      </c>
      <c r="R76" s="72" t="s">
        <v>116</v>
      </c>
      <c r="S76" s="72" t="s">
        <v>117</v>
      </c>
      <c r="T76" s="73" t="s">
        <v>118</v>
      </c>
    </row>
    <row r="77" spans="2:63" s="1" customFormat="1" ht="29.25" customHeight="1">
      <c r="B77" s="39"/>
      <c r="C77" s="75" t="s">
        <v>102</v>
      </c>
      <c r="J77" s="147">
        <f>BK77</f>
        <v>0</v>
      </c>
      <c r="L77" s="39"/>
      <c r="M77" s="74"/>
      <c r="N77" s="66"/>
      <c r="O77" s="66"/>
      <c r="P77" s="148">
        <f>P78</f>
        <v>0</v>
      </c>
      <c r="Q77" s="66"/>
      <c r="R77" s="148">
        <f>R78</f>
        <v>0</v>
      </c>
      <c r="S77" s="66"/>
      <c r="T77" s="149">
        <f>T78</f>
        <v>0</v>
      </c>
      <c r="AT77" s="22" t="s">
        <v>75</v>
      </c>
      <c r="AU77" s="22" t="s">
        <v>103</v>
      </c>
      <c r="BK77" s="150">
        <f>BK78</f>
        <v>0</v>
      </c>
    </row>
    <row r="78" spans="2:63" s="9" customFormat="1" ht="37.35" customHeight="1">
      <c r="B78" s="151"/>
      <c r="D78" s="152" t="s">
        <v>75</v>
      </c>
      <c r="E78" s="153" t="s">
        <v>119</v>
      </c>
      <c r="F78" s="153" t="s">
        <v>120</v>
      </c>
      <c r="I78" s="154"/>
      <c r="J78" s="155">
        <f>BK78</f>
        <v>0</v>
      </c>
      <c r="L78" s="151"/>
      <c r="M78" s="156"/>
      <c r="N78" s="157"/>
      <c r="O78" s="157"/>
      <c r="P78" s="158">
        <f>SUM(P79:P84)</f>
        <v>0</v>
      </c>
      <c r="Q78" s="157"/>
      <c r="R78" s="158">
        <f>SUM(R79:R84)</f>
        <v>0</v>
      </c>
      <c r="S78" s="157"/>
      <c r="T78" s="159">
        <f>SUM(T79:T84)</f>
        <v>0</v>
      </c>
      <c r="AR78" s="160" t="s">
        <v>121</v>
      </c>
      <c r="AT78" s="161" t="s">
        <v>75</v>
      </c>
      <c r="AU78" s="161" t="s">
        <v>76</v>
      </c>
      <c r="AY78" s="160" t="s">
        <v>122</v>
      </c>
      <c r="BK78" s="162">
        <f>SUM(BK79:BK84)</f>
        <v>0</v>
      </c>
    </row>
    <row r="79" spans="2:65" s="1" customFormat="1" ht="22.5" customHeight="1">
      <c r="B79" s="163"/>
      <c r="C79" s="164" t="s">
        <v>24</v>
      </c>
      <c r="D79" s="164" t="s">
        <v>123</v>
      </c>
      <c r="E79" s="165" t="s">
        <v>124</v>
      </c>
      <c r="F79" s="166" t="s">
        <v>125</v>
      </c>
      <c r="G79" s="167" t="s">
        <v>126</v>
      </c>
      <c r="H79" s="168">
        <v>1</v>
      </c>
      <c r="I79" s="169"/>
      <c r="J79" s="170">
        <f>ROUND(I79*H79,2)</f>
        <v>0</v>
      </c>
      <c r="K79" s="166" t="s">
        <v>127</v>
      </c>
      <c r="L79" s="39"/>
      <c r="M79" s="171" t="s">
        <v>5</v>
      </c>
      <c r="N79" s="172" t="s">
        <v>47</v>
      </c>
      <c r="O79" s="40"/>
      <c r="P79" s="173">
        <f>O79*H79</f>
        <v>0</v>
      </c>
      <c r="Q79" s="173">
        <v>0</v>
      </c>
      <c r="R79" s="173">
        <f>Q79*H79</f>
        <v>0</v>
      </c>
      <c r="S79" s="173">
        <v>0</v>
      </c>
      <c r="T79" s="174">
        <f>S79*H79</f>
        <v>0</v>
      </c>
      <c r="AR79" s="22" t="s">
        <v>128</v>
      </c>
      <c r="AT79" s="22" t="s">
        <v>123</v>
      </c>
      <c r="AU79" s="22" t="s">
        <v>24</v>
      </c>
      <c r="AY79" s="22" t="s">
        <v>122</v>
      </c>
      <c r="BE79" s="175">
        <f>IF(N79="základní",J79,0)</f>
        <v>0</v>
      </c>
      <c r="BF79" s="175">
        <f>IF(N79="snížená",J79,0)</f>
        <v>0</v>
      </c>
      <c r="BG79" s="175">
        <f>IF(N79="zákl. přenesená",J79,0)</f>
        <v>0</v>
      </c>
      <c r="BH79" s="175">
        <f>IF(N79="sníž. přenesená",J79,0)</f>
        <v>0</v>
      </c>
      <c r="BI79" s="175">
        <f>IF(N79="nulová",J79,0)</f>
        <v>0</v>
      </c>
      <c r="BJ79" s="22" t="s">
        <v>24</v>
      </c>
      <c r="BK79" s="175">
        <f>ROUND(I79*H79,2)</f>
        <v>0</v>
      </c>
      <c r="BL79" s="22" t="s">
        <v>128</v>
      </c>
      <c r="BM79" s="22" t="s">
        <v>129</v>
      </c>
    </row>
    <row r="80" spans="2:47" s="1" customFormat="1" ht="13.5">
      <c r="B80" s="39"/>
      <c r="D80" s="176" t="s">
        <v>130</v>
      </c>
      <c r="F80" s="177" t="s">
        <v>131</v>
      </c>
      <c r="I80" s="178"/>
      <c r="L80" s="39"/>
      <c r="M80" s="179"/>
      <c r="N80" s="40"/>
      <c r="O80" s="40"/>
      <c r="P80" s="40"/>
      <c r="Q80" s="40"/>
      <c r="R80" s="40"/>
      <c r="S80" s="40"/>
      <c r="T80" s="68"/>
      <c r="AT80" s="22" t="s">
        <v>130</v>
      </c>
      <c r="AU80" s="22" t="s">
        <v>24</v>
      </c>
    </row>
    <row r="81" spans="2:65" s="1" customFormat="1" ht="22.5" customHeight="1">
      <c r="B81" s="163"/>
      <c r="C81" s="164" t="s">
        <v>85</v>
      </c>
      <c r="D81" s="164" t="s">
        <v>123</v>
      </c>
      <c r="E81" s="165" t="s">
        <v>132</v>
      </c>
      <c r="F81" s="166" t="s">
        <v>133</v>
      </c>
      <c r="G81" s="167" t="s">
        <v>126</v>
      </c>
      <c r="H81" s="168">
        <v>1</v>
      </c>
      <c r="I81" s="169"/>
      <c r="J81" s="170">
        <f>ROUND(I81*H81,2)</f>
        <v>0</v>
      </c>
      <c r="K81" s="166" t="s">
        <v>127</v>
      </c>
      <c r="L81" s="39"/>
      <c r="M81" s="171" t="s">
        <v>5</v>
      </c>
      <c r="N81" s="172" t="s">
        <v>47</v>
      </c>
      <c r="O81" s="40"/>
      <c r="P81" s="173">
        <f>O81*H81</f>
        <v>0</v>
      </c>
      <c r="Q81" s="173">
        <v>0</v>
      </c>
      <c r="R81" s="173">
        <f>Q81*H81</f>
        <v>0</v>
      </c>
      <c r="S81" s="173">
        <v>0</v>
      </c>
      <c r="T81" s="174">
        <f>S81*H81</f>
        <v>0</v>
      </c>
      <c r="AR81" s="22" t="s">
        <v>128</v>
      </c>
      <c r="AT81" s="22" t="s">
        <v>123</v>
      </c>
      <c r="AU81" s="22" t="s">
        <v>24</v>
      </c>
      <c r="AY81" s="22" t="s">
        <v>122</v>
      </c>
      <c r="BE81" s="175">
        <f>IF(N81="základní",J81,0)</f>
        <v>0</v>
      </c>
      <c r="BF81" s="175">
        <f>IF(N81="snížená",J81,0)</f>
        <v>0</v>
      </c>
      <c r="BG81" s="175">
        <f>IF(N81="zákl. přenesená",J81,0)</f>
        <v>0</v>
      </c>
      <c r="BH81" s="175">
        <f>IF(N81="sníž. přenesená",J81,0)</f>
        <v>0</v>
      </c>
      <c r="BI81" s="175">
        <f>IF(N81="nulová",J81,0)</f>
        <v>0</v>
      </c>
      <c r="BJ81" s="22" t="s">
        <v>24</v>
      </c>
      <c r="BK81" s="175">
        <f>ROUND(I81*H81,2)</f>
        <v>0</v>
      </c>
      <c r="BL81" s="22" t="s">
        <v>128</v>
      </c>
      <c r="BM81" s="22" t="s">
        <v>134</v>
      </c>
    </row>
    <row r="82" spans="2:47" s="1" customFormat="1" ht="13.5">
      <c r="B82" s="39"/>
      <c r="D82" s="176" t="s">
        <v>130</v>
      </c>
      <c r="F82" s="177" t="s">
        <v>135</v>
      </c>
      <c r="I82" s="178"/>
      <c r="L82" s="39"/>
      <c r="M82" s="179"/>
      <c r="N82" s="40"/>
      <c r="O82" s="40"/>
      <c r="P82" s="40"/>
      <c r="Q82" s="40"/>
      <c r="R82" s="40"/>
      <c r="S82" s="40"/>
      <c r="T82" s="68"/>
      <c r="AT82" s="22" t="s">
        <v>130</v>
      </c>
      <c r="AU82" s="22" t="s">
        <v>24</v>
      </c>
    </row>
    <row r="83" spans="2:65" s="1" customFormat="1" ht="22.5" customHeight="1">
      <c r="B83" s="163"/>
      <c r="C83" s="164" t="s">
        <v>136</v>
      </c>
      <c r="D83" s="164" t="s">
        <v>123</v>
      </c>
      <c r="E83" s="165" t="s">
        <v>137</v>
      </c>
      <c r="F83" s="166" t="s">
        <v>138</v>
      </c>
      <c r="G83" s="167" t="s">
        <v>126</v>
      </c>
      <c r="H83" s="168">
        <v>1</v>
      </c>
      <c r="I83" s="169"/>
      <c r="J83" s="170">
        <f>ROUND(I83*H83,2)</f>
        <v>0</v>
      </c>
      <c r="K83" s="166" t="s">
        <v>127</v>
      </c>
      <c r="L83" s="39"/>
      <c r="M83" s="171" t="s">
        <v>5</v>
      </c>
      <c r="N83" s="172" t="s">
        <v>47</v>
      </c>
      <c r="O83" s="40"/>
      <c r="P83" s="173">
        <f>O83*H83</f>
        <v>0</v>
      </c>
      <c r="Q83" s="173">
        <v>0</v>
      </c>
      <c r="R83" s="173">
        <f>Q83*H83</f>
        <v>0</v>
      </c>
      <c r="S83" s="173">
        <v>0</v>
      </c>
      <c r="T83" s="174">
        <f>S83*H83</f>
        <v>0</v>
      </c>
      <c r="AR83" s="22" t="s">
        <v>128</v>
      </c>
      <c r="AT83" s="22" t="s">
        <v>123</v>
      </c>
      <c r="AU83" s="22" t="s">
        <v>24</v>
      </c>
      <c r="AY83" s="22" t="s">
        <v>122</v>
      </c>
      <c r="BE83" s="175">
        <f>IF(N83="základní",J83,0)</f>
        <v>0</v>
      </c>
      <c r="BF83" s="175">
        <f>IF(N83="snížená",J83,0)</f>
        <v>0</v>
      </c>
      <c r="BG83" s="175">
        <f>IF(N83="zákl. přenesená",J83,0)</f>
        <v>0</v>
      </c>
      <c r="BH83" s="175">
        <f>IF(N83="sníž. přenesená",J83,0)</f>
        <v>0</v>
      </c>
      <c r="BI83" s="175">
        <f>IF(N83="nulová",J83,0)</f>
        <v>0</v>
      </c>
      <c r="BJ83" s="22" t="s">
        <v>24</v>
      </c>
      <c r="BK83" s="175">
        <f>ROUND(I83*H83,2)</f>
        <v>0</v>
      </c>
      <c r="BL83" s="22" t="s">
        <v>128</v>
      </c>
      <c r="BM83" s="22" t="s">
        <v>139</v>
      </c>
    </row>
    <row r="84" spans="2:47" s="1" customFormat="1" ht="13.5">
      <c r="B84" s="39"/>
      <c r="D84" s="180" t="s">
        <v>130</v>
      </c>
      <c r="F84" s="181" t="s">
        <v>140</v>
      </c>
      <c r="I84" s="178"/>
      <c r="L84" s="39"/>
      <c r="M84" s="182"/>
      <c r="N84" s="183"/>
      <c r="O84" s="183"/>
      <c r="P84" s="183"/>
      <c r="Q84" s="183"/>
      <c r="R84" s="183"/>
      <c r="S84" s="183"/>
      <c r="T84" s="184"/>
      <c r="AT84" s="22" t="s">
        <v>130</v>
      </c>
      <c r="AU84" s="22" t="s">
        <v>24</v>
      </c>
    </row>
    <row r="85" spans="2:12" s="1" customFormat="1" ht="6.95" customHeight="1">
      <c r="B85" s="54"/>
      <c r="C85" s="55"/>
      <c r="D85" s="55"/>
      <c r="E85" s="55"/>
      <c r="F85" s="55"/>
      <c r="G85" s="55"/>
      <c r="H85" s="55"/>
      <c r="I85" s="125"/>
      <c r="J85" s="55"/>
      <c r="K85" s="55"/>
      <c r="L85" s="39"/>
    </row>
  </sheetData>
  <autoFilter ref="C76:K84"/>
  <mergeCells count="9">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0"/>
  <sheetViews>
    <sheetView showGridLines="0" workbookViewId="0" topLeftCell="A1">
      <pane ySplit="1" topLeftCell="A137"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7"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98"/>
      <c r="C1" s="98"/>
      <c r="D1" s="99" t="s">
        <v>1</v>
      </c>
      <c r="E1" s="98"/>
      <c r="F1" s="100" t="s">
        <v>90</v>
      </c>
      <c r="G1" s="346" t="s">
        <v>91</v>
      </c>
      <c r="H1" s="346"/>
      <c r="I1" s="101"/>
      <c r="J1" s="100" t="s">
        <v>92</v>
      </c>
      <c r="K1" s="99" t="s">
        <v>93</v>
      </c>
      <c r="L1" s="100" t="s">
        <v>94</v>
      </c>
      <c r="M1" s="100"/>
      <c r="N1" s="100"/>
      <c r="O1" s="100"/>
      <c r="P1" s="100"/>
      <c r="Q1" s="100"/>
      <c r="R1" s="100"/>
      <c r="S1" s="100"/>
      <c r="T1" s="100"/>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95" customHeight="1">
      <c r="L2" s="308" t="s">
        <v>8</v>
      </c>
      <c r="M2" s="309"/>
      <c r="N2" s="309"/>
      <c r="O2" s="309"/>
      <c r="P2" s="309"/>
      <c r="Q2" s="309"/>
      <c r="R2" s="309"/>
      <c r="S2" s="309"/>
      <c r="T2" s="309"/>
      <c r="U2" s="309"/>
      <c r="V2" s="309"/>
      <c r="AT2" s="22" t="s">
        <v>89</v>
      </c>
    </row>
    <row r="3" spans="2:46" ht="6.95" customHeight="1">
      <c r="B3" s="23"/>
      <c r="C3" s="24"/>
      <c r="D3" s="24"/>
      <c r="E3" s="24"/>
      <c r="F3" s="24"/>
      <c r="G3" s="24"/>
      <c r="H3" s="24"/>
      <c r="I3" s="102"/>
      <c r="J3" s="24"/>
      <c r="K3" s="25"/>
      <c r="AT3" s="22" t="s">
        <v>85</v>
      </c>
    </row>
    <row r="4" spans="2:46" ht="36.95" customHeight="1">
      <c r="B4" s="26"/>
      <c r="C4" s="27"/>
      <c r="D4" s="28" t="s">
        <v>95</v>
      </c>
      <c r="E4" s="27"/>
      <c r="F4" s="27"/>
      <c r="G4" s="27"/>
      <c r="H4" s="27"/>
      <c r="I4" s="103"/>
      <c r="J4" s="27"/>
      <c r="K4" s="29"/>
      <c r="M4" s="30" t="s">
        <v>13</v>
      </c>
      <c r="AT4" s="22" t="s">
        <v>6</v>
      </c>
    </row>
    <row r="5" spans="2:11" ht="6.95" customHeight="1">
      <c r="B5" s="26"/>
      <c r="C5" s="27"/>
      <c r="D5" s="27"/>
      <c r="E5" s="27"/>
      <c r="F5" s="27"/>
      <c r="G5" s="27"/>
      <c r="H5" s="27"/>
      <c r="I5" s="103"/>
      <c r="J5" s="27"/>
      <c r="K5" s="29"/>
    </row>
    <row r="6" spans="2:11" ht="15">
      <c r="B6" s="26"/>
      <c r="C6" s="27"/>
      <c r="D6" s="35" t="s">
        <v>19</v>
      </c>
      <c r="E6" s="27"/>
      <c r="F6" s="27"/>
      <c r="G6" s="27"/>
      <c r="H6" s="27"/>
      <c r="I6" s="103"/>
      <c r="J6" s="27"/>
      <c r="K6" s="29"/>
    </row>
    <row r="7" spans="2:11" ht="22.5" customHeight="1">
      <c r="B7" s="26"/>
      <c r="C7" s="27"/>
      <c r="D7" s="27"/>
      <c r="E7" s="347" t="str">
        <f>'Rekapitulace stavby'!K6</f>
        <v>Obnova vstupního prostoru - Krajský úřad Plzeňského kraje, ul. Škroupova, Plzeň</v>
      </c>
      <c r="F7" s="348"/>
      <c r="G7" s="348"/>
      <c r="H7" s="348"/>
      <c r="I7" s="103"/>
      <c r="J7" s="27"/>
      <c r="K7" s="29"/>
    </row>
    <row r="8" spans="2:11" s="1" customFormat="1" ht="15">
      <c r="B8" s="39"/>
      <c r="C8" s="40"/>
      <c r="D8" s="35" t="s">
        <v>96</v>
      </c>
      <c r="E8" s="40"/>
      <c r="F8" s="40"/>
      <c r="G8" s="40"/>
      <c r="H8" s="40"/>
      <c r="I8" s="104"/>
      <c r="J8" s="40"/>
      <c r="K8" s="43"/>
    </row>
    <row r="9" spans="2:11" s="1" customFormat="1" ht="36.95" customHeight="1">
      <c r="B9" s="39"/>
      <c r="C9" s="40"/>
      <c r="D9" s="40"/>
      <c r="E9" s="349" t="s">
        <v>141</v>
      </c>
      <c r="F9" s="350"/>
      <c r="G9" s="350"/>
      <c r="H9" s="350"/>
      <c r="I9" s="104"/>
      <c r="J9" s="40"/>
      <c r="K9" s="43"/>
    </row>
    <row r="10" spans="2:11" s="1" customFormat="1" ht="13.5">
      <c r="B10" s="39"/>
      <c r="C10" s="40"/>
      <c r="D10" s="40"/>
      <c r="E10" s="40"/>
      <c r="F10" s="40"/>
      <c r="G10" s="40"/>
      <c r="H10" s="40"/>
      <c r="I10" s="104"/>
      <c r="J10" s="40"/>
      <c r="K10" s="43"/>
    </row>
    <row r="11" spans="2:11" s="1" customFormat="1" ht="14.45" customHeight="1">
      <c r="B11" s="39"/>
      <c r="C11" s="40"/>
      <c r="D11" s="35" t="s">
        <v>22</v>
      </c>
      <c r="E11" s="40"/>
      <c r="F11" s="33" t="s">
        <v>5</v>
      </c>
      <c r="G11" s="40"/>
      <c r="H11" s="40"/>
      <c r="I11" s="105" t="s">
        <v>23</v>
      </c>
      <c r="J11" s="33" t="s">
        <v>5</v>
      </c>
      <c r="K11" s="43"/>
    </row>
    <row r="12" spans="2:11" s="1" customFormat="1" ht="14.45" customHeight="1">
      <c r="B12" s="39"/>
      <c r="C12" s="40"/>
      <c r="D12" s="35" t="s">
        <v>25</v>
      </c>
      <c r="E12" s="40"/>
      <c r="F12" s="33" t="s">
        <v>98</v>
      </c>
      <c r="G12" s="40"/>
      <c r="H12" s="40"/>
      <c r="I12" s="105" t="s">
        <v>27</v>
      </c>
      <c r="J12" s="106" t="str">
        <f>'Rekapitulace stavby'!AN8</f>
        <v>9. 12. 2017</v>
      </c>
      <c r="K12" s="43"/>
    </row>
    <row r="13" spans="2:11" s="1" customFormat="1" ht="10.9" customHeight="1">
      <c r="B13" s="39"/>
      <c r="C13" s="40"/>
      <c r="D13" s="40"/>
      <c r="E13" s="40"/>
      <c r="F13" s="40"/>
      <c r="G13" s="40"/>
      <c r="H13" s="40"/>
      <c r="I13" s="104"/>
      <c r="J13" s="40"/>
      <c r="K13" s="43"/>
    </row>
    <row r="14" spans="2:11" s="1" customFormat="1" ht="14.45" customHeight="1">
      <c r="B14" s="39"/>
      <c r="C14" s="40"/>
      <c r="D14" s="35" t="s">
        <v>31</v>
      </c>
      <c r="E14" s="40"/>
      <c r="F14" s="40"/>
      <c r="G14" s="40"/>
      <c r="H14" s="40"/>
      <c r="I14" s="105" t="s">
        <v>32</v>
      </c>
      <c r="J14" s="33" t="str">
        <f>IF('Rekapitulace stavby'!AN10="","",'Rekapitulace stavby'!AN10)</f>
        <v/>
      </c>
      <c r="K14" s="43"/>
    </row>
    <row r="15" spans="2:11" s="1" customFormat="1" ht="18" customHeight="1">
      <c r="B15" s="39"/>
      <c r="C15" s="40"/>
      <c r="D15" s="40"/>
      <c r="E15" s="33" t="str">
        <f>IF('Rekapitulace stavby'!E11="","",'Rekapitulace stavby'!E11)</f>
        <v>Krajský úřad Plzeňského kraje</v>
      </c>
      <c r="F15" s="40"/>
      <c r="G15" s="40"/>
      <c r="H15" s="40"/>
      <c r="I15" s="105" t="s">
        <v>34</v>
      </c>
      <c r="J15" s="33" t="str">
        <f>IF('Rekapitulace stavby'!AN11="","",'Rekapitulace stavby'!AN11)</f>
        <v/>
      </c>
      <c r="K15" s="43"/>
    </row>
    <row r="16" spans="2:11" s="1" customFormat="1" ht="6.95" customHeight="1">
      <c r="B16" s="39"/>
      <c r="C16" s="40"/>
      <c r="D16" s="40"/>
      <c r="E16" s="40"/>
      <c r="F16" s="40"/>
      <c r="G16" s="40"/>
      <c r="H16" s="40"/>
      <c r="I16" s="104"/>
      <c r="J16" s="40"/>
      <c r="K16" s="43"/>
    </row>
    <row r="17" spans="2:11" s="1" customFormat="1" ht="14.45" customHeight="1">
      <c r="B17" s="39"/>
      <c r="C17" s="40"/>
      <c r="D17" s="35" t="s">
        <v>35</v>
      </c>
      <c r="E17" s="40"/>
      <c r="F17" s="40"/>
      <c r="G17" s="40"/>
      <c r="H17" s="40"/>
      <c r="I17" s="105" t="s">
        <v>32</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05" t="s">
        <v>34</v>
      </c>
      <c r="J18" s="33" t="str">
        <f>IF('Rekapitulace stavby'!AN14="Vyplň údaj","",IF('Rekapitulace stavby'!AN14="","",'Rekapitulace stavby'!AN14))</f>
        <v/>
      </c>
      <c r="K18" s="43"/>
    </row>
    <row r="19" spans="2:11" s="1" customFormat="1" ht="6.95" customHeight="1">
      <c r="B19" s="39"/>
      <c r="C19" s="40"/>
      <c r="D19" s="40"/>
      <c r="E19" s="40"/>
      <c r="F19" s="40"/>
      <c r="G19" s="40"/>
      <c r="H19" s="40"/>
      <c r="I19" s="104"/>
      <c r="J19" s="40"/>
      <c r="K19" s="43"/>
    </row>
    <row r="20" spans="2:11" s="1" customFormat="1" ht="14.45" customHeight="1">
      <c r="B20" s="39"/>
      <c r="C20" s="40"/>
      <c r="D20" s="35" t="s">
        <v>37</v>
      </c>
      <c r="E20" s="40"/>
      <c r="F20" s="40"/>
      <c r="G20" s="40"/>
      <c r="H20" s="40"/>
      <c r="I20" s="105" t="s">
        <v>32</v>
      </c>
      <c r="J20" s="33" t="str">
        <f>IF('Rekapitulace stavby'!AN16="","",'Rekapitulace stavby'!AN16)</f>
        <v/>
      </c>
      <c r="K20" s="43"/>
    </row>
    <row r="21" spans="2:11" s="1" customFormat="1" ht="18" customHeight="1">
      <c r="B21" s="39"/>
      <c r="C21" s="40"/>
      <c r="D21" s="40"/>
      <c r="E21" s="33" t="str">
        <f>IF('Rekapitulace stavby'!E17="","",'Rekapitulace stavby'!E17)</f>
        <v>Projekční kancelář MASTNÝ</v>
      </c>
      <c r="F21" s="40"/>
      <c r="G21" s="40"/>
      <c r="H21" s="40"/>
      <c r="I21" s="105" t="s">
        <v>34</v>
      </c>
      <c r="J21" s="33" t="str">
        <f>IF('Rekapitulace stavby'!AN17="","",'Rekapitulace stavby'!AN17)</f>
        <v/>
      </c>
      <c r="K21" s="43"/>
    </row>
    <row r="22" spans="2:11" s="1" customFormat="1" ht="6.95" customHeight="1">
      <c r="B22" s="39"/>
      <c r="C22" s="40"/>
      <c r="D22" s="40"/>
      <c r="E22" s="40"/>
      <c r="F22" s="40"/>
      <c r="G22" s="40"/>
      <c r="H22" s="40"/>
      <c r="I22" s="104"/>
      <c r="J22" s="40"/>
      <c r="K22" s="43"/>
    </row>
    <row r="23" spans="2:11" s="1" customFormat="1" ht="14.45" customHeight="1">
      <c r="B23" s="39"/>
      <c r="C23" s="40"/>
      <c r="D23" s="35" t="s">
        <v>40</v>
      </c>
      <c r="E23" s="40"/>
      <c r="F23" s="40"/>
      <c r="G23" s="40"/>
      <c r="H23" s="40"/>
      <c r="I23" s="104"/>
      <c r="J23" s="40"/>
      <c r="K23" s="43"/>
    </row>
    <row r="24" spans="2:11" s="6" customFormat="1" ht="22.5" customHeight="1">
      <c r="B24" s="107"/>
      <c r="C24" s="108"/>
      <c r="D24" s="108"/>
      <c r="E24" s="339" t="s">
        <v>5</v>
      </c>
      <c r="F24" s="339"/>
      <c r="G24" s="339"/>
      <c r="H24" s="339"/>
      <c r="I24" s="109"/>
      <c r="J24" s="108"/>
      <c r="K24" s="110"/>
    </row>
    <row r="25" spans="2:11" s="1" customFormat="1" ht="6.95" customHeight="1">
      <c r="B25" s="39"/>
      <c r="C25" s="40"/>
      <c r="D25" s="40"/>
      <c r="E25" s="40"/>
      <c r="F25" s="40"/>
      <c r="G25" s="40"/>
      <c r="H25" s="40"/>
      <c r="I25" s="104"/>
      <c r="J25" s="40"/>
      <c r="K25" s="43"/>
    </row>
    <row r="26" spans="2:11" s="1" customFormat="1" ht="6.95" customHeight="1">
      <c r="B26" s="39"/>
      <c r="C26" s="40"/>
      <c r="D26" s="66"/>
      <c r="E26" s="66"/>
      <c r="F26" s="66"/>
      <c r="G26" s="66"/>
      <c r="H26" s="66"/>
      <c r="I26" s="111"/>
      <c r="J26" s="66"/>
      <c r="K26" s="112"/>
    </row>
    <row r="27" spans="2:11" s="1" customFormat="1" ht="25.35" customHeight="1">
      <c r="B27" s="39"/>
      <c r="C27" s="40"/>
      <c r="D27" s="113" t="s">
        <v>42</v>
      </c>
      <c r="E27" s="40"/>
      <c r="F27" s="40"/>
      <c r="G27" s="40"/>
      <c r="H27" s="40"/>
      <c r="I27" s="104"/>
      <c r="J27" s="114">
        <f>ROUND(J88,2)</f>
        <v>0</v>
      </c>
      <c r="K27" s="43"/>
    </row>
    <row r="28" spans="2:11" s="1" customFormat="1" ht="6.95" customHeight="1">
      <c r="B28" s="39"/>
      <c r="C28" s="40"/>
      <c r="D28" s="66"/>
      <c r="E28" s="66"/>
      <c r="F28" s="66"/>
      <c r="G28" s="66"/>
      <c r="H28" s="66"/>
      <c r="I28" s="111"/>
      <c r="J28" s="66"/>
      <c r="K28" s="112"/>
    </row>
    <row r="29" spans="2:11" s="1" customFormat="1" ht="14.45" customHeight="1">
      <c r="B29" s="39"/>
      <c r="C29" s="40"/>
      <c r="D29" s="40"/>
      <c r="E29" s="40"/>
      <c r="F29" s="44" t="s">
        <v>44</v>
      </c>
      <c r="G29" s="40"/>
      <c r="H29" s="40"/>
      <c r="I29" s="115" t="s">
        <v>43</v>
      </c>
      <c r="J29" s="44" t="s">
        <v>45</v>
      </c>
      <c r="K29" s="43"/>
    </row>
    <row r="30" spans="2:11" s="1" customFormat="1" ht="14.45" customHeight="1">
      <c r="B30" s="39"/>
      <c r="C30" s="40"/>
      <c r="D30" s="47" t="s">
        <v>46</v>
      </c>
      <c r="E30" s="47" t="s">
        <v>47</v>
      </c>
      <c r="F30" s="116">
        <f>ROUND(SUM(BE88:BE199),2)</f>
        <v>0</v>
      </c>
      <c r="G30" s="40"/>
      <c r="H30" s="40"/>
      <c r="I30" s="117">
        <v>0.21</v>
      </c>
      <c r="J30" s="116">
        <f>ROUND(ROUND((SUM(BE88:BE199)),2)*I30,2)</f>
        <v>0</v>
      </c>
      <c r="K30" s="43"/>
    </row>
    <row r="31" spans="2:11" s="1" customFormat="1" ht="14.45" customHeight="1">
      <c r="B31" s="39"/>
      <c r="C31" s="40"/>
      <c r="D31" s="40"/>
      <c r="E31" s="47" t="s">
        <v>48</v>
      </c>
      <c r="F31" s="116">
        <f>ROUND(SUM(BF88:BF199),2)</f>
        <v>0</v>
      </c>
      <c r="G31" s="40"/>
      <c r="H31" s="40"/>
      <c r="I31" s="117">
        <v>0.15</v>
      </c>
      <c r="J31" s="116">
        <f>ROUND(ROUND((SUM(BF88:BF199)),2)*I31,2)</f>
        <v>0</v>
      </c>
      <c r="K31" s="43"/>
    </row>
    <row r="32" spans="2:11" s="1" customFormat="1" ht="14.45" customHeight="1" hidden="1">
      <c r="B32" s="39"/>
      <c r="C32" s="40"/>
      <c r="D32" s="40"/>
      <c r="E32" s="47" t="s">
        <v>49</v>
      </c>
      <c r="F32" s="116">
        <f>ROUND(SUM(BG88:BG199),2)</f>
        <v>0</v>
      </c>
      <c r="G32" s="40"/>
      <c r="H32" s="40"/>
      <c r="I32" s="117">
        <v>0.21</v>
      </c>
      <c r="J32" s="116">
        <v>0</v>
      </c>
      <c r="K32" s="43"/>
    </row>
    <row r="33" spans="2:11" s="1" customFormat="1" ht="14.45" customHeight="1" hidden="1">
      <c r="B33" s="39"/>
      <c r="C33" s="40"/>
      <c r="D33" s="40"/>
      <c r="E33" s="47" t="s">
        <v>50</v>
      </c>
      <c r="F33" s="116">
        <f>ROUND(SUM(BH88:BH199),2)</f>
        <v>0</v>
      </c>
      <c r="G33" s="40"/>
      <c r="H33" s="40"/>
      <c r="I33" s="117">
        <v>0.15</v>
      </c>
      <c r="J33" s="116">
        <v>0</v>
      </c>
      <c r="K33" s="43"/>
    </row>
    <row r="34" spans="2:11" s="1" customFormat="1" ht="14.45" customHeight="1" hidden="1">
      <c r="B34" s="39"/>
      <c r="C34" s="40"/>
      <c r="D34" s="40"/>
      <c r="E34" s="47" t="s">
        <v>51</v>
      </c>
      <c r="F34" s="116">
        <f>ROUND(SUM(BI88:BI199),2)</f>
        <v>0</v>
      </c>
      <c r="G34" s="40"/>
      <c r="H34" s="40"/>
      <c r="I34" s="117">
        <v>0</v>
      </c>
      <c r="J34" s="116">
        <v>0</v>
      </c>
      <c r="K34" s="43"/>
    </row>
    <row r="35" spans="2:11" s="1" customFormat="1" ht="6.95" customHeight="1">
      <c r="B35" s="39"/>
      <c r="C35" s="40"/>
      <c r="D35" s="40"/>
      <c r="E35" s="40"/>
      <c r="F35" s="40"/>
      <c r="G35" s="40"/>
      <c r="H35" s="40"/>
      <c r="I35" s="104"/>
      <c r="J35" s="40"/>
      <c r="K35" s="43"/>
    </row>
    <row r="36" spans="2:11" s="1" customFormat="1" ht="25.35" customHeight="1">
      <c r="B36" s="39"/>
      <c r="C36" s="118"/>
      <c r="D36" s="119" t="s">
        <v>52</v>
      </c>
      <c r="E36" s="69"/>
      <c r="F36" s="69"/>
      <c r="G36" s="120" t="s">
        <v>53</v>
      </c>
      <c r="H36" s="121" t="s">
        <v>54</v>
      </c>
      <c r="I36" s="122"/>
      <c r="J36" s="123">
        <f>SUM(J27:J34)</f>
        <v>0</v>
      </c>
      <c r="K36" s="124"/>
    </row>
    <row r="37" spans="2:11" s="1" customFormat="1" ht="14.45" customHeight="1">
      <c r="B37" s="54"/>
      <c r="C37" s="55"/>
      <c r="D37" s="55"/>
      <c r="E37" s="55"/>
      <c r="F37" s="55"/>
      <c r="G37" s="55"/>
      <c r="H37" s="55"/>
      <c r="I37" s="125"/>
      <c r="J37" s="55"/>
      <c r="K37" s="56"/>
    </row>
    <row r="41" spans="2:11" s="1" customFormat="1" ht="6.95" customHeight="1">
      <c r="B41" s="57"/>
      <c r="C41" s="58"/>
      <c r="D41" s="58"/>
      <c r="E41" s="58"/>
      <c r="F41" s="58"/>
      <c r="G41" s="58"/>
      <c r="H41" s="58"/>
      <c r="I41" s="126"/>
      <c r="J41" s="58"/>
      <c r="K41" s="127"/>
    </row>
    <row r="42" spans="2:11" s="1" customFormat="1" ht="36.95" customHeight="1">
      <c r="B42" s="39"/>
      <c r="C42" s="28" t="s">
        <v>99</v>
      </c>
      <c r="D42" s="40"/>
      <c r="E42" s="40"/>
      <c r="F42" s="40"/>
      <c r="G42" s="40"/>
      <c r="H42" s="40"/>
      <c r="I42" s="104"/>
      <c r="J42" s="40"/>
      <c r="K42" s="43"/>
    </row>
    <row r="43" spans="2:11" s="1" customFormat="1" ht="6.95" customHeight="1">
      <c r="B43" s="39"/>
      <c r="C43" s="40"/>
      <c r="D43" s="40"/>
      <c r="E43" s="40"/>
      <c r="F43" s="40"/>
      <c r="G43" s="40"/>
      <c r="H43" s="40"/>
      <c r="I43" s="104"/>
      <c r="J43" s="40"/>
      <c r="K43" s="43"/>
    </row>
    <row r="44" spans="2:11" s="1" customFormat="1" ht="14.45" customHeight="1">
      <c r="B44" s="39"/>
      <c r="C44" s="35" t="s">
        <v>19</v>
      </c>
      <c r="D44" s="40"/>
      <c r="E44" s="40"/>
      <c r="F44" s="40"/>
      <c r="G44" s="40"/>
      <c r="H44" s="40"/>
      <c r="I44" s="104"/>
      <c r="J44" s="40"/>
      <c r="K44" s="43"/>
    </row>
    <row r="45" spans="2:11" s="1" customFormat="1" ht="22.5" customHeight="1">
      <c r="B45" s="39"/>
      <c r="C45" s="40"/>
      <c r="D45" s="40"/>
      <c r="E45" s="347" t="str">
        <f>E7</f>
        <v>Obnova vstupního prostoru - Krajský úřad Plzeňského kraje, ul. Škroupova, Plzeň</v>
      </c>
      <c r="F45" s="348"/>
      <c r="G45" s="348"/>
      <c r="H45" s="348"/>
      <c r="I45" s="104"/>
      <c r="J45" s="40"/>
      <c r="K45" s="43"/>
    </row>
    <row r="46" spans="2:11" s="1" customFormat="1" ht="14.45" customHeight="1">
      <c r="B46" s="39"/>
      <c r="C46" s="35" t="s">
        <v>96</v>
      </c>
      <c r="D46" s="40"/>
      <c r="E46" s="40"/>
      <c r="F46" s="40"/>
      <c r="G46" s="40"/>
      <c r="H46" s="40"/>
      <c r="I46" s="104"/>
      <c r="J46" s="40"/>
      <c r="K46" s="43"/>
    </row>
    <row r="47" spans="2:11" s="1" customFormat="1" ht="23.25" customHeight="1">
      <c r="B47" s="39"/>
      <c r="C47" s="40"/>
      <c r="D47" s="40"/>
      <c r="E47" s="349" t="str">
        <f>E9</f>
        <v>01 - Stavební část</v>
      </c>
      <c r="F47" s="350"/>
      <c r="G47" s="350"/>
      <c r="H47" s="350"/>
      <c r="I47" s="104"/>
      <c r="J47" s="40"/>
      <c r="K47" s="43"/>
    </row>
    <row r="48" spans="2:11" s="1" customFormat="1" ht="6.95" customHeight="1">
      <c r="B48" s="39"/>
      <c r="C48" s="40"/>
      <c r="D48" s="40"/>
      <c r="E48" s="40"/>
      <c r="F48" s="40"/>
      <c r="G48" s="40"/>
      <c r="H48" s="40"/>
      <c r="I48" s="104"/>
      <c r="J48" s="40"/>
      <c r="K48" s="43"/>
    </row>
    <row r="49" spans="2:11" s="1" customFormat="1" ht="18" customHeight="1">
      <c r="B49" s="39"/>
      <c r="C49" s="35" t="s">
        <v>25</v>
      </c>
      <c r="D49" s="40"/>
      <c r="E49" s="40"/>
      <c r="F49" s="33" t="str">
        <f>F12</f>
        <v xml:space="preserve"> </v>
      </c>
      <c r="G49" s="40"/>
      <c r="H49" s="40"/>
      <c r="I49" s="105" t="s">
        <v>27</v>
      </c>
      <c r="J49" s="106" t="str">
        <f>IF(J12="","",J12)</f>
        <v>9. 12. 2017</v>
      </c>
      <c r="K49" s="43"/>
    </row>
    <row r="50" spans="2:11" s="1" customFormat="1" ht="6.95" customHeight="1">
      <c r="B50" s="39"/>
      <c r="C50" s="40"/>
      <c r="D50" s="40"/>
      <c r="E50" s="40"/>
      <c r="F50" s="40"/>
      <c r="G50" s="40"/>
      <c r="H50" s="40"/>
      <c r="I50" s="104"/>
      <c r="J50" s="40"/>
      <c r="K50" s="43"/>
    </row>
    <row r="51" spans="2:11" s="1" customFormat="1" ht="15">
      <c r="B51" s="39"/>
      <c r="C51" s="35" t="s">
        <v>31</v>
      </c>
      <c r="D51" s="40"/>
      <c r="E51" s="40"/>
      <c r="F51" s="33" t="str">
        <f>E15</f>
        <v>Krajský úřad Plzeňského kraje</v>
      </c>
      <c r="G51" s="40"/>
      <c r="H51" s="40"/>
      <c r="I51" s="105" t="s">
        <v>37</v>
      </c>
      <c r="J51" s="33" t="str">
        <f>E21</f>
        <v>Projekční kancelář MASTNÝ</v>
      </c>
      <c r="K51" s="43"/>
    </row>
    <row r="52" spans="2:11" s="1" customFormat="1" ht="14.45" customHeight="1">
      <c r="B52" s="39"/>
      <c r="C52" s="35" t="s">
        <v>35</v>
      </c>
      <c r="D52" s="40"/>
      <c r="E52" s="40"/>
      <c r="F52" s="33" t="str">
        <f>IF(E18="","",E18)</f>
        <v/>
      </c>
      <c r="G52" s="40"/>
      <c r="H52" s="40"/>
      <c r="I52" s="104"/>
      <c r="J52" s="40"/>
      <c r="K52" s="43"/>
    </row>
    <row r="53" spans="2:11" s="1" customFormat="1" ht="10.35" customHeight="1">
      <c r="B53" s="39"/>
      <c r="C53" s="40"/>
      <c r="D53" s="40"/>
      <c r="E53" s="40"/>
      <c r="F53" s="40"/>
      <c r="G53" s="40"/>
      <c r="H53" s="40"/>
      <c r="I53" s="104"/>
      <c r="J53" s="40"/>
      <c r="K53" s="43"/>
    </row>
    <row r="54" spans="2:11" s="1" customFormat="1" ht="29.25" customHeight="1">
      <c r="B54" s="39"/>
      <c r="C54" s="128" t="s">
        <v>100</v>
      </c>
      <c r="D54" s="118"/>
      <c r="E54" s="118"/>
      <c r="F54" s="118"/>
      <c r="G54" s="118"/>
      <c r="H54" s="118"/>
      <c r="I54" s="129"/>
      <c r="J54" s="130" t="s">
        <v>101</v>
      </c>
      <c r="K54" s="131"/>
    </row>
    <row r="55" spans="2:11" s="1" customFormat="1" ht="10.35" customHeight="1">
      <c r="B55" s="39"/>
      <c r="C55" s="40"/>
      <c r="D55" s="40"/>
      <c r="E55" s="40"/>
      <c r="F55" s="40"/>
      <c r="G55" s="40"/>
      <c r="H55" s="40"/>
      <c r="I55" s="104"/>
      <c r="J55" s="40"/>
      <c r="K55" s="43"/>
    </row>
    <row r="56" spans="2:47" s="1" customFormat="1" ht="29.25" customHeight="1">
      <c r="B56" s="39"/>
      <c r="C56" s="132" t="s">
        <v>102</v>
      </c>
      <c r="D56" s="40"/>
      <c r="E56" s="40"/>
      <c r="F56" s="40"/>
      <c r="G56" s="40"/>
      <c r="H56" s="40"/>
      <c r="I56" s="104"/>
      <c r="J56" s="114">
        <f>J88</f>
        <v>0</v>
      </c>
      <c r="K56" s="43"/>
      <c r="AU56" s="22" t="s">
        <v>103</v>
      </c>
    </row>
    <row r="57" spans="2:11" s="7" customFormat="1" ht="24.95" customHeight="1">
      <c r="B57" s="133"/>
      <c r="C57" s="134"/>
      <c r="D57" s="135" t="s">
        <v>142</v>
      </c>
      <c r="E57" s="136"/>
      <c r="F57" s="136"/>
      <c r="G57" s="136"/>
      <c r="H57" s="136"/>
      <c r="I57" s="137"/>
      <c r="J57" s="138">
        <f>J89</f>
        <v>0</v>
      </c>
      <c r="K57" s="139"/>
    </row>
    <row r="58" spans="2:11" s="10" customFormat="1" ht="19.9" customHeight="1">
      <c r="B58" s="185"/>
      <c r="C58" s="186"/>
      <c r="D58" s="187" t="s">
        <v>143</v>
      </c>
      <c r="E58" s="188"/>
      <c r="F58" s="188"/>
      <c r="G58" s="188"/>
      <c r="H58" s="188"/>
      <c r="I58" s="189"/>
      <c r="J58" s="190">
        <f>J90</f>
        <v>0</v>
      </c>
      <c r="K58" s="191"/>
    </row>
    <row r="59" spans="2:11" s="10" customFormat="1" ht="19.9" customHeight="1">
      <c r="B59" s="185"/>
      <c r="C59" s="186"/>
      <c r="D59" s="187" t="s">
        <v>144</v>
      </c>
      <c r="E59" s="188"/>
      <c r="F59" s="188"/>
      <c r="G59" s="188"/>
      <c r="H59" s="188"/>
      <c r="I59" s="189"/>
      <c r="J59" s="190">
        <f>J93</f>
        <v>0</v>
      </c>
      <c r="K59" s="191"/>
    </row>
    <row r="60" spans="2:11" s="10" customFormat="1" ht="19.9" customHeight="1">
      <c r="B60" s="185"/>
      <c r="C60" s="186"/>
      <c r="D60" s="187" t="s">
        <v>145</v>
      </c>
      <c r="E60" s="188"/>
      <c r="F60" s="188"/>
      <c r="G60" s="188"/>
      <c r="H60" s="188"/>
      <c r="I60" s="189"/>
      <c r="J60" s="190">
        <f>J98</f>
        <v>0</v>
      </c>
      <c r="K60" s="191"/>
    </row>
    <row r="61" spans="2:11" s="10" customFormat="1" ht="19.9" customHeight="1">
      <c r="B61" s="185"/>
      <c r="C61" s="186"/>
      <c r="D61" s="187" t="s">
        <v>146</v>
      </c>
      <c r="E61" s="188"/>
      <c r="F61" s="188"/>
      <c r="G61" s="188"/>
      <c r="H61" s="188"/>
      <c r="I61" s="189"/>
      <c r="J61" s="190">
        <f>J110</f>
        <v>0</v>
      </c>
      <c r="K61" s="191"/>
    </row>
    <row r="62" spans="2:11" s="10" customFormat="1" ht="19.9" customHeight="1">
      <c r="B62" s="185"/>
      <c r="C62" s="186"/>
      <c r="D62" s="187" t="s">
        <v>147</v>
      </c>
      <c r="E62" s="188"/>
      <c r="F62" s="188"/>
      <c r="G62" s="188"/>
      <c r="H62" s="188"/>
      <c r="I62" s="189"/>
      <c r="J62" s="190">
        <f>J127</f>
        <v>0</v>
      </c>
      <c r="K62" s="191"/>
    </row>
    <row r="63" spans="2:11" s="10" customFormat="1" ht="19.9" customHeight="1">
      <c r="B63" s="185"/>
      <c r="C63" s="186"/>
      <c r="D63" s="187" t="s">
        <v>148</v>
      </c>
      <c r="E63" s="188"/>
      <c r="F63" s="188"/>
      <c r="G63" s="188"/>
      <c r="H63" s="188"/>
      <c r="I63" s="189"/>
      <c r="J63" s="190">
        <f>J144</f>
        <v>0</v>
      </c>
      <c r="K63" s="191"/>
    </row>
    <row r="64" spans="2:11" s="7" customFormat="1" ht="24.95" customHeight="1">
      <c r="B64" s="133"/>
      <c r="C64" s="134"/>
      <c r="D64" s="135" t="s">
        <v>149</v>
      </c>
      <c r="E64" s="136"/>
      <c r="F64" s="136"/>
      <c r="G64" s="136"/>
      <c r="H64" s="136"/>
      <c r="I64" s="137"/>
      <c r="J64" s="138">
        <f>J148</f>
        <v>0</v>
      </c>
      <c r="K64" s="139"/>
    </row>
    <row r="65" spans="2:11" s="10" customFormat="1" ht="19.9" customHeight="1">
      <c r="B65" s="185"/>
      <c r="C65" s="186"/>
      <c r="D65" s="187" t="s">
        <v>150</v>
      </c>
      <c r="E65" s="188"/>
      <c r="F65" s="188"/>
      <c r="G65" s="188"/>
      <c r="H65" s="188"/>
      <c r="I65" s="189"/>
      <c r="J65" s="190">
        <f>J149</f>
        <v>0</v>
      </c>
      <c r="K65" s="191"/>
    </row>
    <row r="66" spans="2:11" s="10" customFormat="1" ht="19.9" customHeight="1">
      <c r="B66" s="185"/>
      <c r="C66" s="186"/>
      <c r="D66" s="187" t="s">
        <v>151</v>
      </c>
      <c r="E66" s="188"/>
      <c r="F66" s="188"/>
      <c r="G66" s="188"/>
      <c r="H66" s="188"/>
      <c r="I66" s="189"/>
      <c r="J66" s="190">
        <f>J159</f>
        <v>0</v>
      </c>
      <c r="K66" s="191"/>
    </row>
    <row r="67" spans="2:11" s="10" customFormat="1" ht="19.9" customHeight="1">
      <c r="B67" s="185"/>
      <c r="C67" s="186"/>
      <c r="D67" s="187" t="s">
        <v>152</v>
      </c>
      <c r="E67" s="188"/>
      <c r="F67" s="188"/>
      <c r="G67" s="188"/>
      <c r="H67" s="188"/>
      <c r="I67" s="189"/>
      <c r="J67" s="190">
        <f>J175</f>
        <v>0</v>
      </c>
      <c r="K67" s="191"/>
    </row>
    <row r="68" spans="2:11" s="10" customFormat="1" ht="19.9" customHeight="1">
      <c r="B68" s="185"/>
      <c r="C68" s="186"/>
      <c r="D68" s="187" t="s">
        <v>153</v>
      </c>
      <c r="E68" s="188"/>
      <c r="F68" s="188"/>
      <c r="G68" s="188"/>
      <c r="H68" s="188"/>
      <c r="I68" s="189"/>
      <c r="J68" s="190">
        <f>J197</f>
        <v>0</v>
      </c>
      <c r="K68" s="191"/>
    </row>
    <row r="69" spans="2:11" s="1" customFormat="1" ht="21.75" customHeight="1">
      <c r="B69" s="39"/>
      <c r="C69" s="40"/>
      <c r="D69" s="40"/>
      <c r="E69" s="40"/>
      <c r="F69" s="40"/>
      <c r="G69" s="40"/>
      <c r="H69" s="40"/>
      <c r="I69" s="104"/>
      <c r="J69" s="40"/>
      <c r="K69" s="43"/>
    </row>
    <row r="70" spans="2:11" s="1" customFormat="1" ht="6.95" customHeight="1">
      <c r="B70" s="54"/>
      <c r="C70" s="55"/>
      <c r="D70" s="55"/>
      <c r="E70" s="55"/>
      <c r="F70" s="55"/>
      <c r="G70" s="55"/>
      <c r="H70" s="55"/>
      <c r="I70" s="125"/>
      <c r="J70" s="55"/>
      <c r="K70" s="56"/>
    </row>
    <row r="74" spans="2:12" s="1" customFormat="1" ht="6.95" customHeight="1">
      <c r="B74" s="57"/>
      <c r="C74" s="58"/>
      <c r="D74" s="58"/>
      <c r="E74" s="58"/>
      <c r="F74" s="58"/>
      <c r="G74" s="58"/>
      <c r="H74" s="58"/>
      <c r="I74" s="126"/>
      <c r="J74" s="58"/>
      <c r="K74" s="58"/>
      <c r="L74" s="39"/>
    </row>
    <row r="75" spans="2:12" s="1" customFormat="1" ht="36.95" customHeight="1">
      <c r="B75" s="39"/>
      <c r="C75" s="59" t="s">
        <v>105</v>
      </c>
      <c r="L75" s="39"/>
    </row>
    <row r="76" spans="2:12" s="1" customFormat="1" ht="6.95" customHeight="1">
      <c r="B76" s="39"/>
      <c r="L76" s="39"/>
    </row>
    <row r="77" spans="2:12" s="1" customFormat="1" ht="14.45" customHeight="1">
      <c r="B77" s="39"/>
      <c r="C77" s="61" t="s">
        <v>19</v>
      </c>
      <c r="L77" s="39"/>
    </row>
    <row r="78" spans="2:12" s="1" customFormat="1" ht="22.5" customHeight="1">
      <c r="B78" s="39"/>
      <c r="E78" s="343" t="str">
        <f>E7</f>
        <v>Obnova vstupního prostoru - Krajský úřad Plzeňského kraje, ul. Škroupova, Plzeň</v>
      </c>
      <c r="F78" s="344"/>
      <c r="G78" s="344"/>
      <c r="H78" s="344"/>
      <c r="L78" s="39"/>
    </row>
    <row r="79" spans="2:12" s="1" customFormat="1" ht="14.45" customHeight="1">
      <c r="B79" s="39"/>
      <c r="C79" s="61" t="s">
        <v>96</v>
      </c>
      <c r="L79" s="39"/>
    </row>
    <row r="80" spans="2:12" s="1" customFormat="1" ht="23.25" customHeight="1">
      <c r="B80" s="39"/>
      <c r="E80" s="312" t="str">
        <f>E9</f>
        <v>01 - Stavební část</v>
      </c>
      <c r="F80" s="345"/>
      <c r="G80" s="345"/>
      <c r="H80" s="345"/>
      <c r="L80" s="39"/>
    </row>
    <row r="81" spans="2:12" s="1" customFormat="1" ht="6.95" customHeight="1">
      <c r="B81" s="39"/>
      <c r="L81" s="39"/>
    </row>
    <row r="82" spans="2:12" s="1" customFormat="1" ht="18" customHeight="1">
      <c r="B82" s="39"/>
      <c r="C82" s="61" t="s">
        <v>25</v>
      </c>
      <c r="F82" s="140" t="str">
        <f>F12</f>
        <v xml:space="preserve"> </v>
      </c>
      <c r="I82" s="141" t="s">
        <v>27</v>
      </c>
      <c r="J82" s="65" t="str">
        <f>IF(J12="","",J12)</f>
        <v>9. 12. 2017</v>
      </c>
      <c r="L82" s="39"/>
    </row>
    <row r="83" spans="2:12" s="1" customFormat="1" ht="6.95" customHeight="1">
      <c r="B83" s="39"/>
      <c r="L83" s="39"/>
    </row>
    <row r="84" spans="2:12" s="1" customFormat="1" ht="15">
      <c r="B84" s="39"/>
      <c r="C84" s="61" t="s">
        <v>31</v>
      </c>
      <c r="F84" s="140" t="str">
        <f>E15</f>
        <v>Krajský úřad Plzeňského kraje</v>
      </c>
      <c r="I84" s="141" t="s">
        <v>37</v>
      </c>
      <c r="J84" s="140" t="str">
        <f>E21</f>
        <v>Projekční kancelář MASTNÝ</v>
      </c>
      <c r="L84" s="39"/>
    </row>
    <row r="85" spans="2:12" s="1" customFormat="1" ht="14.45" customHeight="1">
      <c r="B85" s="39"/>
      <c r="C85" s="61" t="s">
        <v>35</v>
      </c>
      <c r="F85" s="140" t="str">
        <f>IF(E18="","",E18)</f>
        <v/>
      </c>
      <c r="L85" s="39"/>
    </row>
    <row r="86" spans="2:12" s="1" customFormat="1" ht="10.35" customHeight="1">
      <c r="B86" s="39"/>
      <c r="L86" s="39"/>
    </row>
    <row r="87" spans="2:20" s="8" customFormat="1" ht="29.25" customHeight="1">
      <c r="B87" s="142"/>
      <c r="C87" s="143" t="s">
        <v>106</v>
      </c>
      <c r="D87" s="144" t="s">
        <v>61</v>
      </c>
      <c r="E87" s="144" t="s">
        <v>57</v>
      </c>
      <c r="F87" s="144" t="s">
        <v>107</v>
      </c>
      <c r="G87" s="144" t="s">
        <v>108</v>
      </c>
      <c r="H87" s="144" t="s">
        <v>109</v>
      </c>
      <c r="I87" s="145" t="s">
        <v>110</v>
      </c>
      <c r="J87" s="144" t="s">
        <v>101</v>
      </c>
      <c r="K87" s="146" t="s">
        <v>111</v>
      </c>
      <c r="L87" s="142"/>
      <c r="M87" s="71" t="s">
        <v>112</v>
      </c>
      <c r="N87" s="72" t="s">
        <v>46</v>
      </c>
      <c r="O87" s="72" t="s">
        <v>113</v>
      </c>
      <c r="P87" s="72" t="s">
        <v>114</v>
      </c>
      <c r="Q87" s="72" t="s">
        <v>115</v>
      </c>
      <c r="R87" s="72" t="s">
        <v>116</v>
      </c>
      <c r="S87" s="72" t="s">
        <v>117</v>
      </c>
      <c r="T87" s="73" t="s">
        <v>118</v>
      </c>
    </row>
    <row r="88" spans="2:63" s="1" customFormat="1" ht="29.25" customHeight="1">
      <c r="B88" s="39"/>
      <c r="C88" s="75" t="s">
        <v>102</v>
      </c>
      <c r="J88" s="147">
        <f>BK88</f>
        <v>0</v>
      </c>
      <c r="L88" s="39"/>
      <c r="M88" s="74"/>
      <c r="N88" s="66"/>
      <c r="O88" s="66"/>
      <c r="P88" s="148">
        <f>P89+P148</f>
        <v>0</v>
      </c>
      <c r="Q88" s="66"/>
      <c r="R88" s="148">
        <f>R89+R148</f>
        <v>6.601699999999999</v>
      </c>
      <c r="S88" s="66"/>
      <c r="T88" s="149">
        <f>T89+T148</f>
        <v>13.0032</v>
      </c>
      <c r="AT88" s="22" t="s">
        <v>75</v>
      </c>
      <c r="AU88" s="22" t="s">
        <v>103</v>
      </c>
      <c r="BK88" s="150">
        <f>BK89+BK148</f>
        <v>0</v>
      </c>
    </row>
    <row r="89" spans="2:63" s="9" customFormat="1" ht="37.35" customHeight="1">
      <c r="B89" s="151"/>
      <c r="D89" s="160" t="s">
        <v>75</v>
      </c>
      <c r="E89" s="192" t="s">
        <v>154</v>
      </c>
      <c r="F89" s="192" t="s">
        <v>155</v>
      </c>
      <c r="I89" s="154"/>
      <c r="J89" s="193">
        <f>BK89</f>
        <v>0</v>
      </c>
      <c r="L89" s="151"/>
      <c r="M89" s="156"/>
      <c r="N89" s="157"/>
      <c r="O89" s="157"/>
      <c r="P89" s="158">
        <f>P90+P93+P98+P110+P127+P144</f>
        <v>0</v>
      </c>
      <c r="Q89" s="157"/>
      <c r="R89" s="158">
        <f>R90+R93+R98+R110+R127+R144</f>
        <v>3.1024279999999997</v>
      </c>
      <c r="S89" s="157"/>
      <c r="T89" s="159">
        <f>T90+T93+T98+T110+T127+T144</f>
        <v>13.0032</v>
      </c>
      <c r="AR89" s="160" t="s">
        <v>24</v>
      </c>
      <c r="AT89" s="161" t="s">
        <v>75</v>
      </c>
      <c r="AU89" s="161" t="s">
        <v>76</v>
      </c>
      <c r="AY89" s="160" t="s">
        <v>122</v>
      </c>
      <c r="BK89" s="162">
        <f>BK90+BK93+BK98+BK110+BK127+BK144</f>
        <v>0</v>
      </c>
    </row>
    <row r="90" spans="2:63" s="9" customFormat="1" ht="19.9" customHeight="1">
      <c r="B90" s="151"/>
      <c r="D90" s="152" t="s">
        <v>75</v>
      </c>
      <c r="E90" s="194" t="s">
        <v>156</v>
      </c>
      <c r="F90" s="194" t="s">
        <v>157</v>
      </c>
      <c r="I90" s="154"/>
      <c r="J90" s="195">
        <f>BK90</f>
        <v>0</v>
      </c>
      <c r="L90" s="151"/>
      <c r="M90" s="156"/>
      <c r="N90" s="157"/>
      <c r="O90" s="157"/>
      <c r="P90" s="158">
        <f>SUM(P91:P92)</f>
        <v>0</v>
      </c>
      <c r="Q90" s="157"/>
      <c r="R90" s="158">
        <f>SUM(R91:R92)</f>
        <v>0</v>
      </c>
      <c r="S90" s="157"/>
      <c r="T90" s="159">
        <f>SUM(T91:T92)</f>
        <v>0</v>
      </c>
      <c r="AR90" s="160" t="s">
        <v>24</v>
      </c>
      <c r="AT90" s="161" t="s">
        <v>75</v>
      </c>
      <c r="AU90" s="161" t="s">
        <v>24</v>
      </c>
      <c r="AY90" s="160" t="s">
        <v>122</v>
      </c>
      <c r="BK90" s="162">
        <f>SUM(BK91:BK92)</f>
        <v>0</v>
      </c>
    </row>
    <row r="91" spans="2:65" s="1" customFormat="1" ht="22.5" customHeight="1">
      <c r="B91" s="163"/>
      <c r="C91" s="164" t="s">
        <v>24</v>
      </c>
      <c r="D91" s="164" t="s">
        <v>123</v>
      </c>
      <c r="E91" s="165" t="s">
        <v>158</v>
      </c>
      <c r="F91" s="166" t="s">
        <v>159</v>
      </c>
      <c r="G91" s="167" t="s">
        <v>126</v>
      </c>
      <c r="H91" s="168">
        <v>1</v>
      </c>
      <c r="I91" s="169"/>
      <c r="J91" s="170">
        <f>ROUND(I91*H91,2)</f>
        <v>0</v>
      </c>
      <c r="K91" s="166" t="s">
        <v>5</v>
      </c>
      <c r="L91" s="39"/>
      <c r="M91" s="171" t="s">
        <v>5</v>
      </c>
      <c r="N91" s="172" t="s">
        <v>47</v>
      </c>
      <c r="O91" s="40"/>
      <c r="P91" s="173">
        <f>O91*H91</f>
        <v>0</v>
      </c>
      <c r="Q91" s="173">
        <v>0</v>
      </c>
      <c r="R91" s="173">
        <f>Q91*H91</f>
        <v>0</v>
      </c>
      <c r="S91" s="173">
        <v>0</v>
      </c>
      <c r="T91" s="174">
        <f>S91*H91</f>
        <v>0</v>
      </c>
      <c r="AR91" s="22" t="s">
        <v>160</v>
      </c>
      <c r="AT91" s="22" t="s">
        <v>123</v>
      </c>
      <c r="AU91" s="22" t="s">
        <v>85</v>
      </c>
      <c r="AY91" s="22" t="s">
        <v>122</v>
      </c>
      <c r="BE91" s="175">
        <f>IF(N91="základní",J91,0)</f>
        <v>0</v>
      </c>
      <c r="BF91" s="175">
        <f>IF(N91="snížená",J91,0)</f>
        <v>0</v>
      </c>
      <c r="BG91" s="175">
        <f>IF(N91="zákl. přenesená",J91,0)</f>
        <v>0</v>
      </c>
      <c r="BH91" s="175">
        <f>IF(N91="sníž. přenesená",J91,0)</f>
        <v>0</v>
      </c>
      <c r="BI91" s="175">
        <f>IF(N91="nulová",J91,0)</f>
        <v>0</v>
      </c>
      <c r="BJ91" s="22" t="s">
        <v>24</v>
      </c>
      <c r="BK91" s="175">
        <f>ROUND(I91*H91,2)</f>
        <v>0</v>
      </c>
      <c r="BL91" s="22" t="s">
        <v>160</v>
      </c>
      <c r="BM91" s="22" t="s">
        <v>161</v>
      </c>
    </row>
    <row r="92" spans="2:47" s="1" customFormat="1" ht="13.5">
      <c r="B92" s="39"/>
      <c r="D92" s="180" t="s">
        <v>130</v>
      </c>
      <c r="F92" s="181" t="s">
        <v>159</v>
      </c>
      <c r="I92" s="178"/>
      <c r="L92" s="39"/>
      <c r="M92" s="179"/>
      <c r="N92" s="40"/>
      <c r="O92" s="40"/>
      <c r="P92" s="40"/>
      <c r="Q92" s="40"/>
      <c r="R92" s="40"/>
      <c r="S92" s="40"/>
      <c r="T92" s="68"/>
      <c r="AT92" s="22" t="s">
        <v>130</v>
      </c>
      <c r="AU92" s="22" t="s">
        <v>85</v>
      </c>
    </row>
    <row r="93" spans="2:63" s="9" customFormat="1" ht="29.85" customHeight="1">
      <c r="B93" s="151"/>
      <c r="D93" s="152" t="s">
        <v>75</v>
      </c>
      <c r="E93" s="194" t="s">
        <v>162</v>
      </c>
      <c r="F93" s="194" t="s">
        <v>163</v>
      </c>
      <c r="I93" s="154"/>
      <c r="J93" s="195">
        <f>BK93</f>
        <v>0</v>
      </c>
      <c r="L93" s="151"/>
      <c r="M93" s="156"/>
      <c r="N93" s="157"/>
      <c r="O93" s="157"/>
      <c r="P93" s="158">
        <f>SUM(P94:P97)</f>
        <v>0</v>
      </c>
      <c r="Q93" s="157"/>
      <c r="R93" s="158">
        <f>SUM(R94:R97)</f>
        <v>3.0844799999999997</v>
      </c>
      <c r="S93" s="157"/>
      <c r="T93" s="159">
        <f>SUM(T94:T97)</f>
        <v>0</v>
      </c>
      <c r="AR93" s="160" t="s">
        <v>24</v>
      </c>
      <c r="AT93" s="161" t="s">
        <v>75</v>
      </c>
      <c r="AU93" s="161" t="s">
        <v>24</v>
      </c>
      <c r="AY93" s="160" t="s">
        <v>122</v>
      </c>
      <c r="BK93" s="162">
        <f>SUM(BK94:BK97)</f>
        <v>0</v>
      </c>
    </row>
    <row r="94" spans="2:65" s="1" customFormat="1" ht="22.5" customHeight="1">
      <c r="B94" s="163"/>
      <c r="C94" s="164" t="s">
        <v>85</v>
      </c>
      <c r="D94" s="164" t="s">
        <v>123</v>
      </c>
      <c r="E94" s="165" t="s">
        <v>164</v>
      </c>
      <c r="F94" s="166" t="s">
        <v>165</v>
      </c>
      <c r="G94" s="167" t="s">
        <v>166</v>
      </c>
      <c r="H94" s="168">
        <v>50.4</v>
      </c>
      <c r="I94" s="169"/>
      <c r="J94" s="170">
        <f>ROUND(I94*H94,2)</f>
        <v>0</v>
      </c>
      <c r="K94" s="166" t="s">
        <v>127</v>
      </c>
      <c r="L94" s="39"/>
      <c r="M94" s="171" t="s">
        <v>5</v>
      </c>
      <c r="N94" s="172" t="s">
        <v>47</v>
      </c>
      <c r="O94" s="40"/>
      <c r="P94" s="173">
        <f>O94*H94</f>
        <v>0</v>
      </c>
      <c r="Q94" s="173">
        <v>0.0612</v>
      </c>
      <c r="R94" s="173">
        <f>Q94*H94</f>
        <v>3.0844799999999997</v>
      </c>
      <c r="S94" s="173">
        <v>0</v>
      </c>
      <c r="T94" s="174">
        <f>S94*H94</f>
        <v>0</v>
      </c>
      <c r="AR94" s="22" t="s">
        <v>160</v>
      </c>
      <c r="AT94" s="22" t="s">
        <v>123</v>
      </c>
      <c r="AU94" s="22" t="s">
        <v>85</v>
      </c>
      <c r="AY94" s="22" t="s">
        <v>122</v>
      </c>
      <c r="BE94" s="175">
        <f>IF(N94="základní",J94,0)</f>
        <v>0</v>
      </c>
      <c r="BF94" s="175">
        <f>IF(N94="snížená",J94,0)</f>
        <v>0</v>
      </c>
      <c r="BG94" s="175">
        <f>IF(N94="zákl. přenesená",J94,0)</f>
        <v>0</v>
      </c>
      <c r="BH94" s="175">
        <f>IF(N94="sníž. přenesená",J94,0)</f>
        <v>0</v>
      </c>
      <c r="BI94" s="175">
        <f>IF(N94="nulová",J94,0)</f>
        <v>0</v>
      </c>
      <c r="BJ94" s="22" t="s">
        <v>24</v>
      </c>
      <c r="BK94" s="175">
        <f>ROUND(I94*H94,2)</f>
        <v>0</v>
      </c>
      <c r="BL94" s="22" t="s">
        <v>160</v>
      </c>
      <c r="BM94" s="22" t="s">
        <v>167</v>
      </c>
    </row>
    <row r="95" spans="2:47" s="1" customFormat="1" ht="13.5">
      <c r="B95" s="39"/>
      <c r="D95" s="180" t="s">
        <v>130</v>
      </c>
      <c r="F95" s="181" t="s">
        <v>168</v>
      </c>
      <c r="I95" s="178"/>
      <c r="L95" s="39"/>
      <c r="M95" s="179"/>
      <c r="N95" s="40"/>
      <c r="O95" s="40"/>
      <c r="P95" s="40"/>
      <c r="Q95" s="40"/>
      <c r="R95" s="40"/>
      <c r="S95" s="40"/>
      <c r="T95" s="68"/>
      <c r="AT95" s="22" t="s">
        <v>130</v>
      </c>
      <c r="AU95" s="22" t="s">
        <v>85</v>
      </c>
    </row>
    <row r="96" spans="2:51" s="11" customFormat="1" ht="13.5">
      <c r="B96" s="196"/>
      <c r="D96" s="180" t="s">
        <v>169</v>
      </c>
      <c r="E96" s="197" t="s">
        <v>5</v>
      </c>
      <c r="F96" s="198" t="s">
        <v>170</v>
      </c>
      <c r="H96" s="199" t="s">
        <v>5</v>
      </c>
      <c r="I96" s="200"/>
      <c r="L96" s="196"/>
      <c r="M96" s="201"/>
      <c r="N96" s="202"/>
      <c r="O96" s="202"/>
      <c r="P96" s="202"/>
      <c r="Q96" s="202"/>
      <c r="R96" s="202"/>
      <c r="S96" s="202"/>
      <c r="T96" s="203"/>
      <c r="AT96" s="199" t="s">
        <v>169</v>
      </c>
      <c r="AU96" s="199" t="s">
        <v>85</v>
      </c>
      <c r="AV96" s="11" t="s">
        <v>24</v>
      </c>
      <c r="AW96" s="11" t="s">
        <v>39</v>
      </c>
      <c r="AX96" s="11" t="s">
        <v>76</v>
      </c>
      <c r="AY96" s="199" t="s">
        <v>122</v>
      </c>
    </row>
    <row r="97" spans="2:51" s="12" customFormat="1" ht="13.5">
      <c r="B97" s="204"/>
      <c r="D97" s="180" t="s">
        <v>169</v>
      </c>
      <c r="E97" s="205" t="s">
        <v>5</v>
      </c>
      <c r="F97" s="206" t="s">
        <v>171</v>
      </c>
      <c r="H97" s="207">
        <v>50.4</v>
      </c>
      <c r="I97" s="208"/>
      <c r="L97" s="204"/>
      <c r="M97" s="209"/>
      <c r="N97" s="210"/>
      <c r="O97" s="210"/>
      <c r="P97" s="210"/>
      <c r="Q97" s="210"/>
      <c r="R97" s="210"/>
      <c r="S97" s="210"/>
      <c r="T97" s="211"/>
      <c r="AT97" s="205" t="s">
        <v>169</v>
      </c>
      <c r="AU97" s="205" t="s">
        <v>85</v>
      </c>
      <c r="AV97" s="12" t="s">
        <v>85</v>
      </c>
      <c r="AW97" s="12" t="s">
        <v>39</v>
      </c>
      <c r="AX97" s="12" t="s">
        <v>24</v>
      </c>
      <c r="AY97" s="205" t="s">
        <v>122</v>
      </c>
    </row>
    <row r="98" spans="2:63" s="9" customFormat="1" ht="29.85" customHeight="1">
      <c r="B98" s="151"/>
      <c r="D98" s="152" t="s">
        <v>75</v>
      </c>
      <c r="E98" s="194" t="s">
        <v>172</v>
      </c>
      <c r="F98" s="194" t="s">
        <v>173</v>
      </c>
      <c r="I98" s="154"/>
      <c r="J98" s="195">
        <f>BK98</f>
        <v>0</v>
      </c>
      <c r="L98" s="151"/>
      <c r="M98" s="156"/>
      <c r="N98" s="157"/>
      <c r="O98" s="157"/>
      <c r="P98" s="158">
        <f>SUM(P99:P109)</f>
        <v>0</v>
      </c>
      <c r="Q98" s="157"/>
      <c r="R98" s="158">
        <f>SUM(R99:R109)</f>
        <v>0.017948000000000002</v>
      </c>
      <c r="S98" s="157"/>
      <c r="T98" s="159">
        <f>SUM(T99:T109)</f>
        <v>0</v>
      </c>
      <c r="AR98" s="160" t="s">
        <v>24</v>
      </c>
      <c r="AT98" s="161" t="s">
        <v>75</v>
      </c>
      <c r="AU98" s="161" t="s">
        <v>24</v>
      </c>
      <c r="AY98" s="160" t="s">
        <v>122</v>
      </c>
      <c r="BK98" s="162">
        <f>SUM(BK99:BK109)</f>
        <v>0</v>
      </c>
    </row>
    <row r="99" spans="2:65" s="1" customFormat="1" ht="22.5" customHeight="1">
      <c r="B99" s="163"/>
      <c r="C99" s="164" t="s">
        <v>136</v>
      </c>
      <c r="D99" s="164" t="s">
        <v>123</v>
      </c>
      <c r="E99" s="165" t="s">
        <v>174</v>
      </c>
      <c r="F99" s="166" t="s">
        <v>175</v>
      </c>
      <c r="G99" s="167" t="s">
        <v>126</v>
      </c>
      <c r="H99" s="168">
        <v>1</v>
      </c>
      <c r="I99" s="169"/>
      <c r="J99" s="170">
        <f>ROUND(I99*H99,2)</f>
        <v>0</v>
      </c>
      <c r="K99" s="166" t="s">
        <v>5</v>
      </c>
      <c r="L99" s="39"/>
      <c r="M99" s="171" t="s">
        <v>5</v>
      </c>
      <c r="N99" s="172" t="s">
        <v>47</v>
      </c>
      <c r="O99" s="40"/>
      <c r="P99" s="173">
        <f>O99*H99</f>
        <v>0</v>
      </c>
      <c r="Q99" s="173">
        <v>0</v>
      </c>
      <c r="R99" s="173">
        <f>Q99*H99</f>
        <v>0</v>
      </c>
      <c r="S99" s="173">
        <v>0</v>
      </c>
      <c r="T99" s="174">
        <f>S99*H99</f>
        <v>0</v>
      </c>
      <c r="AR99" s="22" t="s">
        <v>160</v>
      </c>
      <c r="AT99" s="22" t="s">
        <v>123</v>
      </c>
      <c r="AU99" s="22" t="s">
        <v>85</v>
      </c>
      <c r="AY99" s="22" t="s">
        <v>122</v>
      </c>
      <c r="BE99" s="175">
        <f>IF(N99="základní",J99,0)</f>
        <v>0</v>
      </c>
      <c r="BF99" s="175">
        <f>IF(N99="snížená",J99,0)</f>
        <v>0</v>
      </c>
      <c r="BG99" s="175">
        <f>IF(N99="zákl. přenesená",J99,0)</f>
        <v>0</v>
      </c>
      <c r="BH99" s="175">
        <f>IF(N99="sníž. přenesená",J99,0)</f>
        <v>0</v>
      </c>
      <c r="BI99" s="175">
        <f>IF(N99="nulová",J99,0)</f>
        <v>0</v>
      </c>
      <c r="BJ99" s="22" t="s">
        <v>24</v>
      </c>
      <c r="BK99" s="175">
        <f>ROUND(I99*H99,2)</f>
        <v>0</v>
      </c>
      <c r="BL99" s="22" t="s">
        <v>160</v>
      </c>
      <c r="BM99" s="22" t="s">
        <v>176</v>
      </c>
    </row>
    <row r="100" spans="2:47" s="1" customFormat="1" ht="13.5">
      <c r="B100" s="39"/>
      <c r="D100" s="176" t="s">
        <v>130</v>
      </c>
      <c r="F100" s="177" t="s">
        <v>175</v>
      </c>
      <c r="I100" s="178"/>
      <c r="L100" s="39"/>
      <c r="M100" s="179"/>
      <c r="N100" s="40"/>
      <c r="O100" s="40"/>
      <c r="P100" s="40"/>
      <c r="Q100" s="40"/>
      <c r="R100" s="40"/>
      <c r="S100" s="40"/>
      <c r="T100" s="68"/>
      <c r="AT100" s="22" t="s">
        <v>130</v>
      </c>
      <c r="AU100" s="22" t="s">
        <v>85</v>
      </c>
    </row>
    <row r="101" spans="2:65" s="1" customFormat="1" ht="31.5" customHeight="1">
      <c r="B101" s="163"/>
      <c r="C101" s="164" t="s">
        <v>160</v>
      </c>
      <c r="D101" s="164" t="s">
        <v>123</v>
      </c>
      <c r="E101" s="165" t="s">
        <v>177</v>
      </c>
      <c r="F101" s="166" t="s">
        <v>178</v>
      </c>
      <c r="G101" s="167" t="s">
        <v>126</v>
      </c>
      <c r="H101" s="168">
        <v>1</v>
      </c>
      <c r="I101" s="169"/>
      <c r="J101" s="170">
        <f>ROUND(I101*H101,2)</f>
        <v>0</v>
      </c>
      <c r="K101" s="166" t="s">
        <v>5</v>
      </c>
      <c r="L101" s="39"/>
      <c r="M101" s="171" t="s">
        <v>5</v>
      </c>
      <c r="N101" s="172" t="s">
        <v>47</v>
      </c>
      <c r="O101" s="40"/>
      <c r="P101" s="173">
        <f>O101*H101</f>
        <v>0</v>
      </c>
      <c r="Q101" s="173">
        <v>0</v>
      </c>
      <c r="R101" s="173">
        <f>Q101*H101</f>
        <v>0</v>
      </c>
      <c r="S101" s="173">
        <v>0</v>
      </c>
      <c r="T101" s="174">
        <f>S101*H101</f>
        <v>0</v>
      </c>
      <c r="AR101" s="22" t="s">
        <v>160</v>
      </c>
      <c r="AT101" s="22" t="s">
        <v>123</v>
      </c>
      <c r="AU101" s="22" t="s">
        <v>85</v>
      </c>
      <c r="AY101" s="22" t="s">
        <v>122</v>
      </c>
      <c r="BE101" s="175">
        <f>IF(N101="základní",J101,0)</f>
        <v>0</v>
      </c>
      <c r="BF101" s="175">
        <f>IF(N101="snížená",J101,0)</f>
        <v>0</v>
      </c>
      <c r="BG101" s="175">
        <f>IF(N101="zákl. přenesená",J101,0)</f>
        <v>0</v>
      </c>
      <c r="BH101" s="175">
        <f>IF(N101="sníž. přenesená",J101,0)</f>
        <v>0</v>
      </c>
      <c r="BI101" s="175">
        <f>IF(N101="nulová",J101,0)</f>
        <v>0</v>
      </c>
      <c r="BJ101" s="22" t="s">
        <v>24</v>
      </c>
      <c r="BK101" s="175">
        <f>ROUND(I101*H101,2)</f>
        <v>0</v>
      </c>
      <c r="BL101" s="22" t="s">
        <v>160</v>
      </c>
      <c r="BM101" s="22" t="s">
        <v>179</v>
      </c>
    </row>
    <row r="102" spans="2:47" s="1" customFormat="1" ht="13.5">
      <c r="B102" s="39"/>
      <c r="D102" s="176" t="s">
        <v>130</v>
      </c>
      <c r="F102" s="177" t="s">
        <v>178</v>
      </c>
      <c r="I102" s="178"/>
      <c r="L102" s="39"/>
      <c r="M102" s="179"/>
      <c r="N102" s="40"/>
      <c r="O102" s="40"/>
      <c r="P102" s="40"/>
      <c r="Q102" s="40"/>
      <c r="R102" s="40"/>
      <c r="S102" s="40"/>
      <c r="T102" s="68"/>
      <c r="AT102" s="22" t="s">
        <v>130</v>
      </c>
      <c r="AU102" s="22" t="s">
        <v>85</v>
      </c>
    </row>
    <row r="103" spans="2:65" s="1" customFormat="1" ht="22.5" customHeight="1">
      <c r="B103" s="163"/>
      <c r="C103" s="164" t="s">
        <v>121</v>
      </c>
      <c r="D103" s="164" t="s">
        <v>123</v>
      </c>
      <c r="E103" s="165" t="s">
        <v>180</v>
      </c>
      <c r="F103" s="166" t="s">
        <v>181</v>
      </c>
      <c r="G103" s="167" t="s">
        <v>126</v>
      </c>
      <c r="H103" s="168">
        <v>1</v>
      </c>
      <c r="I103" s="169"/>
      <c r="J103" s="170">
        <f>ROUND(I103*H103,2)</f>
        <v>0</v>
      </c>
      <c r="K103" s="166" t="s">
        <v>5</v>
      </c>
      <c r="L103" s="39"/>
      <c r="M103" s="171" t="s">
        <v>5</v>
      </c>
      <c r="N103" s="172" t="s">
        <v>47</v>
      </c>
      <c r="O103" s="40"/>
      <c r="P103" s="173">
        <f>O103*H103</f>
        <v>0</v>
      </c>
      <c r="Q103" s="173">
        <v>0</v>
      </c>
      <c r="R103" s="173">
        <f>Q103*H103</f>
        <v>0</v>
      </c>
      <c r="S103" s="173">
        <v>0</v>
      </c>
      <c r="T103" s="174">
        <f>S103*H103</f>
        <v>0</v>
      </c>
      <c r="AR103" s="22" t="s">
        <v>160</v>
      </c>
      <c r="AT103" s="22" t="s">
        <v>123</v>
      </c>
      <c r="AU103" s="22" t="s">
        <v>85</v>
      </c>
      <c r="AY103" s="22" t="s">
        <v>122</v>
      </c>
      <c r="BE103" s="175">
        <f>IF(N103="základní",J103,0)</f>
        <v>0</v>
      </c>
      <c r="BF103" s="175">
        <f>IF(N103="snížená",J103,0)</f>
        <v>0</v>
      </c>
      <c r="BG103" s="175">
        <f>IF(N103="zákl. přenesená",J103,0)</f>
        <v>0</v>
      </c>
      <c r="BH103" s="175">
        <f>IF(N103="sníž. přenesená",J103,0)</f>
        <v>0</v>
      </c>
      <c r="BI103" s="175">
        <f>IF(N103="nulová",J103,0)</f>
        <v>0</v>
      </c>
      <c r="BJ103" s="22" t="s">
        <v>24</v>
      </c>
      <c r="BK103" s="175">
        <f>ROUND(I103*H103,2)</f>
        <v>0</v>
      </c>
      <c r="BL103" s="22" t="s">
        <v>160</v>
      </c>
      <c r="BM103" s="22" t="s">
        <v>182</v>
      </c>
    </row>
    <row r="104" spans="2:47" s="1" customFormat="1" ht="13.5">
      <c r="B104" s="39"/>
      <c r="D104" s="176" t="s">
        <v>130</v>
      </c>
      <c r="F104" s="177" t="s">
        <v>181</v>
      </c>
      <c r="I104" s="178"/>
      <c r="L104" s="39"/>
      <c r="M104" s="179"/>
      <c r="N104" s="40"/>
      <c r="O104" s="40"/>
      <c r="P104" s="40"/>
      <c r="Q104" s="40"/>
      <c r="R104" s="40"/>
      <c r="S104" s="40"/>
      <c r="T104" s="68"/>
      <c r="AT104" s="22" t="s">
        <v>130</v>
      </c>
      <c r="AU104" s="22" t="s">
        <v>85</v>
      </c>
    </row>
    <row r="105" spans="2:65" s="1" customFormat="1" ht="31.5" customHeight="1">
      <c r="B105" s="163"/>
      <c r="C105" s="164" t="s">
        <v>183</v>
      </c>
      <c r="D105" s="164" t="s">
        <v>123</v>
      </c>
      <c r="E105" s="165" t="s">
        <v>184</v>
      </c>
      <c r="F105" s="166" t="s">
        <v>185</v>
      </c>
      <c r="G105" s="167" t="s">
        <v>166</v>
      </c>
      <c r="H105" s="168">
        <v>63.2</v>
      </c>
      <c r="I105" s="169"/>
      <c r="J105" s="170">
        <f>ROUND(I105*H105,2)</f>
        <v>0</v>
      </c>
      <c r="K105" s="166" t="s">
        <v>127</v>
      </c>
      <c r="L105" s="39"/>
      <c r="M105" s="171" t="s">
        <v>5</v>
      </c>
      <c r="N105" s="172" t="s">
        <v>47</v>
      </c>
      <c r="O105" s="40"/>
      <c r="P105" s="173">
        <f>O105*H105</f>
        <v>0</v>
      </c>
      <c r="Q105" s="173">
        <v>0.00021</v>
      </c>
      <c r="R105" s="173">
        <f>Q105*H105</f>
        <v>0.013272</v>
      </c>
      <c r="S105" s="173">
        <v>0</v>
      </c>
      <c r="T105" s="174">
        <f>S105*H105</f>
        <v>0</v>
      </c>
      <c r="AR105" s="22" t="s">
        <v>160</v>
      </c>
      <c r="AT105" s="22" t="s">
        <v>123</v>
      </c>
      <c r="AU105" s="22" t="s">
        <v>85</v>
      </c>
      <c r="AY105" s="22" t="s">
        <v>122</v>
      </c>
      <c r="BE105" s="175">
        <f>IF(N105="základní",J105,0)</f>
        <v>0</v>
      </c>
      <c r="BF105" s="175">
        <f>IF(N105="snížená",J105,0)</f>
        <v>0</v>
      </c>
      <c r="BG105" s="175">
        <f>IF(N105="zákl. přenesená",J105,0)</f>
        <v>0</v>
      </c>
      <c r="BH105" s="175">
        <f>IF(N105="sníž. přenesená",J105,0)</f>
        <v>0</v>
      </c>
      <c r="BI105" s="175">
        <f>IF(N105="nulová",J105,0)</f>
        <v>0</v>
      </c>
      <c r="BJ105" s="22" t="s">
        <v>24</v>
      </c>
      <c r="BK105" s="175">
        <f>ROUND(I105*H105,2)</f>
        <v>0</v>
      </c>
      <c r="BL105" s="22" t="s">
        <v>160</v>
      </c>
      <c r="BM105" s="22" t="s">
        <v>186</v>
      </c>
    </row>
    <row r="106" spans="2:47" s="1" customFormat="1" ht="27">
      <c r="B106" s="39"/>
      <c r="D106" s="176" t="s">
        <v>130</v>
      </c>
      <c r="F106" s="177" t="s">
        <v>187</v>
      </c>
      <c r="I106" s="178"/>
      <c r="L106" s="39"/>
      <c r="M106" s="179"/>
      <c r="N106" s="40"/>
      <c r="O106" s="40"/>
      <c r="P106" s="40"/>
      <c r="Q106" s="40"/>
      <c r="R106" s="40"/>
      <c r="S106" s="40"/>
      <c r="T106" s="68"/>
      <c r="AT106" s="22" t="s">
        <v>130</v>
      </c>
      <c r="AU106" s="22" t="s">
        <v>85</v>
      </c>
    </row>
    <row r="107" spans="2:65" s="1" customFormat="1" ht="22.5" customHeight="1">
      <c r="B107" s="163"/>
      <c r="C107" s="164" t="s">
        <v>188</v>
      </c>
      <c r="D107" s="164" t="s">
        <v>123</v>
      </c>
      <c r="E107" s="165" t="s">
        <v>189</v>
      </c>
      <c r="F107" s="166" t="s">
        <v>190</v>
      </c>
      <c r="G107" s="167" t="s">
        <v>166</v>
      </c>
      <c r="H107" s="168">
        <v>116.9</v>
      </c>
      <c r="I107" s="169"/>
      <c r="J107" s="170">
        <f>ROUND(I107*H107,2)</f>
        <v>0</v>
      </c>
      <c r="K107" s="166" t="s">
        <v>127</v>
      </c>
      <c r="L107" s="39"/>
      <c r="M107" s="171" t="s">
        <v>5</v>
      </c>
      <c r="N107" s="172" t="s">
        <v>47</v>
      </c>
      <c r="O107" s="40"/>
      <c r="P107" s="173">
        <f>O107*H107</f>
        <v>0</v>
      </c>
      <c r="Q107" s="173">
        <v>4E-05</v>
      </c>
      <c r="R107" s="173">
        <f>Q107*H107</f>
        <v>0.0046760000000000005</v>
      </c>
      <c r="S107" s="173">
        <v>0</v>
      </c>
      <c r="T107" s="174">
        <f>S107*H107</f>
        <v>0</v>
      </c>
      <c r="AR107" s="22" t="s">
        <v>160</v>
      </c>
      <c r="AT107" s="22" t="s">
        <v>123</v>
      </c>
      <c r="AU107" s="22" t="s">
        <v>85</v>
      </c>
      <c r="AY107" s="22" t="s">
        <v>122</v>
      </c>
      <c r="BE107" s="175">
        <f>IF(N107="základní",J107,0)</f>
        <v>0</v>
      </c>
      <c r="BF107" s="175">
        <f>IF(N107="snížená",J107,0)</f>
        <v>0</v>
      </c>
      <c r="BG107" s="175">
        <f>IF(N107="zákl. přenesená",J107,0)</f>
        <v>0</v>
      </c>
      <c r="BH107" s="175">
        <f>IF(N107="sníž. přenesená",J107,0)</f>
        <v>0</v>
      </c>
      <c r="BI107" s="175">
        <f>IF(N107="nulová",J107,0)</f>
        <v>0</v>
      </c>
      <c r="BJ107" s="22" t="s">
        <v>24</v>
      </c>
      <c r="BK107" s="175">
        <f>ROUND(I107*H107,2)</f>
        <v>0</v>
      </c>
      <c r="BL107" s="22" t="s">
        <v>160</v>
      </c>
      <c r="BM107" s="22" t="s">
        <v>191</v>
      </c>
    </row>
    <row r="108" spans="2:47" s="1" customFormat="1" ht="13.5">
      <c r="B108" s="39"/>
      <c r="D108" s="180" t="s">
        <v>130</v>
      </c>
      <c r="F108" s="181" t="s">
        <v>190</v>
      </c>
      <c r="I108" s="178"/>
      <c r="L108" s="39"/>
      <c r="M108" s="179"/>
      <c r="N108" s="40"/>
      <c r="O108" s="40"/>
      <c r="P108" s="40"/>
      <c r="Q108" s="40"/>
      <c r="R108" s="40"/>
      <c r="S108" s="40"/>
      <c r="T108" s="68"/>
      <c r="AT108" s="22" t="s">
        <v>130</v>
      </c>
      <c r="AU108" s="22" t="s">
        <v>85</v>
      </c>
    </row>
    <row r="109" spans="2:51" s="12" customFormat="1" ht="13.5">
      <c r="B109" s="204"/>
      <c r="D109" s="180" t="s">
        <v>169</v>
      </c>
      <c r="E109" s="205" t="s">
        <v>5</v>
      </c>
      <c r="F109" s="206" t="s">
        <v>192</v>
      </c>
      <c r="H109" s="207">
        <v>116.9</v>
      </c>
      <c r="I109" s="208"/>
      <c r="L109" s="204"/>
      <c r="M109" s="209"/>
      <c r="N109" s="210"/>
      <c r="O109" s="210"/>
      <c r="P109" s="210"/>
      <c r="Q109" s="210"/>
      <c r="R109" s="210"/>
      <c r="S109" s="210"/>
      <c r="T109" s="211"/>
      <c r="AT109" s="205" t="s">
        <v>169</v>
      </c>
      <c r="AU109" s="205" t="s">
        <v>85</v>
      </c>
      <c r="AV109" s="12" t="s">
        <v>85</v>
      </c>
      <c r="AW109" s="12" t="s">
        <v>39</v>
      </c>
      <c r="AX109" s="12" t="s">
        <v>24</v>
      </c>
      <c r="AY109" s="205" t="s">
        <v>122</v>
      </c>
    </row>
    <row r="110" spans="2:63" s="9" customFormat="1" ht="29.85" customHeight="1">
      <c r="B110" s="151"/>
      <c r="D110" s="152" t="s">
        <v>75</v>
      </c>
      <c r="E110" s="194" t="s">
        <v>193</v>
      </c>
      <c r="F110" s="194" t="s">
        <v>194</v>
      </c>
      <c r="I110" s="154"/>
      <c r="J110" s="195">
        <f>BK110</f>
        <v>0</v>
      </c>
      <c r="L110" s="151"/>
      <c r="M110" s="156"/>
      <c r="N110" s="157"/>
      <c r="O110" s="157"/>
      <c r="P110" s="158">
        <f>SUM(P111:P126)</f>
        <v>0</v>
      </c>
      <c r="Q110" s="157"/>
      <c r="R110" s="158">
        <f>SUM(R111:R126)</f>
        <v>0</v>
      </c>
      <c r="S110" s="157"/>
      <c r="T110" s="159">
        <f>SUM(T111:T126)</f>
        <v>13.0032</v>
      </c>
      <c r="AR110" s="160" t="s">
        <v>24</v>
      </c>
      <c r="AT110" s="161" t="s">
        <v>75</v>
      </c>
      <c r="AU110" s="161" t="s">
        <v>24</v>
      </c>
      <c r="AY110" s="160" t="s">
        <v>122</v>
      </c>
      <c r="BK110" s="162">
        <f>SUM(BK111:BK126)</f>
        <v>0</v>
      </c>
    </row>
    <row r="111" spans="2:65" s="1" customFormat="1" ht="22.5" customHeight="1">
      <c r="B111" s="163"/>
      <c r="C111" s="164" t="s">
        <v>195</v>
      </c>
      <c r="D111" s="164" t="s">
        <v>123</v>
      </c>
      <c r="E111" s="165" t="s">
        <v>196</v>
      </c>
      <c r="F111" s="166" t="s">
        <v>197</v>
      </c>
      <c r="G111" s="167" t="s">
        <v>126</v>
      </c>
      <c r="H111" s="168">
        <v>1</v>
      </c>
      <c r="I111" s="169"/>
      <c r="J111" s="170">
        <f>ROUND(I111*H111,2)</f>
        <v>0</v>
      </c>
      <c r="K111" s="166" t="s">
        <v>5</v>
      </c>
      <c r="L111" s="39"/>
      <c r="M111" s="171" t="s">
        <v>5</v>
      </c>
      <c r="N111" s="172" t="s">
        <v>47</v>
      </c>
      <c r="O111" s="40"/>
      <c r="P111" s="173">
        <f>O111*H111</f>
        <v>0</v>
      </c>
      <c r="Q111" s="173">
        <v>0</v>
      </c>
      <c r="R111" s="173">
        <f>Q111*H111</f>
        <v>0</v>
      </c>
      <c r="S111" s="173">
        <v>0</v>
      </c>
      <c r="T111" s="174">
        <f>S111*H111</f>
        <v>0</v>
      </c>
      <c r="AR111" s="22" t="s">
        <v>160</v>
      </c>
      <c r="AT111" s="22" t="s">
        <v>123</v>
      </c>
      <c r="AU111" s="22" t="s">
        <v>85</v>
      </c>
      <c r="AY111" s="22" t="s">
        <v>122</v>
      </c>
      <c r="BE111" s="175">
        <f>IF(N111="základní",J111,0)</f>
        <v>0</v>
      </c>
      <c r="BF111" s="175">
        <f>IF(N111="snížená",J111,0)</f>
        <v>0</v>
      </c>
      <c r="BG111" s="175">
        <f>IF(N111="zákl. přenesená",J111,0)</f>
        <v>0</v>
      </c>
      <c r="BH111" s="175">
        <f>IF(N111="sníž. přenesená",J111,0)</f>
        <v>0</v>
      </c>
      <c r="BI111" s="175">
        <f>IF(N111="nulová",J111,0)</f>
        <v>0</v>
      </c>
      <c r="BJ111" s="22" t="s">
        <v>24</v>
      </c>
      <c r="BK111" s="175">
        <f>ROUND(I111*H111,2)</f>
        <v>0</v>
      </c>
      <c r="BL111" s="22" t="s">
        <v>160</v>
      </c>
      <c r="BM111" s="22" t="s">
        <v>198</v>
      </c>
    </row>
    <row r="112" spans="2:47" s="1" customFormat="1" ht="13.5">
      <c r="B112" s="39"/>
      <c r="D112" s="176" t="s">
        <v>130</v>
      </c>
      <c r="F112" s="177" t="s">
        <v>197</v>
      </c>
      <c r="I112" s="178"/>
      <c r="L112" s="39"/>
      <c r="M112" s="179"/>
      <c r="N112" s="40"/>
      <c r="O112" s="40"/>
      <c r="P112" s="40"/>
      <c r="Q112" s="40"/>
      <c r="R112" s="40"/>
      <c r="S112" s="40"/>
      <c r="T112" s="68"/>
      <c r="AT112" s="22" t="s">
        <v>130</v>
      </c>
      <c r="AU112" s="22" t="s">
        <v>85</v>
      </c>
    </row>
    <row r="113" spans="2:65" s="1" customFormat="1" ht="22.5" customHeight="1">
      <c r="B113" s="163"/>
      <c r="C113" s="164" t="s">
        <v>172</v>
      </c>
      <c r="D113" s="164" t="s">
        <v>123</v>
      </c>
      <c r="E113" s="165" t="s">
        <v>199</v>
      </c>
      <c r="F113" s="166" t="s">
        <v>200</v>
      </c>
      <c r="G113" s="167" t="s">
        <v>126</v>
      </c>
      <c r="H113" s="168">
        <v>1</v>
      </c>
      <c r="I113" s="169"/>
      <c r="J113" s="170">
        <f>ROUND(I113*H113,2)</f>
        <v>0</v>
      </c>
      <c r="K113" s="166" t="s">
        <v>5</v>
      </c>
      <c r="L113" s="39"/>
      <c r="M113" s="171" t="s">
        <v>5</v>
      </c>
      <c r="N113" s="172" t="s">
        <v>47</v>
      </c>
      <c r="O113" s="40"/>
      <c r="P113" s="173">
        <f>O113*H113</f>
        <v>0</v>
      </c>
      <c r="Q113" s="173">
        <v>0</v>
      </c>
      <c r="R113" s="173">
        <f>Q113*H113</f>
        <v>0</v>
      </c>
      <c r="S113" s="173">
        <v>0</v>
      </c>
      <c r="T113" s="174">
        <f>S113*H113</f>
        <v>0</v>
      </c>
      <c r="AR113" s="22" t="s">
        <v>160</v>
      </c>
      <c r="AT113" s="22" t="s">
        <v>123</v>
      </c>
      <c r="AU113" s="22" t="s">
        <v>85</v>
      </c>
      <c r="AY113" s="22" t="s">
        <v>122</v>
      </c>
      <c r="BE113" s="175">
        <f>IF(N113="základní",J113,0)</f>
        <v>0</v>
      </c>
      <c r="BF113" s="175">
        <f>IF(N113="snížená",J113,0)</f>
        <v>0</v>
      </c>
      <c r="BG113" s="175">
        <f>IF(N113="zákl. přenesená",J113,0)</f>
        <v>0</v>
      </c>
      <c r="BH113" s="175">
        <f>IF(N113="sníž. přenesená",J113,0)</f>
        <v>0</v>
      </c>
      <c r="BI113" s="175">
        <f>IF(N113="nulová",J113,0)</f>
        <v>0</v>
      </c>
      <c r="BJ113" s="22" t="s">
        <v>24</v>
      </c>
      <c r="BK113" s="175">
        <f>ROUND(I113*H113,2)</f>
        <v>0</v>
      </c>
      <c r="BL113" s="22" t="s">
        <v>160</v>
      </c>
      <c r="BM113" s="22" t="s">
        <v>201</v>
      </c>
    </row>
    <row r="114" spans="2:47" s="1" customFormat="1" ht="13.5">
      <c r="B114" s="39"/>
      <c r="D114" s="176" t="s">
        <v>130</v>
      </c>
      <c r="F114" s="177" t="s">
        <v>200</v>
      </c>
      <c r="I114" s="178"/>
      <c r="L114" s="39"/>
      <c r="M114" s="179"/>
      <c r="N114" s="40"/>
      <c r="O114" s="40"/>
      <c r="P114" s="40"/>
      <c r="Q114" s="40"/>
      <c r="R114" s="40"/>
      <c r="S114" s="40"/>
      <c r="T114" s="68"/>
      <c r="AT114" s="22" t="s">
        <v>130</v>
      </c>
      <c r="AU114" s="22" t="s">
        <v>85</v>
      </c>
    </row>
    <row r="115" spans="2:65" s="1" customFormat="1" ht="22.5" customHeight="1">
      <c r="B115" s="163"/>
      <c r="C115" s="164" t="s">
        <v>29</v>
      </c>
      <c r="D115" s="164" t="s">
        <v>123</v>
      </c>
      <c r="E115" s="165" t="s">
        <v>202</v>
      </c>
      <c r="F115" s="166" t="s">
        <v>203</v>
      </c>
      <c r="G115" s="167" t="s">
        <v>126</v>
      </c>
      <c r="H115" s="168">
        <v>1</v>
      </c>
      <c r="I115" s="169"/>
      <c r="J115" s="170">
        <f>ROUND(I115*H115,2)</f>
        <v>0</v>
      </c>
      <c r="K115" s="166" t="s">
        <v>5</v>
      </c>
      <c r="L115" s="39"/>
      <c r="M115" s="171" t="s">
        <v>5</v>
      </c>
      <c r="N115" s="172" t="s">
        <v>47</v>
      </c>
      <c r="O115" s="40"/>
      <c r="P115" s="173">
        <f>O115*H115</f>
        <v>0</v>
      </c>
      <c r="Q115" s="173">
        <v>0</v>
      </c>
      <c r="R115" s="173">
        <f>Q115*H115</f>
        <v>0</v>
      </c>
      <c r="S115" s="173">
        <v>0</v>
      </c>
      <c r="T115" s="174">
        <f>S115*H115</f>
        <v>0</v>
      </c>
      <c r="AR115" s="22" t="s">
        <v>160</v>
      </c>
      <c r="AT115" s="22" t="s">
        <v>123</v>
      </c>
      <c r="AU115" s="22" t="s">
        <v>85</v>
      </c>
      <c r="AY115" s="22" t="s">
        <v>122</v>
      </c>
      <c r="BE115" s="175">
        <f>IF(N115="základní",J115,0)</f>
        <v>0</v>
      </c>
      <c r="BF115" s="175">
        <f>IF(N115="snížená",J115,0)</f>
        <v>0</v>
      </c>
      <c r="BG115" s="175">
        <f>IF(N115="zákl. přenesená",J115,0)</f>
        <v>0</v>
      </c>
      <c r="BH115" s="175">
        <f>IF(N115="sníž. přenesená",J115,0)</f>
        <v>0</v>
      </c>
      <c r="BI115" s="175">
        <f>IF(N115="nulová",J115,0)</f>
        <v>0</v>
      </c>
      <c r="BJ115" s="22" t="s">
        <v>24</v>
      </c>
      <c r="BK115" s="175">
        <f>ROUND(I115*H115,2)</f>
        <v>0</v>
      </c>
      <c r="BL115" s="22" t="s">
        <v>160</v>
      </c>
      <c r="BM115" s="22" t="s">
        <v>204</v>
      </c>
    </row>
    <row r="116" spans="2:47" s="1" customFormat="1" ht="13.5">
      <c r="B116" s="39"/>
      <c r="D116" s="176" t="s">
        <v>130</v>
      </c>
      <c r="F116" s="177" t="s">
        <v>203</v>
      </c>
      <c r="I116" s="178"/>
      <c r="L116" s="39"/>
      <c r="M116" s="179"/>
      <c r="N116" s="40"/>
      <c r="O116" s="40"/>
      <c r="P116" s="40"/>
      <c r="Q116" s="40"/>
      <c r="R116" s="40"/>
      <c r="S116" s="40"/>
      <c r="T116" s="68"/>
      <c r="AT116" s="22" t="s">
        <v>130</v>
      </c>
      <c r="AU116" s="22" t="s">
        <v>85</v>
      </c>
    </row>
    <row r="117" spans="2:65" s="1" customFormat="1" ht="22.5" customHeight="1">
      <c r="B117" s="163"/>
      <c r="C117" s="164" t="s">
        <v>205</v>
      </c>
      <c r="D117" s="164" t="s">
        <v>123</v>
      </c>
      <c r="E117" s="165" t="s">
        <v>206</v>
      </c>
      <c r="F117" s="166" t="s">
        <v>207</v>
      </c>
      <c r="G117" s="167" t="s">
        <v>208</v>
      </c>
      <c r="H117" s="168">
        <v>2</v>
      </c>
      <c r="I117" s="169"/>
      <c r="J117" s="170">
        <f>ROUND(I117*H117,2)</f>
        <v>0</v>
      </c>
      <c r="K117" s="166" t="s">
        <v>5</v>
      </c>
      <c r="L117" s="39"/>
      <c r="M117" s="171" t="s">
        <v>5</v>
      </c>
      <c r="N117" s="172" t="s">
        <v>47</v>
      </c>
      <c r="O117" s="40"/>
      <c r="P117" s="173">
        <f>O117*H117</f>
        <v>0</v>
      </c>
      <c r="Q117" s="173">
        <v>0</v>
      </c>
      <c r="R117" s="173">
        <f>Q117*H117</f>
        <v>0</v>
      </c>
      <c r="S117" s="173">
        <v>0</v>
      </c>
      <c r="T117" s="174">
        <f>S117*H117</f>
        <v>0</v>
      </c>
      <c r="AR117" s="22" t="s">
        <v>160</v>
      </c>
      <c r="AT117" s="22" t="s">
        <v>123</v>
      </c>
      <c r="AU117" s="22" t="s">
        <v>85</v>
      </c>
      <c r="AY117" s="22" t="s">
        <v>122</v>
      </c>
      <c r="BE117" s="175">
        <f>IF(N117="základní",J117,0)</f>
        <v>0</v>
      </c>
      <c r="BF117" s="175">
        <f>IF(N117="snížená",J117,0)</f>
        <v>0</v>
      </c>
      <c r="BG117" s="175">
        <f>IF(N117="zákl. přenesená",J117,0)</f>
        <v>0</v>
      </c>
      <c r="BH117" s="175">
        <f>IF(N117="sníž. přenesená",J117,0)</f>
        <v>0</v>
      </c>
      <c r="BI117" s="175">
        <f>IF(N117="nulová",J117,0)</f>
        <v>0</v>
      </c>
      <c r="BJ117" s="22" t="s">
        <v>24</v>
      </c>
      <c r="BK117" s="175">
        <f>ROUND(I117*H117,2)</f>
        <v>0</v>
      </c>
      <c r="BL117" s="22" t="s">
        <v>160</v>
      </c>
      <c r="BM117" s="22" t="s">
        <v>209</v>
      </c>
    </row>
    <row r="118" spans="2:47" s="1" customFormat="1" ht="13.5">
      <c r="B118" s="39"/>
      <c r="D118" s="176" t="s">
        <v>130</v>
      </c>
      <c r="F118" s="177" t="s">
        <v>207</v>
      </c>
      <c r="I118" s="178"/>
      <c r="L118" s="39"/>
      <c r="M118" s="179"/>
      <c r="N118" s="40"/>
      <c r="O118" s="40"/>
      <c r="P118" s="40"/>
      <c r="Q118" s="40"/>
      <c r="R118" s="40"/>
      <c r="S118" s="40"/>
      <c r="T118" s="68"/>
      <c r="AT118" s="22" t="s">
        <v>130</v>
      </c>
      <c r="AU118" s="22" t="s">
        <v>85</v>
      </c>
    </row>
    <row r="119" spans="2:65" s="1" customFormat="1" ht="22.5" customHeight="1">
      <c r="B119" s="163"/>
      <c r="C119" s="164" t="s">
        <v>210</v>
      </c>
      <c r="D119" s="164" t="s">
        <v>123</v>
      </c>
      <c r="E119" s="165" t="s">
        <v>211</v>
      </c>
      <c r="F119" s="166" t="s">
        <v>212</v>
      </c>
      <c r="G119" s="167" t="s">
        <v>166</v>
      </c>
      <c r="H119" s="168">
        <v>50.4</v>
      </c>
      <c r="I119" s="169"/>
      <c r="J119" s="170">
        <f>ROUND(I119*H119,2)</f>
        <v>0</v>
      </c>
      <c r="K119" s="166" t="s">
        <v>213</v>
      </c>
      <c r="L119" s="39"/>
      <c r="M119" s="171" t="s">
        <v>5</v>
      </c>
      <c r="N119" s="172" t="s">
        <v>47</v>
      </c>
      <c r="O119" s="40"/>
      <c r="P119" s="173">
        <f>O119*H119</f>
        <v>0</v>
      </c>
      <c r="Q119" s="173">
        <v>0</v>
      </c>
      <c r="R119" s="173">
        <f>Q119*H119</f>
        <v>0</v>
      </c>
      <c r="S119" s="173">
        <v>0.192</v>
      </c>
      <c r="T119" s="174">
        <f>S119*H119</f>
        <v>9.6768</v>
      </c>
      <c r="AR119" s="22" t="s">
        <v>160</v>
      </c>
      <c r="AT119" s="22" t="s">
        <v>123</v>
      </c>
      <c r="AU119" s="22" t="s">
        <v>85</v>
      </c>
      <c r="AY119" s="22" t="s">
        <v>122</v>
      </c>
      <c r="BE119" s="175">
        <f>IF(N119="základní",J119,0)</f>
        <v>0</v>
      </c>
      <c r="BF119" s="175">
        <f>IF(N119="snížená",J119,0)</f>
        <v>0</v>
      </c>
      <c r="BG119" s="175">
        <f>IF(N119="zákl. přenesená",J119,0)</f>
        <v>0</v>
      </c>
      <c r="BH119" s="175">
        <f>IF(N119="sníž. přenesená",J119,0)</f>
        <v>0</v>
      </c>
      <c r="BI119" s="175">
        <f>IF(N119="nulová",J119,0)</f>
        <v>0</v>
      </c>
      <c r="BJ119" s="22" t="s">
        <v>24</v>
      </c>
      <c r="BK119" s="175">
        <f>ROUND(I119*H119,2)</f>
        <v>0</v>
      </c>
      <c r="BL119" s="22" t="s">
        <v>160</v>
      </c>
      <c r="BM119" s="22" t="s">
        <v>214</v>
      </c>
    </row>
    <row r="120" spans="2:47" s="1" customFormat="1" ht="27">
      <c r="B120" s="39"/>
      <c r="D120" s="180" t="s">
        <v>130</v>
      </c>
      <c r="F120" s="181" t="s">
        <v>215</v>
      </c>
      <c r="I120" s="178"/>
      <c r="L120" s="39"/>
      <c r="M120" s="179"/>
      <c r="N120" s="40"/>
      <c r="O120" s="40"/>
      <c r="P120" s="40"/>
      <c r="Q120" s="40"/>
      <c r="R120" s="40"/>
      <c r="S120" s="40"/>
      <c r="T120" s="68"/>
      <c r="AT120" s="22" t="s">
        <v>130</v>
      </c>
      <c r="AU120" s="22" t="s">
        <v>85</v>
      </c>
    </row>
    <row r="121" spans="2:51" s="11" customFormat="1" ht="13.5">
      <c r="B121" s="196"/>
      <c r="D121" s="180" t="s">
        <v>169</v>
      </c>
      <c r="E121" s="197" t="s">
        <v>5</v>
      </c>
      <c r="F121" s="198" t="s">
        <v>170</v>
      </c>
      <c r="H121" s="199" t="s">
        <v>5</v>
      </c>
      <c r="I121" s="200"/>
      <c r="L121" s="196"/>
      <c r="M121" s="201"/>
      <c r="N121" s="202"/>
      <c r="O121" s="202"/>
      <c r="P121" s="202"/>
      <c r="Q121" s="202"/>
      <c r="R121" s="202"/>
      <c r="S121" s="202"/>
      <c r="T121" s="203"/>
      <c r="AT121" s="199" t="s">
        <v>169</v>
      </c>
      <c r="AU121" s="199" t="s">
        <v>85</v>
      </c>
      <c r="AV121" s="11" t="s">
        <v>24</v>
      </c>
      <c r="AW121" s="11" t="s">
        <v>39</v>
      </c>
      <c r="AX121" s="11" t="s">
        <v>76</v>
      </c>
      <c r="AY121" s="199" t="s">
        <v>122</v>
      </c>
    </row>
    <row r="122" spans="2:51" s="12" customFormat="1" ht="13.5">
      <c r="B122" s="204"/>
      <c r="D122" s="176" t="s">
        <v>169</v>
      </c>
      <c r="E122" s="212" t="s">
        <v>5</v>
      </c>
      <c r="F122" s="213" t="s">
        <v>171</v>
      </c>
      <c r="H122" s="214">
        <v>50.4</v>
      </c>
      <c r="I122" s="208"/>
      <c r="L122" s="204"/>
      <c r="M122" s="209"/>
      <c r="N122" s="210"/>
      <c r="O122" s="210"/>
      <c r="P122" s="210"/>
      <c r="Q122" s="210"/>
      <c r="R122" s="210"/>
      <c r="S122" s="210"/>
      <c r="T122" s="211"/>
      <c r="AT122" s="205" t="s">
        <v>169</v>
      </c>
      <c r="AU122" s="205" t="s">
        <v>85</v>
      </c>
      <c r="AV122" s="12" t="s">
        <v>85</v>
      </c>
      <c r="AW122" s="12" t="s">
        <v>39</v>
      </c>
      <c r="AX122" s="12" t="s">
        <v>24</v>
      </c>
      <c r="AY122" s="205" t="s">
        <v>122</v>
      </c>
    </row>
    <row r="123" spans="2:65" s="1" customFormat="1" ht="31.5" customHeight="1">
      <c r="B123" s="163"/>
      <c r="C123" s="164" t="s">
        <v>216</v>
      </c>
      <c r="D123" s="164" t="s">
        <v>123</v>
      </c>
      <c r="E123" s="165" t="s">
        <v>217</v>
      </c>
      <c r="F123" s="166" t="s">
        <v>218</v>
      </c>
      <c r="G123" s="167" t="s">
        <v>219</v>
      </c>
      <c r="H123" s="168">
        <v>1.512</v>
      </c>
      <c r="I123" s="169"/>
      <c r="J123" s="170">
        <f>ROUND(I123*H123,2)</f>
        <v>0</v>
      </c>
      <c r="K123" s="166" t="s">
        <v>213</v>
      </c>
      <c r="L123" s="39"/>
      <c r="M123" s="171" t="s">
        <v>5</v>
      </c>
      <c r="N123" s="172" t="s">
        <v>47</v>
      </c>
      <c r="O123" s="40"/>
      <c r="P123" s="173">
        <f>O123*H123</f>
        <v>0</v>
      </c>
      <c r="Q123" s="173">
        <v>0</v>
      </c>
      <c r="R123" s="173">
        <f>Q123*H123</f>
        <v>0</v>
      </c>
      <c r="S123" s="173">
        <v>2.2</v>
      </c>
      <c r="T123" s="174">
        <f>S123*H123</f>
        <v>3.3264000000000005</v>
      </c>
      <c r="AR123" s="22" t="s">
        <v>160</v>
      </c>
      <c r="AT123" s="22" t="s">
        <v>123</v>
      </c>
      <c r="AU123" s="22" t="s">
        <v>85</v>
      </c>
      <c r="AY123" s="22" t="s">
        <v>122</v>
      </c>
      <c r="BE123" s="175">
        <f>IF(N123="základní",J123,0)</f>
        <v>0</v>
      </c>
      <c r="BF123" s="175">
        <f>IF(N123="snížená",J123,0)</f>
        <v>0</v>
      </c>
      <c r="BG123" s="175">
        <f>IF(N123="zákl. přenesená",J123,0)</f>
        <v>0</v>
      </c>
      <c r="BH123" s="175">
        <f>IF(N123="sníž. přenesená",J123,0)</f>
        <v>0</v>
      </c>
      <c r="BI123" s="175">
        <f>IF(N123="nulová",J123,0)</f>
        <v>0</v>
      </c>
      <c r="BJ123" s="22" t="s">
        <v>24</v>
      </c>
      <c r="BK123" s="175">
        <f>ROUND(I123*H123,2)</f>
        <v>0</v>
      </c>
      <c r="BL123" s="22" t="s">
        <v>160</v>
      </c>
      <c r="BM123" s="22" t="s">
        <v>220</v>
      </c>
    </row>
    <row r="124" spans="2:47" s="1" customFormat="1" ht="27">
      <c r="B124" s="39"/>
      <c r="D124" s="180" t="s">
        <v>130</v>
      </c>
      <c r="F124" s="181" t="s">
        <v>221</v>
      </c>
      <c r="I124" s="178"/>
      <c r="L124" s="39"/>
      <c r="M124" s="179"/>
      <c r="N124" s="40"/>
      <c r="O124" s="40"/>
      <c r="P124" s="40"/>
      <c r="Q124" s="40"/>
      <c r="R124" s="40"/>
      <c r="S124" s="40"/>
      <c r="T124" s="68"/>
      <c r="AT124" s="22" t="s">
        <v>130</v>
      </c>
      <c r="AU124" s="22" t="s">
        <v>85</v>
      </c>
    </row>
    <row r="125" spans="2:51" s="11" customFormat="1" ht="13.5">
      <c r="B125" s="196"/>
      <c r="D125" s="180" t="s">
        <v>169</v>
      </c>
      <c r="E125" s="197" t="s">
        <v>5</v>
      </c>
      <c r="F125" s="198" t="s">
        <v>170</v>
      </c>
      <c r="H125" s="199" t="s">
        <v>5</v>
      </c>
      <c r="I125" s="200"/>
      <c r="L125" s="196"/>
      <c r="M125" s="201"/>
      <c r="N125" s="202"/>
      <c r="O125" s="202"/>
      <c r="P125" s="202"/>
      <c r="Q125" s="202"/>
      <c r="R125" s="202"/>
      <c r="S125" s="202"/>
      <c r="T125" s="203"/>
      <c r="AT125" s="199" t="s">
        <v>169</v>
      </c>
      <c r="AU125" s="199" t="s">
        <v>85</v>
      </c>
      <c r="AV125" s="11" t="s">
        <v>24</v>
      </c>
      <c r="AW125" s="11" t="s">
        <v>39</v>
      </c>
      <c r="AX125" s="11" t="s">
        <v>76</v>
      </c>
      <c r="AY125" s="199" t="s">
        <v>122</v>
      </c>
    </row>
    <row r="126" spans="2:51" s="12" customFormat="1" ht="13.5">
      <c r="B126" s="204"/>
      <c r="D126" s="180" t="s">
        <v>169</v>
      </c>
      <c r="E126" s="205" t="s">
        <v>5</v>
      </c>
      <c r="F126" s="206" t="s">
        <v>222</v>
      </c>
      <c r="H126" s="207">
        <v>1.512</v>
      </c>
      <c r="I126" s="208"/>
      <c r="L126" s="204"/>
      <c r="M126" s="209"/>
      <c r="N126" s="210"/>
      <c r="O126" s="210"/>
      <c r="P126" s="210"/>
      <c r="Q126" s="210"/>
      <c r="R126" s="210"/>
      <c r="S126" s="210"/>
      <c r="T126" s="211"/>
      <c r="AT126" s="205" t="s">
        <v>169</v>
      </c>
      <c r="AU126" s="205" t="s">
        <v>85</v>
      </c>
      <c r="AV126" s="12" t="s">
        <v>85</v>
      </c>
      <c r="AW126" s="12" t="s">
        <v>39</v>
      </c>
      <c r="AX126" s="12" t="s">
        <v>24</v>
      </c>
      <c r="AY126" s="205" t="s">
        <v>122</v>
      </c>
    </row>
    <row r="127" spans="2:63" s="9" customFormat="1" ht="29.85" customHeight="1">
      <c r="B127" s="151"/>
      <c r="D127" s="152" t="s">
        <v>75</v>
      </c>
      <c r="E127" s="194" t="s">
        <v>223</v>
      </c>
      <c r="F127" s="194" t="s">
        <v>224</v>
      </c>
      <c r="I127" s="154"/>
      <c r="J127" s="195">
        <f>BK127</f>
        <v>0</v>
      </c>
      <c r="L127" s="151"/>
      <c r="M127" s="156"/>
      <c r="N127" s="157"/>
      <c r="O127" s="157"/>
      <c r="P127" s="158">
        <f>SUM(P128:P143)</f>
        <v>0</v>
      </c>
      <c r="Q127" s="157"/>
      <c r="R127" s="158">
        <f>SUM(R128:R143)</f>
        <v>0</v>
      </c>
      <c r="S127" s="157"/>
      <c r="T127" s="159">
        <f>SUM(T128:T143)</f>
        <v>0</v>
      </c>
      <c r="AR127" s="160" t="s">
        <v>24</v>
      </c>
      <c r="AT127" s="161" t="s">
        <v>75</v>
      </c>
      <c r="AU127" s="161" t="s">
        <v>24</v>
      </c>
      <c r="AY127" s="160" t="s">
        <v>122</v>
      </c>
      <c r="BK127" s="162">
        <f>SUM(BK128:BK143)</f>
        <v>0</v>
      </c>
    </row>
    <row r="128" spans="2:65" s="1" customFormat="1" ht="31.5" customHeight="1">
      <c r="B128" s="163"/>
      <c r="C128" s="164" t="s">
        <v>225</v>
      </c>
      <c r="D128" s="164" t="s">
        <v>123</v>
      </c>
      <c r="E128" s="165" t="s">
        <v>226</v>
      </c>
      <c r="F128" s="166" t="s">
        <v>227</v>
      </c>
      <c r="G128" s="167" t="s">
        <v>228</v>
      </c>
      <c r="H128" s="168">
        <v>13.003</v>
      </c>
      <c r="I128" s="169"/>
      <c r="J128" s="170">
        <f>ROUND(I128*H128,2)</f>
        <v>0</v>
      </c>
      <c r="K128" s="166" t="s">
        <v>127</v>
      </c>
      <c r="L128" s="39"/>
      <c r="M128" s="171" t="s">
        <v>5</v>
      </c>
      <c r="N128" s="172" t="s">
        <v>47</v>
      </c>
      <c r="O128" s="40"/>
      <c r="P128" s="173">
        <f>O128*H128</f>
        <v>0</v>
      </c>
      <c r="Q128" s="173">
        <v>0</v>
      </c>
      <c r="R128" s="173">
        <f>Q128*H128</f>
        <v>0</v>
      </c>
      <c r="S128" s="173">
        <v>0</v>
      </c>
      <c r="T128" s="174">
        <f>S128*H128</f>
        <v>0</v>
      </c>
      <c r="AR128" s="22" t="s">
        <v>160</v>
      </c>
      <c r="AT128" s="22" t="s">
        <v>123</v>
      </c>
      <c r="AU128" s="22" t="s">
        <v>85</v>
      </c>
      <c r="AY128" s="22" t="s">
        <v>122</v>
      </c>
      <c r="BE128" s="175">
        <f>IF(N128="základní",J128,0)</f>
        <v>0</v>
      </c>
      <c r="BF128" s="175">
        <f>IF(N128="snížená",J128,0)</f>
        <v>0</v>
      </c>
      <c r="BG128" s="175">
        <f>IF(N128="zákl. přenesená",J128,0)</f>
        <v>0</v>
      </c>
      <c r="BH128" s="175">
        <f>IF(N128="sníž. přenesená",J128,0)</f>
        <v>0</v>
      </c>
      <c r="BI128" s="175">
        <f>IF(N128="nulová",J128,0)</f>
        <v>0</v>
      </c>
      <c r="BJ128" s="22" t="s">
        <v>24</v>
      </c>
      <c r="BK128" s="175">
        <f>ROUND(I128*H128,2)</f>
        <v>0</v>
      </c>
      <c r="BL128" s="22" t="s">
        <v>160</v>
      </c>
      <c r="BM128" s="22" t="s">
        <v>229</v>
      </c>
    </row>
    <row r="129" spans="2:47" s="1" customFormat="1" ht="27">
      <c r="B129" s="39"/>
      <c r="D129" s="180" t="s">
        <v>130</v>
      </c>
      <c r="F129" s="181" t="s">
        <v>230</v>
      </c>
      <c r="I129" s="178"/>
      <c r="L129" s="39"/>
      <c r="M129" s="179"/>
      <c r="N129" s="40"/>
      <c r="O129" s="40"/>
      <c r="P129" s="40"/>
      <c r="Q129" s="40"/>
      <c r="R129" s="40"/>
      <c r="S129" s="40"/>
      <c r="T129" s="68"/>
      <c r="AT129" s="22" t="s">
        <v>130</v>
      </c>
      <c r="AU129" s="22" t="s">
        <v>85</v>
      </c>
    </row>
    <row r="130" spans="2:47" s="1" customFormat="1" ht="121.5">
      <c r="B130" s="39"/>
      <c r="D130" s="176" t="s">
        <v>231</v>
      </c>
      <c r="F130" s="215" t="s">
        <v>232</v>
      </c>
      <c r="I130" s="178"/>
      <c r="L130" s="39"/>
      <c r="M130" s="179"/>
      <c r="N130" s="40"/>
      <c r="O130" s="40"/>
      <c r="P130" s="40"/>
      <c r="Q130" s="40"/>
      <c r="R130" s="40"/>
      <c r="S130" s="40"/>
      <c r="T130" s="68"/>
      <c r="AT130" s="22" t="s">
        <v>231</v>
      </c>
      <c r="AU130" s="22" t="s">
        <v>85</v>
      </c>
    </row>
    <row r="131" spans="2:65" s="1" customFormat="1" ht="22.5" customHeight="1">
      <c r="B131" s="163"/>
      <c r="C131" s="164" t="s">
        <v>11</v>
      </c>
      <c r="D131" s="164" t="s">
        <v>123</v>
      </c>
      <c r="E131" s="165" t="s">
        <v>233</v>
      </c>
      <c r="F131" s="166" t="s">
        <v>234</v>
      </c>
      <c r="G131" s="167" t="s">
        <v>228</v>
      </c>
      <c r="H131" s="168">
        <v>13.003</v>
      </c>
      <c r="I131" s="169"/>
      <c r="J131" s="170">
        <f>ROUND(I131*H131,2)</f>
        <v>0</v>
      </c>
      <c r="K131" s="166" t="s">
        <v>127</v>
      </c>
      <c r="L131" s="39"/>
      <c r="M131" s="171" t="s">
        <v>5</v>
      </c>
      <c r="N131" s="172" t="s">
        <v>47</v>
      </c>
      <c r="O131" s="40"/>
      <c r="P131" s="173">
        <f>O131*H131</f>
        <v>0</v>
      </c>
      <c r="Q131" s="173">
        <v>0</v>
      </c>
      <c r="R131" s="173">
        <f>Q131*H131</f>
        <v>0</v>
      </c>
      <c r="S131" s="173">
        <v>0</v>
      </c>
      <c r="T131" s="174">
        <f>S131*H131</f>
        <v>0</v>
      </c>
      <c r="AR131" s="22" t="s">
        <v>160</v>
      </c>
      <c r="AT131" s="22" t="s">
        <v>123</v>
      </c>
      <c r="AU131" s="22" t="s">
        <v>85</v>
      </c>
      <c r="AY131" s="22" t="s">
        <v>122</v>
      </c>
      <c r="BE131" s="175">
        <f>IF(N131="základní",J131,0)</f>
        <v>0</v>
      </c>
      <c r="BF131" s="175">
        <f>IF(N131="snížená",J131,0)</f>
        <v>0</v>
      </c>
      <c r="BG131" s="175">
        <f>IF(N131="zákl. přenesená",J131,0)</f>
        <v>0</v>
      </c>
      <c r="BH131" s="175">
        <f>IF(N131="sníž. přenesená",J131,0)</f>
        <v>0</v>
      </c>
      <c r="BI131" s="175">
        <f>IF(N131="nulová",J131,0)</f>
        <v>0</v>
      </c>
      <c r="BJ131" s="22" t="s">
        <v>24</v>
      </c>
      <c r="BK131" s="175">
        <f>ROUND(I131*H131,2)</f>
        <v>0</v>
      </c>
      <c r="BL131" s="22" t="s">
        <v>160</v>
      </c>
      <c r="BM131" s="22" t="s">
        <v>235</v>
      </c>
    </row>
    <row r="132" spans="2:47" s="1" customFormat="1" ht="13.5">
      <c r="B132" s="39"/>
      <c r="D132" s="180" t="s">
        <v>130</v>
      </c>
      <c r="F132" s="181" t="s">
        <v>236</v>
      </c>
      <c r="I132" s="178"/>
      <c r="L132" s="39"/>
      <c r="M132" s="179"/>
      <c r="N132" s="40"/>
      <c r="O132" s="40"/>
      <c r="P132" s="40"/>
      <c r="Q132" s="40"/>
      <c r="R132" s="40"/>
      <c r="S132" s="40"/>
      <c r="T132" s="68"/>
      <c r="AT132" s="22" t="s">
        <v>130</v>
      </c>
      <c r="AU132" s="22" t="s">
        <v>85</v>
      </c>
    </row>
    <row r="133" spans="2:47" s="1" customFormat="1" ht="81">
      <c r="B133" s="39"/>
      <c r="D133" s="176" t="s">
        <v>231</v>
      </c>
      <c r="F133" s="215" t="s">
        <v>237</v>
      </c>
      <c r="I133" s="178"/>
      <c r="L133" s="39"/>
      <c r="M133" s="179"/>
      <c r="N133" s="40"/>
      <c r="O133" s="40"/>
      <c r="P133" s="40"/>
      <c r="Q133" s="40"/>
      <c r="R133" s="40"/>
      <c r="S133" s="40"/>
      <c r="T133" s="68"/>
      <c r="AT133" s="22" t="s">
        <v>231</v>
      </c>
      <c r="AU133" s="22" t="s">
        <v>85</v>
      </c>
    </row>
    <row r="134" spans="2:65" s="1" customFormat="1" ht="22.5" customHeight="1">
      <c r="B134" s="163"/>
      <c r="C134" s="164" t="s">
        <v>238</v>
      </c>
      <c r="D134" s="164" t="s">
        <v>123</v>
      </c>
      <c r="E134" s="165" t="s">
        <v>239</v>
      </c>
      <c r="F134" s="166" t="s">
        <v>240</v>
      </c>
      <c r="G134" s="167" t="s">
        <v>228</v>
      </c>
      <c r="H134" s="168">
        <v>130.03</v>
      </c>
      <c r="I134" s="169"/>
      <c r="J134" s="170">
        <f>ROUND(I134*H134,2)</f>
        <v>0</v>
      </c>
      <c r="K134" s="166" t="s">
        <v>127</v>
      </c>
      <c r="L134" s="39"/>
      <c r="M134" s="171" t="s">
        <v>5</v>
      </c>
      <c r="N134" s="172" t="s">
        <v>47</v>
      </c>
      <c r="O134" s="40"/>
      <c r="P134" s="173">
        <f>O134*H134</f>
        <v>0</v>
      </c>
      <c r="Q134" s="173">
        <v>0</v>
      </c>
      <c r="R134" s="173">
        <f>Q134*H134</f>
        <v>0</v>
      </c>
      <c r="S134" s="173">
        <v>0</v>
      </c>
      <c r="T134" s="174">
        <f>S134*H134</f>
        <v>0</v>
      </c>
      <c r="AR134" s="22" t="s">
        <v>160</v>
      </c>
      <c r="AT134" s="22" t="s">
        <v>123</v>
      </c>
      <c r="AU134" s="22" t="s">
        <v>85</v>
      </c>
      <c r="AY134" s="22" t="s">
        <v>122</v>
      </c>
      <c r="BE134" s="175">
        <f>IF(N134="základní",J134,0)</f>
        <v>0</v>
      </c>
      <c r="BF134" s="175">
        <f>IF(N134="snížená",J134,0)</f>
        <v>0</v>
      </c>
      <c r="BG134" s="175">
        <f>IF(N134="zákl. přenesená",J134,0)</f>
        <v>0</v>
      </c>
      <c r="BH134" s="175">
        <f>IF(N134="sníž. přenesená",J134,0)</f>
        <v>0</v>
      </c>
      <c r="BI134" s="175">
        <f>IF(N134="nulová",J134,0)</f>
        <v>0</v>
      </c>
      <c r="BJ134" s="22" t="s">
        <v>24</v>
      </c>
      <c r="BK134" s="175">
        <f>ROUND(I134*H134,2)</f>
        <v>0</v>
      </c>
      <c r="BL134" s="22" t="s">
        <v>160</v>
      </c>
      <c r="BM134" s="22" t="s">
        <v>241</v>
      </c>
    </row>
    <row r="135" spans="2:47" s="1" customFormat="1" ht="27">
      <c r="B135" s="39"/>
      <c r="D135" s="180" t="s">
        <v>130</v>
      </c>
      <c r="F135" s="181" t="s">
        <v>242</v>
      </c>
      <c r="I135" s="178"/>
      <c r="L135" s="39"/>
      <c r="M135" s="179"/>
      <c r="N135" s="40"/>
      <c r="O135" s="40"/>
      <c r="P135" s="40"/>
      <c r="Q135" s="40"/>
      <c r="R135" s="40"/>
      <c r="S135" s="40"/>
      <c r="T135" s="68"/>
      <c r="AT135" s="22" t="s">
        <v>130</v>
      </c>
      <c r="AU135" s="22" t="s">
        <v>85</v>
      </c>
    </row>
    <row r="136" spans="2:47" s="1" customFormat="1" ht="81">
      <c r="B136" s="39"/>
      <c r="D136" s="180" t="s">
        <v>231</v>
      </c>
      <c r="F136" s="216" t="s">
        <v>237</v>
      </c>
      <c r="I136" s="178"/>
      <c r="L136" s="39"/>
      <c r="M136" s="179"/>
      <c r="N136" s="40"/>
      <c r="O136" s="40"/>
      <c r="P136" s="40"/>
      <c r="Q136" s="40"/>
      <c r="R136" s="40"/>
      <c r="S136" s="40"/>
      <c r="T136" s="68"/>
      <c r="AT136" s="22" t="s">
        <v>231</v>
      </c>
      <c r="AU136" s="22" t="s">
        <v>85</v>
      </c>
    </row>
    <row r="137" spans="2:51" s="12" customFormat="1" ht="13.5">
      <c r="B137" s="204"/>
      <c r="D137" s="176" t="s">
        <v>169</v>
      </c>
      <c r="F137" s="213" t="s">
        <v>243</v>
      </c>
      <c r="H137" s="214">
        <v>130.03</v>
      </c>
      <c r="I137" s="208"/>
      <c r="L137" s="204"/>
      <c r="M137" s="209"/>
      <c r="N137" s="210"/>
      <c r="O137" s="210"/>
      <c r="P137" s="210"/>
      <c r="Q137" s="210"/>
      <c r="R137" s="210"/>
      <c r="S137" s="210"/>
      <c r="T137" s="211"/>
      <c r="AT137" s="205" t="s">
        <v>169</v>
      </c>
      <c r="AU137" s="205" t="s">
        <v>85</v>
      </c>
      <c r="AV137" s="12" t="s">
        <v>85</v>
      </c>
      <c r="AW137" s="12" t="s">
        <v>6</v>
      </c>
      <c r="AX137" s="12" t="s">
        <v>24</v>
      </c>
      <c r="AY137" s="205" t="s">
        <v>122</v>
      </c>
    </row>
    <row r="138" spans="2:65" s="1" customFormat="1" ht="22.5" customHeight="1">
      <c r="B138" s="163"/>
      <c r="C138" s="164" t="s">
        <v>244</v>
      </c>
      <c r="D138" s="164" t="s">
        <v>123</v>
      </c>
      <c r="E138" s="165" t="s">
        <v>245</v>
      </c>
      <c r="F138" s="166" t="s">
        <v>246</v>
      </c>
      <c r="G138" s="167" t="s">
        <v>228</v>
      </c>
      <c r="H138" s="168">
        <v>3.33</v>
      </c>
      <c r="I138" s="169"/>
      <c r="J138" s="170">
        <f>ROUND(I138*H138,2)</f>
        <v>0</v>
      </c>
      <c r="K138" s="166" t="s">
        <v>127</v>
      </c>
      <c r="L138" s="39"/>
      <c r="M138" s="171" t="s">
        <v>5</v>
      </c>
      <c r="N138" s="172" t="s">
        <v>47</v>
      </c>
      <c r="O138" s="40"/>
      <c r="P138" s="173">
        <f>O138*H138</f>
        <v>0</v>
      </c>
      <c r="Q138" s="173">
        <v>0</v>
      </c>
      <c r="R138" s="173">
        <f>Q138*H138</f>
        <v>0</v>
      </c>
      <c r="S138" s="173">
        <v>0</v>
      </c>
      <c r="T138" s="174">
        <f>S138*H138</f>
        <v>0</v>
      </c>
      <c r="AR138" s="22" t="s">
        <v>160</v>
      </c>
      <c r="AT138" s="22" t="s">
        <v>123</v>
      </c>
      <c r="AU138" s="22" t="s">
        <v>85</v>
      </c>
      <c r="AY138" s="22" t="s">
        <v>122</v>
      </c>
      <c r="BE138" s="175">
        <f>IF(N138="základní",J138,0)</f>
        <v>0</v>
      </c>
      <c r="BF138" s="175">
        <f>IF(N138="snížená",J138,0)</f>
        <v>0</v>
      </c>
      <c r="BG138" s="175">
        <f>IF(N138="zákl. přenesená",J138,0)</f>
        <v>0</v>
      </c>
      <c r="BH138" s="175">
        <f>IF(N138="sníž. přenesená",J138,0)</f>
        <v>0</v>
      </c>
      <c r="BI138" s="175">
        <f>IF(N138="nulová",J138,0)</f>
        <v>0</v>
      </c>
      <c r="BJ138" s="22" t="s">
        <v>24</v>
      </c>
      <c r="BK138" s="175">
        <f>ROUND(I138*H138,2)</f>
        <v>0</v>
      </c>
      <c r="BL138" s="22" t="s">
        <v>160</v>
      </c>
      <c r="BM138" s="22" t="s">
        <v>247</v>
      </c>
    </row>
    <row r="139" spans="2:47" s="1" customFormat="1" ht="13.5">
      <c r="B139" s="39"/>
      <c r="D139" s="180" t="s">
        <v>130</v>
      </c>
      <c r="F139" s="181" t="s">
        <v>248</v>
      </c>
      <c r="I139" s="178"/>
      <c r="L139" s="39"/>
      <c r="M139" s="179"/>
      <c r="N139" s="40"/>
      <c r="O139" s="40"/>
      <c r="P139" s="40"/>
      <c r="Q139" s="40"/>
      <c r="R139" s="40"/>
      <c r="S139" s="40"/>
      <c r="T139" s="68"/>
      <c r="AT139" s="22" t="s">
        <v>130</v>
      </c>
      <c r="AU139" s="22" t="s">
        <v>85</v>
      </c>
    </row>
    <row r="140" spans="2:47" s="1" customFormat="1" ht="67.5">
      <c r="B140" s="39"/>
      <c r="D140" s="176" t="s">
        <v>231</v>
      </c>
      <c r="F140" s="215" t="s">
        <v>249</v>
      </c>
      <c r="I140" s="178"/>
      <c r="L140" s="39"/>
      <c r="M140" s="179"/>
      <c r="N140" s="40"/>
      <c r="O140" s="40"/>
      <c r="P140" s="40"/>
      <c r="Q140" s="40"/>
      <c r="R140" s="40"/>
      <c r="S140" s="40"/>
      <c r="T140" s="68"/>
      <c r="AT140" s="22" t="s">
        <v>231</v>
      </c>
      <c r="AU140" s="22" t="s">
        <v>85</v>
      </c>
    </row>
    <row r="141" spans="2:65" s="1" customFormat="1" ht="22.5" customHeight="1">
      <c r="B141" s="163"/>
      <c r="C141" s="164" t="s">
        <v>250</v>
      </c>
      <c r="D141" s="164" t="s">
        <v>123</v>
      </c>
      <c r="E141" s="165" t="s">
        <v>251</v>
      </c>
      <c r="F141" s="166" t="s">
        <v>252</v>
      </c>
      <c r="G141" s="167" t="s">
        <v>228</v>
      </c>
      <c r="H141" s="168">
        <v>9.67</v>
      </c>
      <c r="I141" s="169"/>
      <c r="J141" s="170">
        <f>ROUND(I141*H141,2)</f>
        <v>0</v>
      </c>
      <c r="K141" s="166" t="s">
        <v>127</v>
      </c>
      <c r="L141" s="39"/>
      <c r="M141" s="171" t="s">
        <v>5</v>
      </c>
      <c r="N141" s="172" t="s">
        <v>47</v>
      </c>
      <c r="O141" s="40"/>
      <c r="P141" s="173">
        <f>O141*H141</f>
        <v>0</v>
      </c>
      <c r="Q141" s="173">
        <v>0</v>
      </c>
      <c r="R141" s="173">
        <f>Q141*H141</f>
        <v>0</v>
      </c>
      <c r="S141" s="173">
        <v>0</v>
      </c>
      <c r="T141" s="174">
        <f>S141*H141</f>
        <v>0</v>
      </c>
      <c r="AR141" s="22" t="s">
        <v>160</v>
      </c>
      <c r="AT141" s="22" t="s">
        <v>123</v>
      </c>
      <c r="AU141" s="22" t="s">
        <v>85</v>
      </c>
      <c r="AY141" s="22" t="s">
        <v>122</v>
      </c>
      <c r="BE141" s="175">
        <f>IF(N141="základní",J141,0)</f>
        <v>0</v>
      </c>
      <c r="BF141" s="175">
        <f>IF(N141="snížená",J141,0)</f>
        <v>0</v>
      </c>
      <c r="BG141" s="175">
        <f>IF(N141="zákl. přenesená",J141,0)</f>
        <v>0</v>
      </c>
      <c r="BH141" s="175">
        <f>IF(N141="sníž. přenesená",J141,0)</f>
        <v>0</v>
      </c>
      <c r="BI141" s="175">
        <f>IF(N141="nulová",J141,0)</f>
        <v>0</v>
      </c>
      <c r="BJ141" s="22" t="s">
        <v>24</v>
      </c>
      <c r="BK141" s="175">
        <f>ROUND(I141*H141,2)</f>
        <v>0</v>
      </c>
      <c r="BL141" s="22" t="s">
        <v>160</v>
      </c>
      <c r="BM141" s="22" t="s">
        <v>253</v>
      </c>
    </row>
    <row r="142" spans="2:47" s="1" customFormat="1" ht="13.5">
      <c r="B142" s="39"/>
      <c r="D142" s="180" t="s">
        <v>130</v>
      </c>
      <c r="F142" s="181" t="s">
        <v>254</v>
      </c>
      <c r="I142" s="178"/>
      <c r="L142" s="39"/>
      <c r="M142" s="179"/>
      <c r="N142" s="40"/>
      <c r="O142" s="40"/>
      <c r="P142" s="40"/>
      <c r="Q142" s="40"/>
      <c r="R142" s="40"/>
      <c r="S142" s="40"/>
      <c r="T142" s="68"/>
      <c r="AT142" s="22" t="s">
        <v>130</v>
      </c>
      <c r="AU142" s="22" t="s">
        <v>85</v>
      </c>
    </row>
    <row r="143" spans="2:47" s="1" customFormat="1" ht="67.5">
      <c r="B143" s="39"/>
      <c r="D143" s="180" t="s">
        <v>231</v>
      </c>
      <c r="F143" s="216" t="s">
        <v>249</v>
      </c>
      <c r="I143" s="178"/>
      <c r="L143" s="39"/>
      <c r="M143" s="179"/>
      <c r="N143" s="40"/>
      <c r="O143" s="40"/>
      <c r="P143" s="40"/>
      <c r="Q143" s="40"/>
      <c r="R143" s="40"/>
      <c r="S143" s="40"/>
      <c r="T143" s="68"/>
      <c r="AT143" s="22" t="s">
        <v>231</v>
      </c>
      <c r="AU143" s="22" t="s">
        <v>85</v>
      </c>
    </row>
    <row r="144" spans="2:63" s="9" customFormat="1" ht="29.85" customHeight="1">
      <c r="B144" s="151"/>
      <c r="D144" s="152" t="s">
        <v>75</v>
      </c>
      <c r="E144" s="194" t="s">
        <v>255</v>
      </c>
      <c r="F144" s="194" t="s">
        <v>256</v>
      </c>
      <c r="I144" s="154"/>
      <c r="J144" s="195">
        <f>BK144</f>
        <v>0</v>
      </c>
      <c r="L144" s="151"/>
      <c r="M144" s="156"/>
      <c r="N144" s="157"/>
      <c r="O144" s="157"/>
      <c r="P144" s="158">
        <f>SUM(P145:P147)</f>
        <v>0</v>
      </c>
      <c r="Q144" s="157"/>
      <c r="R144" s="158">
        <f>SUM(R145:R147)</f>
        <v>0</v>
      </c>
      <c r="S144" s="157"/>
      <c r="T144" s="159">
        <f>SUM(T145:T147)</f>
        <v>0</v>
      </c>
      <c r="AR144" s="160" t="s">
        <v>24</v>
      </c>
      <c r="AT144" s="161" t="s">
        <v>75</v>
      </c>
      <c r="AU144" s="161" t="s">
        <v>24</v>
      </c>
      <c r="AY144" s="160" t="s">
        <v>122</v>
      </c>
      <c r="BK144" s="162">
        <f>SUM(BK145:BK147)</f>
        <v>0</v>
      </c>
    </row>
    <row r="145" spans="2:65" s="1" customFormat="1" ht="22.5" customHeight="1">
      <c r="B145" s="163"/>
      <c r="C145" s="164" t="s">
        <v>257</v>
      </c>
      <c r="D145" s="164" t="s">
        <v>123</v>
      </c>
      <c r="E145" s="165" t="s">
        <v>258</v>
      </c>
      <c r="F145" s="166" t="s">
        <v>259</v>
      </c>
      <c r="G145" s="167" t="s">
        <v>228</v>
      </c>
      <c r="H145" s="168">
        <v>3.102</v>
      </c>
      <c r="I145" s="169"/>
      <c r="J145" s="170">
        <f>ROUND(I145*H145,2)</f>
        <v>0</v>
      </c>
      <c r="K145" s="166" t="s">
        <v>127</v>
      </c>
      <c r="L145" s="39"/>
      <c r="M145" s="171" t="s">
        <v>5</v>
      </c>
      <c r="N145" s="172" t="s">
        <v>47</v>
      </c>
      <c r="O145" s="40"/>
      <c r="P145" s="173">
        <f>O145*H145</f>
        <v>0</v>
      </c>
      <c r="Q145" s="173">
        <v>0</v>
      </c>
      <c r="R145" s="173">
        <f>Q145*H145</f>
        <v>0</v>
      </c>
      <c r="S145" s="173">
        <v>0</v>
      </c>
      <c r="T145" s="174">
        <f>S145*H145</f>
        <v>0</v>
      </c>
      <c r="AR145" s="22" t="s">
        <v>160</v>
      </c>
      <c r="AT145" s="22" t="s">
        <v>123</v>
      </c>
      <c r="AU145" s="22" t="s">
        <v>85</v>
      </c>
      <c r="AY145" s="22" t="s">
        <v>122</v>
      </c>
      <c r="BE145" s="175">
        <f>IF(N145="základní",J145,0)</f>
        <v>0</v>
      </c>
      <c r="BF145" s="175">
        <f>IF(N145="snížená",J145,0)</f>
        <v>0</v>
      </c>
      <c r="BG145" s="175">
        <f>IF(N145="zákl. přenesená",J145,0)</f>
        <v>0</v>
      </c>
      <c r="BH145" s="175">
        <f>IF(N145="sníž. přenesená",J145,0)</f>
        <v>0</v>
      </c>
      <c r="BI145" s="175">
        <f>IF(N145="nulová",J145,0)</f>
        <v>0</v>
      </c>
      <c r="BJ145" s="22" t="s">
        <v>24</v>
      </c>
      <c r="BK145" s="175">
        <f>ROUND(I145*H145,2)</f>
        <v>0</v>
      </c>
      <c r="BL145" s="22" t="s">
        <v>160</v>
      </c>
      <c r="BM145" s="22" t="s">
        <v>260</v>
      </c>
    </row>
    <row r="146" spans="2:47" s="1" customFormat="1" ht="40.5">
      <c r="B146" s="39"/>
      <c r="D146" s="180" t="s">
        <v>130</v>
      </c>
      <c r="F146" s="181" t="s">
        <v>261</v>
      </c>
      <c r="I146" s="178"/>
      <c r="L146" s="39"/>
      <c r="M146" s="179"/>
      <c r="N146" s="40"/>
      <c r="O146" s="40"/>
      <c r="P146" s="40"/>
      <c r="Q146" s="40"/>
      <c r="R146" s="40"/>
      <c r="S146" s="40"/>
      <c r="T146" s="68"/>
      <c r="AT146" s="22" t="s">
        <v>130</v>
      </c>
      <c r="AU146" s="22" t="s">
        <v>85</v>
      </c>
    </row>
    <row r="147" spans="2:47" s="1" customFormat="1" ht="81">
      <c r="B147" s="39"/>
      <c r="D147" s="180" t="s">
        <v>231</v>
      </c>
      <c r="F147" s="216" t="s">
        <v>262</v>
      </c>
      <c r="I147" s="178"/>
      <c r="L147" s="39"/>
      <c r="M147" s="179"/>
      <c r="N147" s="40"/>
      <c r="O147" s="40"/>
      <c r="P147" s="40"/>
      <c r="Q147" s="40"/>
      <c r="R147" s="40"/>
      <c r="S147" s="40"/>
      <c r="T147" s="68"/>
      <c r="AT147" s="22" t="s">
        <v>231</v>
      </c>
      <c r="AU147" s="22" t="s">
        <v>85</v>
      </c>
    </row>
    <row r="148" spans="2:63" s="9" customFormat="1" ht="37.35" customHeight="1">
      <c r="B148" s="151"/>
      <c r="D148" s="160" t="s">
        <v>75</v>
      </c>
      <c r="E148" s="192" t="s">
        <v>263</v>
      </c>
      <c r="F148" s="192" t="s">
        <v>264</v>
      </c>
      <c r="I148" s="154"/>
      <c r="J148" s="193">
        <f>BK148</f>
        <v>0</v>
      </c>
      <c r="L148" s="151"/>
      <c r="M148" s="156"/>
      <c r="N148" s="157"/>
      <c r="O148" s="157"/>
      <c r="P148" s="158">
        <f>P149+P159+P175+P197</f>
        <v>0</v>
      </c>
      <c r="Q148" s="157"/>
      <c r="R148" s="158">
        <f>R149+R159+R175+R197</f>
        <v>3.499272</v>
      </c>
      <c r="S148" s="157"/>
      <c r="T148" s="159">
        <f>T149+T159+T175+T197</f>
        <v>0</v>
      </c>
      <c r="AR148" s="160" t="s">
        <v>85</v>
      </c>
      <c r="AT148" s="161" t="s">
        <v>75</v>
      </c>
      <c r="AU148" s="161" t="s">
        <v>76</v>
      </c>
      <c r="AY148" s="160" t="s">
        <v>122</v>
      </c>
      <c r="BK148" s="162">
        <f>BK149+BK159+BK175+BK197</f>
        <v>0</v>
      </c>
    </row>
    <row r="149" spans="2:63" s="9" customFormat="1" ht="19.9" customHeight="1">
      <c r="B149" s="151"/>
      <c r="D149" s="152" t="s">
        <v>75</v>
      </c>
      <c r="E149" s="194" t="s">
        <v>265</v>
      </c>
      <c r="F149" s="194" t="s">
        <v>266</v>
      </c>
      <c r="I149" s="154"/>
      <c r="J149" s="195">
        <f>BK149</f>
        <v>0</v>
      </c>
      <c r="L149" s="151"/>
      <c r="M149" s="156"/>
      <c r="N149" s="157"/>
      <c r="O149" s="157"/>
      <c r="P149" s="158">
        <f>SUM(P150:P158)</f>
        <v>0</v>
      </c>
      <c r="Q149" s="157"/>
      <c r="R149" s="158">
        <f>SUM(R150:R158)</f>
        <v>0</v>
      </c>
      <c r="S149" s="157"/>
      <c r="T149" s="159">
        <f>SUM(T150:T158)</f>
        <v>0</v>
      </c>
      <c r="AR149" s="160" t="s">
        <v>85</v>
      </c>
      <c r="AT149" s="161" t="s">
        <v>75</v>
      </c>
      <c r="AU149" s="161" t="s">
        <v>24</v>
      </c>
      <c r="AY149" s="160" t="s">
        <v>122</v>
      </c>
      <c r="BK149" s="162">
        <f>SUM(BK150:BK158)</f>
        <v>0</v>
      </c>
    </row>
    <row r="150" spans="2:65" s="1" customFormat="1" ht="22.5" customHeight="1">
      <c r="B150" s="163"/>
      <c r="C150" s="164" t="s">
        <v>267</v>
      </c>
      <c r="D150" s="164" t="s">
        <v>123</v>
      </c>
      <c r="E150" s="165" t="s">
        <v>268</v>
      </c>
      <c r="F150" s="166" t="s">
        <v>269</v>
      </c>
      <c r="G150" s="167" t="s">
        <v>166</v>
      </c>
      <c r="H150" s="168">
        <v>63.203</v>
      </c>
      <c r="I150" s="169"/>
      <c r="J150" s="170">
        <f>ROUND(I150*H150,2)</f>
        <v>0</v>
      </c>
      <c r="K150" s="166" t="s">
        <v>5</v>
      </c>
      <c r="L150" s="39"/>
      <c r="M150" s="171" t="s">
        <v>5</v>
      </c>
      <c r="N150" s="172" t="s">
        <v>47</v>
      </c>
      <c r="O150" s="40"/>
      <c r="P150" s="173">
        <f>O150*H150</f>
        <v>0</v>
      </c>
      <c r="Q150" s="173">
        <v>0</v>
      </c>
      <c r="R150" s="173">
        <f>Q150*H150</f>
        <v>0</v>
      </c>
      <c r="S150" s="173">
        <v>0</v>
      </c>
      <c r="T150" s="174">
        <f>S150*H150</f>
        <v>0</v>
      </c>
      <c r="AR150" s="22" t="s">
        <v>238</v>
      </c>
      <c r="AT150" s="22" t="s">
        <v>123</v>
      </c>
      <c r="AU150" s="22" t="s">
        <v>85</v>
      </c>
      <c r="AY150" s="22" t="s">
        <v>122</v>
      </c>
      <c r="BE150" s="175">
        <f>IF(N150="základní",J150,0)</f>
        <v>0</v>
      </c>
      <c r="BF150" s="175">
        <f>IF(N150="snížená",J150,0)</f>
        <v>0</v>
      </c>
      <c r="BG150" s="175">
        <f>IF(N150="zákl. přenesená",J150,0)</f>
        <v>0</v>
      </c>
      <c r="BH150" s="175">
        <f>IF(N150="sníž. přenesená",J150,0)</f>
        <v>0</v>
      </c>
      <c r="BI150" s="175">
        <f>IF(N150="nulová",J150,0)</f>
        <v>0</v>
      </c>
      <c r="BJ150" s="22" t="s">
        <v>24</v>
      </c>
      <c r="BK150" s="175">
        <f>ROUND(I150*H150,2)</f>
        <v>0</v>
      </c>
      <c r="BL150" s="22" t="s">
        <v>238</v>
      </c>
      <c r="BM150" s="22" t="s">
        <v>270</v>
      </c>
    </row>
    <row r="151" spans="2:47" s="1" customFormat="1" ht="13.5">
      <c r="B151" s="39"/>
      <c r="D151" s="180" t="s">
        <v>130</v>
      </c>
      <c r="F151" s="181" t="s">
        <v>269</v>
      </c>
      <c r="I151" s="178"/>
      <c r="L151" s="39"/>
      <c r="M151" s="179"/>
      <c r="N151" s="40"/>
      <c r="O151" s="40"/>
      <c r="P151" s="40"/>
      <c r="Q151" s="40"/>
      <c r="R151" s="40"/>
      <c r="S151" s="40"/>
      <c r="T151" s="68"/>
      <c r="AT151" s="22" t="s">
        <v>130</v>
      </c>
      <c r="AU151" s="22" t="s">
        <v>85</v>
      </c>
    </row>
    <row r="152" spans="2:51" s="11" customFormat="1" ht="13.5">
      <c r="B152" s="196"/>
      <c r="D152" s="180" t="s">
        <v>169</v>
      </c>
      <c r="E152" s="197" t="s">
        <v>5</v>
      </c>
      <c r="F152" s="198" t="s">
        <v>170</v>
      </c>
      <c r="H152" s="199" t="s">
        <v>5</v>
      </c>
      <c r="I152" s="200"/>
      <c r="L152" s="196"/>
      <c r="M152" s="201"/>
      <c r="N152" s="202"/>
      <c r="O152" s="202"/>
      <c r="P152" s="202"/>
      <c r="Q152" s="202"/>
      <c r="R152" s="202"/>
      <c r="S152" s="202"/>
      <c r="T152" s="203"/>
      <c r="AT152" s="199" t="s">
        <v>169</v>
      </c>
      <c r="AU152" s="199" t="s">
        <v>85</v>
      </c>
      <c r="AV152" s="11" t="s">
        <v>24</v>
      </c>
      <c r="AW152" s="11" t="s">
        <v>39</v>
      </c>
      <c r="AX152" s="11" t="s">
        <v>76</v>
      </c>
      <c r="AY152" s="199" t="s">
        <v>122</v>
      </c>
    </row>
    <row r="153" spans="2:51" s="12" customFormat="1" ht="13.5">
      <c r="B153" s="204"/>
      <c r="D153" s="176" t="s">
        <v>169</v>
      </c>
      <c r="E153" s="212" t="s">
        <v>5</v>
      </c>
      <c r="F153" s="213" t="s">
        <v>271</v>
      </c>
      <c r="H153" s="214">
        <v>63.203</v>
      </c>
      <c r="I153" s="208"/>
      <c r="L153" s="204"/>
      <c r="M153" s="209"/>
      <c r="N153" s="210"/>
      <c r="O153" s="210"/>
      <c r="P153" s="210"/>
      <c r="Q153" s="210"/>
      <c r="R153" s="210"/>
      <c r="S153" s="210"/>
      <c r="T153" s="211"/>
      <c r="AT153" s="205" t="s">
        <v>169</v>
      </c>
      <c r="AU153" s="205" t="s">
        <v>85</v>
      </c>
      <c r="AV153" s="12" t="s">
        <v>85</v>
      </c>
      <c r="AW153" s="12" t="s">
        <v>39</v>
      </c>
      <c r="AX153" s="12" t="s">
        <v>24</v>
      </c>
      <c r="AY153" s="205" t="s">
        <v>122</v>
      </c>
    </row>
    <row r="154" spans="2:65" s="1" customFormat="1" ht="31.5" customHeight="1">
      <c r="B154" s="163"/>
      <c r="C154" s="164" t="s">
        <v>10</v>
      </c>
      <c r="D154" s="164" t="s">
        <v>123</v>
      </c>
      <c r="E154" s="165" t="s">
        <v>272</v>
      </c>
      <c r="F154" s="166" t="s">
        <v>273</v>
      </c>
      <c r="G154" s="167" t="s">
        <v>208</v>
      </c>
      <c r="H154" s="168">
        <v>9</v>
      </c>
      <c r="I154" s="169"/>
      <c r="J154" s="170">
        <f>ROUND(I154*H154,2)</f>
        <v>0</v>
      </c>
      <c r="K154" s="166" t="s">
        <v>5</v>
      </c>
      <c r="L154" s="39"/>
      <c r="M154" s="171" t="s">
        <v>5</v>
      </c>
      <c r="N154" s="172" t="s">
        <v>47</v>
      </c>
      <c r="O154" s="40"/>
      <c r="P154" s="173">
        <f>O154*H154</f>
        <v>0</v>
      </c>
      <c r="Q154" s="173">
        <v>0</v>
      </c>
      <c r="R154" s="173">
        <f>Q154*H154</f>
        <v>0</v>
      </c>
      <c r="S154" s="173">
        <v>0</v>
      </c>
      <c r="T154" s="174">
        <f>S154*H154</f>
        <v>0</v>
      </c>
      <c r="AR154" s="22" t="s">
        <v>238</v>
      </c>
      <c r="AT154" s="22" t="s">
        <v>123</v>
      </c>
      <c r="AU154" s="22" t="s">
        <v>85</v>
      </c>
      <c r="AY154" s="22" t="s">
        <v>122</v>
      </c>
      <c r="BE154" s="175">
        <f>IF(N154="základní",J154,0)</f>
        <v>0</v>
      </c>
      <c r="BF154" s="175">
        <f>IF(N154="snížená",J154,0)</f>
        <v>0</v>
      </c>
      <c r="BG154" s="175">
        <f>IF(N154="zákl. přenesená",J154,0)</f>
        <v>0</v>
      </c>
      <c r="BH154" s="175">
        <f>IF(N154="sníž. přenesená",J154,0)</f>
        <v>0</v>
      </c>
      <c r="BI154" s="175">
        <f>IF(N154="nulová",J154,0)</f>
        <v>0</v>
      </c>
      <c r="BJ154" s="22" t="s">
        <v>24</v>
      </c>
      <c r="BK154" s="175">
        <f>ROUND(I154*H154,2)</f>
        <v>0</v>
      </c>
      <c r="BL154" s="22" t="s">
        <v>238</v>
      </c>
      <c r="BM154" s="22" t="s">
        <v>274</v>
      </c>
    </row>
    <row r="155" spans="2:47" s="1" customFormat="1" ht="27">
      <c r="B155" s="39"/>
      <c r="D155" s="176" t="s">
        <v>130</v>
      </c>
      <c r="F155" s="177" t="s">
        <v>273</v>
      </c>
      <c r="I155" s="178"/>
      <c r="L155" s="39"/>
      <c r="M155" s="179"/>
      <c r="N155" s="40"/>
      <c r="O155" s="40"/>
      <c r="P155" s="40"/>
      <c r="Q155" s="40"/>
      <c r="R155" s="40"/>
      <c r="S155" s="40"/>
      <c r="T155" s="68"/>
      <c r="AT155" s="22" t="s">
        <v>130</v>
      </c>
      <c r="AU155" s="22" t="s">
        <v>85</v>
      </c>
    </row>
    <row r="156" spans="2:65" s="1" customFormat="1" ht="22.5" customHeight="1">
      <c r="B156" s="163"/>
      <c r="C156" s="164" t="s">
        <v>275</v>
      </c>
      <c r="D156" s="164" t="s">
        <v>123</v>
      </c>
      <c r="E156" s="165" t="s">
        <v>276</v>
      </c>
      <c r="F156" s="166" t="s">
        <v>277</v>
      </c>
      <c r="G156" s="167" t="s">
        <v>278</v>
      </c>
      <c r="H156" s="217"/>
      <c r="I156" s="169"/>
      <c r="J156" s="170">
        <f>ROUND(I156*H156,2)</f>
        <v>0</v>
      </c>
      <c r="K156" s="166" t="s">
        <v>127</v>
      </c>
      <c r="L156" s="39"/>
      <c r="M156" s="171" t="s">
        <v>5</v>
      </c>
      <c r="N156" s="172" t="s">
        <v>47</v>
      </c>
      <c r="O156" s="40"/>
      <c r="P156" s="173">
        <f>O156*H156</f>
        <v>0</v>
      </c>
      <c r="Q156" s="173">
        <v>0</v>
      </c>
      <c r="R156" s="173">
        <f>Q156*H156</f>
        <v>0</v>
      </c>
      <c r="S156" s="173">
        <v>0</v>
      </c>
      <c r="T156" s="174">
        <f>S156*H156</f>
        <v>0</v>
      </c>
      <c r="AR156" s="22" t="s">
        <v>238</v>
      </c>
      <c r="AT156" s="22" t="s">
        <v>123</v>
      </c>
      <c r="AU156" s="22" t="s">
        <v>85</v>
      </c>
      <c r="AY156" s="22" t="s">
        <v>122</v>
      </c>
      <c r="BE156" s="175">
        <f>IF(N156="základní",J156,0)</f>
        <v>0</v>
      </c>
      <c r="BF156" s="175">
        <f>IF(N156="snížená",J156,0)</f>
        <v>0</v>
      </c>
      <c r="BG156" s="175">
        <f>IF(N156="zákl. přenesená",J156,0)</f>
        <v>0</v>
      </c>
      <c r="BH156" s="175">
        <f>IF(N156="sníž. přenesená",J156,0)</f>
        <v>0</v>
      </c>
      <c r="BI156" s="175">
        <f>IF(N156="nulová",J156,0)</f>
        <v>0</v>
      </c>
      <c r="BJ156" s="22" t="s">
        <v>24</v>
      </c>
      <c r="BK156" s="175">
        <f>ROUND(I156*H156,2)</f>
        <v>0</v>
      </c>
      <c r="BL156" s="22" t="s">
        <v>238</v>
      </c>
      <c r="BM156" s="22" t="s">
        <v>279</v>
      </c>
    </row>
    <row r="157" spans="2:47" s="1" customFormat="1" ht="27">
      <c r="B157" s="39"/>
      <c r="D157" s="180" t="s">
        <v>130</v>
      </c>
      <c r="F157" s="181" t="s">
        <v>280</v>
      </c>
      <c r="I157" s="178"/>
      <c r="L157" s="39"/>
      <c r="M157" s="179"/>
      <c r="N157" s="40"/>
      <c r="O157" s="40"/>
      <c r="P157" s="40"/>
      <c r="Q157" s="40"/>
      <c r="R157" s="40"/>
      <c r="S157" s="40"/>
      <c r="T157" s="68"/>
      <c r="AT157" s="22" t="s">
        <v>130</v>
      </c>
      <c r="AU157" s="22" t="s">
        <v>85</v>
      </c>
    </row>
    <row r="158" spans="2:47" s="1" customFormat="1" ht="121.5">
      <c r="B158" s="39"/>
      <c r="D158" s="180" t="s">
        <v>231</v>
      </c>
      <c r="F158" s="216" t="s">
        <v>281</v>
      </c>
      <c r="I158" s="178"/>
      <c r="L158" s="39"/>
      <c r="M158" s="179"/>
      <c r="N158" s="40"/>
      <c r="O158" s="40"/>
      <c r="P158" s="40"/>
      <c r="Q158" s="40"/>
      <c r="R158" s="40"/>
      <c r="S158" s="40"/>
      <c r="T158" s="68"/>
      <c r="AT158" s="22" t="s">
        <v>231</v>
      </c>
      <c r="AU158" s="22" t="s">
        <v>85</v>
      </c>
    </row>
    <row r="159" spans="2:63" s="9" customFormat="1" ht="29.85" customHeight="1">
      <c r="B159" s="151"/>
      <c r="D159" s="152" t="s">
        <v>75</v>
      </c>
      <c r="E159" s="194" t="s">
        <v>282</v>
      </c>
      <c r="F159" s="194" t="s">
        <v>283</v>
      </c>
      <c r="I159" s="154"/>
      <c r="J159" s="195">
        <f>BK159</f>
        <v>0</v>
      </c>
      <c r="L159" s="151"/>
      <c r="M159" s="156"/>
      <c r="N159" s="157"/>
      <c r="O159" s="157"/>
      <c r="P159" s="158">
        <f>SUM(P160:P174)</f>
        <v>0</v>
      </c>
      <c r="Q159" s="157"/>
      <c r="R159" s="158">
        <f>SUM(R160:R174)</f>
        <v>0</v>
      </c>
      <c r="S159" s="157"/>
      <c r="T159" s="159">
        <f>SUM(T160:T174)</f>
        <v>0</v>
      </c>
      <c r="AR159" s="160" t="s">
        <v>85</v>
      </c>
      <c r="AT159" s="161" t="s">
        <v>75</v>
      </c>
      <c r="AU159" s="161" t="s">
        <v>24</v>
      </c>
      <c r="AY159" s="160" t="s">
        <v>122</v>
      </c>
      <c r="BK159" s="162">
        <f>SUM(BK160:BK174)</f>
        <v>0</v>
      </c>
    </row>
    <row r="160" spans="2:65" s="1" customFormat="1" ht="31.5" customHeight="1">
      <c r="B160" s="163"/>
      <c r="C160" s="164" t="s">
        <v>284</v>
      </c>
      <c r="D160" s="164" t="s">
        <v>123</v>
      </c>
      <c r="E160" s="165" t="s">
        <v>285</v>
      </c>
      <c r="F160" s="166" t="s">
        <v>286</v>
      </c>
      <c r="G160" s="167" t="s">
        <v>208</v>
      </c>
      <c r="H160" s="168">
        <v>1</v>
      </c>
      <c r="I160" s="169"/>
      <c r="J160" s="170">
        <f>ROUND(I160*H160,2)</f>
        <v>0</v>
      </c>
      <c r="K160" s="166" t="s">
        <v>5</v>
      </c>
      <c r="L160" s="39"/>
      <c r="M160" s="171" t="s">
        <v>5</v>
      </c>
      <c r="N160" s="172" t="s">
        <v>47</v>
      </c>
      <c r="O160" s="40"/>
      <c r="P160" s="173">
        <f>O160*H160</f>
        <v>0</v>
      </c>
      <c r="Q160" s="173">
        <v>0</v>
      </c>
      <c r="R160" s="173">
        <f>Q160*H160</f>
        <v>0</v>
      </c>
      <c r="S160" s="173">
        <v>0</v>
      </c>
      <c r="T160" s="174">
        <f>S160*H160</f>
        <v>0</v>
      </c>
      <c r="AR160" s="22" t="s">
        <v>238</v>
      </c>
      <c r="AT160" s="22" t="s">
        <v>123</v>
      </c>
      <c r="AU160" s="22" t="s">
        <v>85</v>
      </c>
      <c r="AY160" s="22" t="s">
        <v>122</v>
      </c>
      <c r="BE160" s="175">
        <f>IF(N160="základní",J160,0)</f>
        <v>0</v>
      </c>
      <c r="BF160" s="175">
        <f>IF(N160="snížená",J160,0)</f>
        <v>0</v>
      </c>
      <c r="BG160" s="175">
        <f>IF(N160="zákl. přenesená",J160,0)</f>
        <v>0</v>
      </c>
      <c r="BH160" s="175">
        <f>IF(N160="sníž. přenesená",J160,0)</f>
        <v>0</v>
      </c>
      <c r="BI160" s="175">
        <f>IF(N160="nulová",J160,0)</f>
        <v>0</v>
      </c>
      <c r="BJ160" s="22" t="s">
        <v>24</v>
      </c>
      <c r="BK160" s="175">
        <f>ROUND(I160*H160,2)</f>
        <v>0</v>
      </c>
      <c r="BL160" s="22" t="s">
        <v>238</v>
      </c>
      <c r="BM160" s="22" t="s">
        <v>287</v>
      </c>
    </row>
    <row r="161" spans="2:47" s="1" customFormat="1" ht="13.5">
      <c r="B161" s="39"/>
      <c r="D161" s="176" t="s">
        <v>130</v>
      </c>
      <c r="F161" s="177" t="s">
        <v>286</v>
      </c>
      <c r="I161" s="178"/>
      <c r="L161" s="39"/>
      <c r="M161" s="179"/>
      <c r="N161" s="40"/>
      <c r="O161" s="40"/>
      <c r="P161" s="40"/>
      <c r="Q161" s="40"/>
      <c r="R161" s="40"/>
      <c r="S161" s="40"/>
      <c r="T161" s="68"/>
      <c r="AT161" s="22" t="s">
        <v>130</v>
      </c>
      <c r="AU161" s="22" t="s">
        <v>85</v>
      </c>
    </row>
    <row r="162" spans="2:65" s="1" customFormat="1" ht="31.5" customHeight="1">
      <c r="B162" s="163"/>
      <c r="C162" s="164" t="s">
        <v>288</v>
      </c>
      <c r="D162" s="164" t="s">
        <v>123</v>
      </c>
      <c r="E162" s="165" t="s">
        <v>289</v>
      </c>
      <c r="F162" s="166" t="s">
        <v>290</v>
      </c>
      <c r="G162" s="167" t="s">
        <v>166</v>
      </c>
      <c r="H162" s="168">
        <v>3.322</v>
      </c>
      <c r="I162" s="169"/>
      <c r="J162" s="170">
        <f>ROUND(I162*H162,2)</f>
        <v>0</v>
      </c>
      <c r="K162" s="166" t="s">
        <v>5</v>
      </c>
      <c r="L162" s="39"/>
      <c r="M162" s="171" t="s">
        <v>5</v>
      </c>
      <c r="N162" s="172" t="s">
        <v>47</v>
      </c>
      <c r="O162" s="40"/>
      <c r="P162" s="173">
        <f>O162*H162</f>
        <v>0</v>
      </c>
      <c r="Q162" s="173">
        <v>0</v>
      </c>
      <c r="R162" s="173">
        <f>Q162*H162</f>
        <v>0</v>
      </c>
      <c r="S162" s="173">
        <v>0</v>
      </c>
      <c r="T162" s="174">
        <f>S162*H162</f>
        <v>0</v>
      </c>
      <c r="AR162" s="22" t="s">
        <v>238</v>
      </c>
      <c r="AT162" s="22" t="s">
        <v>123</v>
      </c>
      <c r="AU162" s="22" t="s">
        <v>85</v>
      </c>
      <c r="AY162" s="22" t="s">
        <v>122</v>
      </c>
      <c r="BE162" s="175">
        <f>IF(N162="základní",J162,0)</f>
        <v>0</v>
      </c>
      <c r="BF162" s="175">
        <f>IF(N162="snížená",J162,0)</f>
        <v>0</v>
      </c>
      <c r="BG162" s="175">
        <f>IF(N162="zákl. přenesená",J162,0)</f>
        <v>0</v>
      </c>
      <c r="BH162" s="175">
        <f>IF(N162="sníž. přenesená",J162,0)</f>
        <v>0</v>
      </c>
      <c r="BI162" s="175">
        <f>IF(N162="nulová",J162,0)</f>
        <v>0</v>
      </c>
      <c r="BJ162" s="22" t="s">
        <v>24</v>
      </c>
      <c r="BK162" s="175">
        <f>ROUND(I162*H162,2)</f>
        <v>0</v>
      </c>
      <c r="BL162" s="22" t="s">
        <v>238</v>
      </c>
      <c r="BM162" s="22" t="s">
        <v>291</v>
      </c>
    </row>
    <row r="163" spans="2:47" s="1" customFormat="1" ht="27">
      <c r="B163" s="39"/>
      <c r="D163" s="180" t="s">
        <v>130</v>
      </c>
      <c r="F163" s="181" t="s">
        <v>290</v>
      </c>
      <c r="I163" s="178"/>
      <c r="L163" s="39"/>
      <c r="M163" s="179"/>
      <c r="N163" s="40"/>
      <c r="O163" s="40"/>
      <c r="P163" s="40"/>
      <c r="Q163" s="40"/>
      <c r="R163" s="40"/>
      <c r="S163" s="40"/>
      <c r="T163" s="68"/>
      <c r="AT163" s="22" t="s">
        <v>130</v>
      </c>
      <c r="AU163" s="22" t="s">
        <v>85</v>
      </c>
    </row>
    <row r="164" spans="2:51" s="11" customFormat="1" ht="13.5">
      <c r="B164" s="196"/>
      <c r="D164" s="180" t="s">
        <v>169</v>
      </c>
      <c r="E164" s="197" t="s">
        <v>5</v>
      </c>
      <c r="F164" s="198" t="s">
        <v>170</v>
      </c>
      <c r="H164" s="199" t="s">
        <v>5</v>
      </c>
      <c r="I164" s="200"/>
      <c r="L164" s="196"/>
      <c r="M164" s="201"/>
      <c r="N164" s="202"/>
      <c r="O164" s="202"/>
      <c r="P164" s="202"/>
      <c r="Q164" s="202"/>
      <c r="R164" s="202"/>
      <c r="S164" s="202"/>
      <c r="T164" s="203"/>
      <c r="AT164" s="199" t="s">
        <v>169</v>
      </c>
      <c r="AU164" s="199" t="s">
        <v>85</v>
      </c>
      <c r="AV164" s="11" t="s">
        <v>24</v>
      </c>
      <c r="AW164" s="11" t="s">
        <v>39</v>
      </c>
      <c r="AX164" s="11" t="s">
        <v>76</v>
      </c>
      <c r="AY164" s="199" t="s">
        <v>122</v>
      </c>
    </row>
    <row r="165" spans="2:51" s="12" customFormat="1" ht="13.5">
      <c r="B165" s="204"/>
      <c r="D165" s="176" t="s">
        <v>169</v>
      </c>
      <c r="E165" s="212" t="s">
        <v>5</v>
      </c>
      <c r="F165" s="213" t="s">
        <v>292</v>
      </c>
      <c r="H165" s="214">
        <v>3.322</v>
      </c>
      <c r="I165" s="208"/>
      <c r="L165" s="204"/>
      <c r="M165" s="209"/>
      <c r="N165" s="210"/>
      <c r="O165" s="210"/>
      <c r="P165" s="210"/>
      <c r="Q165" s="210"/>
      <c r="R165" s="210"/>
      <c r="S165" s="210"/>
      <c r="T165" s="211"/>
      <c r="AT165" s="205" t="s">
        <v>169</v>
      </c>
      <c r="AU165" s="205" t="s">
        <v>85</v>
      </c>
      <c r="AV165" s="12" t="s">
        <v>85</v>
      </c>
      <c r="AW165" s="12" t="s">
        <v>39</v>
      </c>
      <c r="AX165" s="12" t="s">
        <v>24</v>
      </c>
      <c r="AY165" s="205" t="s">
        <v>122</v>
      </c>
    </row>
    <row r="166" spans="2:65" s="1" customFormat="1" ht="22.5" customHeight="1">
      <c r="B166" s="163"/>
      <c r="C166" s="164" t="s">
        <v>293</v>
      </c>
      <c r="D166" s="164" t="s">
        <v>123</v>
      </c>
      <c r="E166" s="165" t="s">
        <v>294</v>
      </c>
      <c r="F166" s="166" t="s">
        <v>295</v>
      </c>
      <c r="G166" s="167" t="s">
        <v>126</v>
      </c>
      <c r="H166" s="168">
        <v>1</v>
      </c>
      <c r="I166" s="169"/>
      <c r="J166" s="170">
        <f>ROUND(I166*H166,2)</f>
        <v>0</v>
      </c>
      <c r="K166" s="166" t="s">
        <v>5</v>
      </c>
      <c r="L166" s="39"/>
      <c r="M166" s="171" t="s">
        <v>5</v>
      </c>
      <c r="N166" s="172" t="s">
        <v>47</v>
      </c>
      <c r="O166" s="40"/>
      <c r="P166" s="173">
        <f>O166*H166</f>
        <v>0</v>
      </c>
      <c r="Q166" s="173">
        <v>0</v>
      </c>
      <c r="R166" s="173">
        <f>Q166*H166</f>
        <v>0</v>
      </c>
      <c r="S166" s="173">
        <v>0</v>
      </c>
      <c r="T166" s="174">
        <f>S166*H166</f>
        <v>0</v>
      </c>
      <c r="AR166" s="22" t="s">
        <v>238</v>
      </c>
      <c r="AT166" s="22" t="s">
        <v>123</v>
      </c>
      <c r="AU166" s="22" t="s">
        <v>85</v>
      </c>
      <c r="AY166" s="22" t="s">
        <v>122</v>
      </c>
      <c r="BE166" s="175">
        <f>IF(N166="základní",J166,0)</f>
        <v>0</v>
      </c>
      <c r="BF166" s="175">
        <f>IF(N166="snížená",J166,0)</f>
        <v>0</v>
      </c>
      <c r="BG166" s="175">
        <f>IF(N166="zákl. přenesená",J166,0)</f>
        <v>0</v>
      </c>
      <c r="BH166" s="175">
        <f>IF(N166="sníž. přenesená",J166,0)</f>
        <v>0</v>
      </c>
      <c r="BI166" s="175">
        <f>IF(N166="nulová",J166,0)</f>
        <v>0</v>
      </c>
      <c r="BJ166" s="22" t="s">
        <v>24</v>
      </c>
      <c r="BK166" s="175">
        <f>ROUND(I166*H166,2)</f>
        <v>0</v>
      </c>
      <c r="BL166" s="22" t="s">
        <v>238</v>
      </c>
      <c r="BM166" s="22" t="s">
        <v>296</v>
      </c>
    </row>
    <row r="167" spans="2:47" s="1" customFormat="1" ht="13.5">
      <c r="B167" s="39"/>
      <c r="D167" s="176" t="s">
        <v>130</v>
      </c>
      <c r="F167" s="177" t="s">
        <v>295</v>
      </c>
      <c r="I167" s="178"/>
      <c r="L167" s="39"/>
      <c r="M167" s="179"/>
      <c r="N167" s="40"/>
      <c r="O167" s="40"/>
      <c r="P167" s="40"/>
      <c r="Q167" s="40"/>
      <c r="R167" s="40"/>
      <c r="S167" s="40"/>
      <c r="T167" s="68"/>
      <c r="AT167" s="22" t="s">
        <v>130</v>
      </c>
      <c r="AU167" s="22" t="s">
        <v>85</v>
      </c>
    </row>
    <row r="168" spans="2:65" s="1" customFormat="1" ht="31.5" customHeight="1">
      <c r="B168" s="163"/>
      <c r="C168" s="164" t="s">
        <v>297</v>
      </c>
      <c r="D168" s="164" t="s">
        <v>123</v>
      </c>
      <c r="E168" s="165" t="s">
        <v>298</v>
      </c>
      <c r="F168" s="166" t="s">
        <v>299</v>
      </c>
      <c r="G168" s="167" t="s">
        <v>126</v>
      </c>
      <c r="H168" s="168">
        <v>1</v>
      </c>
      <c r="I168" s="169"/>
      <c r="J168" s="170">
        <f>ROUND(I168*H168,2)</f>
        <v>0</v>
      </c>
      <c r="K168" s="166" t="s">
        <v>5</v>
      </c>
      <c r="L168" s="39"/>
      <c r="M168" s="171" t="s">
        <v>5</v>
      </c>
      <c r="N168" s="172" t="s">
        <v>47</v>
      </c>
      <c r="O168" s="40"/>
      <c r="P168" s="173">
        <f>O168*H168</f>
        <v>0</v>
      </c>
      <c r="Q168" s="173">
        <v>0</v>
      </c>
      <c r="R168" s="173">
        <f>Q168*H168</f>
        <v>0</v>
      </c>
      <c r="S168" s="173">
        <v>0</v>
      </c>
      <c r="T168" s="174">
        <f>S168*H168</f>
        <v>0</v>
      </c>
      <c r="AR168" s="22" t="s">
        <v>238</v>
      </c>
      <c r="AT168" s="22" t="s">
        <v>123</v>
      </c>
      <c r="AU168" s="22" t="s">
        <v>85</v>
      </c>
      <c r="AY168" s="22" t="s">
        <v>122</v>
      </c>
      <c r="BE168" s="175">
        <f>IF(N168="základní",J168,0)</f>
        <v>0</v>
      </c>
      <c r="BF168" s="175">
        <f>IF(N168="snížená",J168,0)</f>
        <v>0</v>
      </c>
      <c r="BG168" s="175">
        <f>IF(N168="zákl. přenesená",J168,0)</f>
        <v>0</v>
      </c>
      <c r="BH168" s="175">
        <f>IF(N168="sníž. přenesená",J168,0)</f>
        <v>0</v>
      </c>
      <c r="BI168" s="175">
        <f>IF(N168="nulová",J168,0)</f>
        <v>0</v>
      </c>
      <c r="BJ168" s="22" t="s">
        <v>24</v>
      </c>
      <c r="BK168" s="175">
        <f>ROUND(I168*H168,2)</f>
        <v>0</v>
      </c>
      <c r="BL168" s="22" t="s">
        <v>238</v>
      </c>
      <c r="BM168" s="22" t="s">
        <v>300</v>
      </c>
    </row>
    <row r="169" spans="2:47" s="1" customFormat="1" ht="13.5">
      <c r="B169" s="39"/>
      <c r="D169" s="176" t="s">
        <v>130</v>
      </c>
      <c r="F169" s="177" t="s">
        <v>299</v>
      </c>
      <c r="I169" s="178"/>
      <c r="L169" s="39"/>
      <c r="M169" s="179"/>
      <c r="N169" s="40"/>
      <c r="O169" s="40"/>
      <c r="P169" s="40"/>
      <c r="Q169" s="40"/>
      <c r="R169" s="40"/>
      <c r="S169" s="40"/>
      <c r="T169" s="68"/>
      <c r="AT169" s="22" t="s">
        <v>130</v>
      </c>
      <c r="AU169" s="22" t="s">
        <v>85</v>
      </c>
    </row>
    <row r="170" spans="2:65" s="1" customFormat="1" ht="22.5" customHeight="1">
      <c r="B170" s="163"/>
      <c r="C170" s="164" t="s">
        <v>301</v>
      </c>
      <c r="D170" s="164" t="s">
        <v>123</v>
      </c>
      <c r="E170" s="165" t="s">
        <v>302</v>
      </c>
      <c r="F170" s="166" t="s">
        <v>303</v>
      </c>
      <c r="G170" s="167" t="s">
        <v>126</v>
      </c>
      <c r="H170" s="168">
        <v>1</v>
      </c>
      <c r="I170" s="169"/>
      <c r="J170" s="170">
        <f>ROUND(I170*H170,2)</f>
        <v>0</v>
      </c>
      <c r="K170" s="166" t="s">
        <v>5</v>
      </c>
      <c r="L170" s="39"/>
      <c r="M170" s="171" t="s">
        <v>5</v>
      </c>
      <c r="N170" s="172" t="s">
        <v>47</v>
      </c>
      <c r="O170" s="40"/>
      <c r="P170" s="173">
        <f>O170*H170</f>
        <v>0</v>
      </c>
      <c r="Q170" s="173">
        <v>0</v>
      </c>
      <c r="R170" s="173">
        <f>Q170*H170</f>
        <v>0</v>
      </c>
      <c r="S170" s="173">
        <v>0</v>
      </c>
      <c r="T170" s="174">
        <f>S170*H170</f>
        <v>0</v>
      </c>
      <c r="AR170" s="22" t="s">
        <v>238</v>
      </c>
      <c r="AT170" s="22" t="s">
        <v>123</v>
      </c>
      <c r="AU170" s="22" t="s">
        <v>85</v>
      </c>
      <c r="AY170" s="22" t="s">
        <v>122</v>
      </c>
      <c r="BE170" s="175">
        <f>IF(N170="základní",J170,0)</f>
        <v>0</v>
      </c>
      <c r="BF170" s="175">
        <f>IF(N170="snížená",J170,0)</f>
        <v>0</v>
      </c>
      <c r="BG170" s="175">
        <f>IF(N170="zákl. přenesená",J170,0)</f>
        <v>0</v>
      </c>
      <c r="BH170" s="175">
        <f>IF(N170="sníž. přenesená",J170,0)</f>
        <v>0</v>
      </c>
      <c r="BI170" s="175">
        <f>IF(N170="nulová",J170,0)</f>
        <v>0</v>
      </c>
      <c r="BJ170" s="22" t="s">
        <v>24</v>
      </c>
      <c r="BK170" s="175">
        <f>ROUND(I170*H170,2)</f>
        <v>0</v>
      </c>
      <c r="BL170" s="22" t="s">
        <v>238</v>
      </c>
      <c r="BM170" s="22" t="s">
        <v>304</v>
      </c>
    </row>
    <row r="171" spans="2:47" s="1" customFormat="1" ht="13.5">
      <c r="B171" s="39"/>
      <c r="D171" s="176" t="s">
        <v>130</v>
      </c>
      <c r="F171" s="177" t="s">
        <v>303</v>
      </c>
      <c r="I171" s="178"/>
      <c r="L171" s="39"/>
      <c r="M171" s="179"/>
      <c r="N171" s="40"/>
      <c r="O171" s="40"/>
      <c r="P171" s="40"/>
      <c r="Q171" s="40"/>
      <c r="R171" s="40"/>
      <c r="S171" s="40"/>
      <c r="T171" s="68"/>
      <c r="AT171" s="22" t="s">
        <v>130</v>
      </c>
      <c r="AU171" s="22" t="s">
        <v>85</v>
      </c>
    </row>
    <row r="172" spans="2:65" s="1" customFormat="1" ht="22.5" customHeight="1">
      <c r="B172" s="163"/>
      <c r="C172" s="164" t="s">
        <v>305</v>
      </c>
      <c r="D172" s="164" t="s">
        <v>123</v>
      </c>
      <c r="E172" s="165" t="s">
        <v>306</v>
      </c>
      <c r="F172" s="166" t="s">
        <v>307</v>
      </c>
      <c r="G172" s="167" t="s">
        <v>278</v>
      </c>
      <c r="H172" s="217"/>
      <c r="I172" s="169"/>
      <c r="J172" s="170">
        <f>ROUND(I172*H172,2)</f>
        <v>0</v>
      </c>
      <c r="K172" s="166" t="s">
        <v>127</v>
      </c>
      <c r="L172" s="39"/>
      <c r="M172" s="171" t="s">
        <v>5</v>
      </c>
      <c r="N172" s="172" t="s">
        <v>47</v>
      </c>
      <c r="O172" s="40"/>
      <c r="P172" s="173">
        <f>O172*H172</f>
        <v>0</v>
      </c>
      <c r="Q172" s="173">
        <v>0</v>
      </c>
      <c r="R172" s="173">
        <f>Q172*H172</f>
        <v>0</v>
      </c>
      <c r="S172" s="173">
        <v>0</v>
      </c>
      <c r="T172" s="174">
        <f>S172*H172</f>
        <v>0</v>
      </c>
      <c r="AR172" s="22" t="s">
        <v>238</v>
      </c>
      <c r="AT172" s="22" t="s">
        <v>123</v>
      </c>
      <c r="AU172" s="22" t="s">
        <v>85</v>
      </c>
      <c r="AY172" s="22" t="s">
        <v>122</v>
      </c>
      <c r="BE172" s="175">
        <f>IF(N172="základní",J172,0)</f>
        <v>0</v>
      </c>
      <c r="BF172" s="175">
        <f>IF(N172="snížená",J172,0)</f>
        <v>0</v>
      </c>
      <c r="BG172" s="175">
        <f>IF(N172="zákl. přenesená",J172,0)</f>
        <v>0</v>
      </c>
      <c r="BH172" s="175">
        <f>IF(N172="sníž. přenesená",J172,0)</f>
        <v>0</v>
      </c>
      <c r="BI172" s="175">
        <f>IF(N172="nulová",J172,0)</f>
        <v>0</v>
      </c>
      <c r="BJ172" s="22" t="s">
        <v>24</v>
      </c>
      <c r="BK172" s="175">
        <f>ROUND(I172*H172,2)</f>
        <v>0</v>
      </c>
      <c r="BL172" s="22" t="s">
        <v>238</v>
      </c>
      <c r="BM172" s="22" t="s">
        <v>308</v>
      </c>
    </row>
    <row r="173" spans="2:47" s="1" customFormat="1" ht="27">
      <c r="B173" s="39"/>
      <c r="D173" s="180" t="s">
        <v>130</v>
      </c>
      <c r="F173" s="181" t="s">
        <v>309</v>
      </c>
      <c r="I173" s="178"/>
      <c r="L173" s="39"/>
      <c r="M173" s="179"/>
      <c r="N173" s="40"/>
      <c r="O173" s="40"/>
      <c r="P173" s="40"/>
      <c r="Q173" s="40"/>
      <c r="R173" s="40"/>
      <c r="S173" s="40"/>
      <c r="T173" s="68"/>
      <c r="AT173" s="22" t="s">
        <v>130</v>
      </c>
      <c r="AU173" s="22" t="s">
        <v>85</v>
      </c>
    </row>
    <row r="174" spans="2:47" s="1" customFormat="1" ht="121.5">
      <c r="B174" s="39"/>
      <c r="D174" s="180" t="s">
        <v>231</v>
      </c>
      <c r="F174" s="216" t="s">
        <v>310</v>
      </c>
      <c r="I174" s="178"/>
      <c r="L174" s="39"/>
      <c r="M174" s="179"/>
      <c r="N174" s="40"/>
      <c r="O174" s="40"/>
      <c r="P174" s="40"/>
      <c r="Q174" s="40"/>
      <c r="R174" s="40"/>
      <c r="S174" s="40"/>
      <c r="T174" s="68"/>
      <c r="AT174" s="22" t="s">
        <v>231</v>
      </c>
      <c r="AU174" s="22" t="s">
        <v>85</v>
      </c>
    </row>
    <row r="175" spans="2:63" s="9" customFormat="1" ht="29.85" customHeight="1">
      <c r="B175" s="151"/>
      <c r="D175" s="152" t="s">
        <v>75</v>
      </c>
      <c r="E175" s="194" t="s">
        <v>311</v>
      </c>
      <c r="F175" s="194" t="s">
        <v>312</v>
      </c>
      <c r="I175" s="154"/>
      <c r="J175" s="195">
        <f>BK175</f>
        <v>0</v>
      </c>
      <c r="L175" s="151"/>
      <c r="M175" s="156"/>
      <c r="N175" s="157"/>
      <c r="O175" s="157"/>
      <c r="P175" s="158">
        <f>SUM(P176:P196)</f>
        <v>0</v>
      </c>
      <c r="Q175" s="157"/>
      <c r="R175" s="158">
        <f>SUM(R176:R196)</f>
        <v>3.499272</v>
      </c>
      <c r="S175" s="157"/>
      <c r="T175" s="159">
        <f>SUM(T176:T196)</f>
        <v>0</v>
      </c>
      <c r="AR175" s="160" t="s">
        <v>85</v>
      </c>
      <c r="AT175" s="161" t="s">
        <v>75</v>
      </c>
      <c r="AU175" s="161" t="s">
        <v>24</v>
      </c>
      <c r="AY175" s="160" t="s">
        <v>122</v>
      </c>
      <c r="BK175" s="162">
        <f>SUM(BK176:BK196)</f>
        <v>0</v>
      </c>
    </row>
    <row r="176" spans="2:65" s="1" customFormat="1" ht="22.5" customHeight="1">
      <c r="B176" s="163"/>
      <c r="C176" s="164" t="s">
        <v>313</v>
      </c>
      <c r="D176" s="164" t="s">
        <v>123</v>
      </c>
      <c r="E176" s="165" t="s">
        <v>314</v>
      </c>
      <c r="F176" s="166" t="s">
        <v>315</v>
      </c>
      <c r="G176" s="167" t="s">
        <v>316</v>
      </c>
      <c r="H176" s="168">
        <v>32</v>
      </c>
      <c r="I176" s="169"/>
      <c r="J176" s="170">
        <f>ROUND(I176*H176,2)</f>
        <v>0</v>
      </c>
      <c r="K176" s="166" t="s">
        <v>5</v>
      </c>
      <c r="L176" s="39"/>
      <c r="M176" s="171" t="s">
        <v>5</v>
      </c>
      <c r="N176" s="172" t="s">
        <v>47</v>
      </c>
      <c r="O176" s="40"/>
      <c r="P176" s="173">
        <f>O176*H176</f>
        <v>0</v>
      </c>
      <c r="Q176" s="173">
        <v>0</v>
      </c>
      <c r="R176" s="173">
        <f>Q176*H176</f>
        <v>0</v>
      </c>
      <c r="S176" s="173">
        <v>0</v>
      </c>
      <c r="T176" s="174">
        <f>S176*H176</f>
        <v>0</v>
      </c>
      <c r="AR176" s="22" t="s">
        <v>238</v>
      </c>
      <c r="AT176" s="22" t="s">
        <v>123</v>
      </c>
      <c r="AU176" s="22" t="s">
        <v>85</v>
      </c>
      <c r="AY176" s="22" t="s">
        <v>122</v>
      </c>
      <c r="BE176" s="175">
        <f>IF(N176="základní",J176,0)</f>
        <v>0</v>
      </c>
      <c r="BF176" s="175">
        <f>IF(N176="snížená",J176,0)</f>
        <v>0</v>
      </c>
      <c r="BG176" s="175">
        <f>IF(N176="zákl. přenesená",J176,0)</f>
        <v>0</v>
      </c>
      <c r="BH176" s="175">
        <f>IF(N176="sníž. přenesená",J176,0)</f>
        <v>0</v>
      </c>
      <c r="BI176" s="175">
        <f>IF(N176="nulová",J176,0)</f>
        <v>0</v>
      </c>
      <c r="BJ176" s="22" t="s">
        <v>24</v>
      </c>
      <c r="BK176" s="175">
        <f>ROUND(I176*H176,2)</f>
        <v>0</v>
      </c>
      <c r="BL176" s="22" t="s">
        <v>238</v>
      </c>
      <c r="BM176" s="22" t="s">
        <v>317</v>
      </c>
    </row>
    <row r="177" spans="2:47" s="1" customFormat="1" ht="13.5">
      <c r="B177" s="39"/>
      <c r="D177" s="176" t="s">
        <v>130</v>
      </c>
      <c r="F177" s="177" t="s">
        <v>315</v>
      </c>
      <c r="I177" s="178"/>
      <c r="L177" s="39"/>
      <c r="M177" s="179"/>
      <c r="N177" s="40"/>
      <c r="O177" s="40"/>
      <c r="P177" s="40"/>
      <c r="Q177" s="40"/>
      <c r="R177" s="40"/>
      <c r="S177" s="40"/>
      <c r="T177" s="68"/>
      <c r="AT177" s="22" t="s">
        <v>130</v>
      </c>
      <c r="AU177" s="22" t="s">
        <v>85</v>
      </c>
    </row>
    <row r="178" spans="2:65" s="1" customFormat="1" ht="22.5" customHeight="1">
      <c r="B178" s="163"/>
      <c r="C178" s="164" t="s">
        <v>318</v>
      </c>
      <c r="D178" s="164" t="s">
        <v>123</v>
      </c>
      <c r="E178" s="165" t="s">
        <v>319</v>
      </c>
      <c r="F178" s="166" t="s">
        <v>320</v>
      </c>
      <c r="G178" s="167" t="s">
        <v>316</v>
      </c>
      <c r="H178" s="168">
        <v>32</v>
      </c>
      <c r="I178" s="169"/>
      <c r="J178" s="170">
        <f>ROUND(I178*H178,2)</f>
        <v>0</v>
      </c>
      <c r="K178" s="166" t="s">
        <v>5</v>
      </c>
      <c r="L178" s="39"/>
      <c r="M178" s="171" t="s">
        <v>5</v>
      </c>
      <c r="N178" s="172" t="s">
        <v>47</v>
      </c>
      <c r="O178" s="40"/>
      <c r="P178" s="173">
        <f>O178*H178</f>
        <v>0</v>
      </c>
      <c r="Q178" s="173">
        <v>0</v>
      </c>
      <c r="R178" s="173">
        <f>Q178*H178</f>
        <v>0</v>
      </c>
      <c r="S178" s="173">
        <v>0</v>
      </c>
      <c r="T178" s="174">
        <f>S178*H178</f>
        <v>0</v>
      </c>
      <c r="AR178" s="22" t="s">
        <v>238</v>
      </c>
      <c r="AT178" s="22" t="s">
        <v>123</v>
      </c>
      <c r="AU178" s="22" t="s">
        <v>85</v>
      </c>
      <c r="AY178" s="22" t="s">
        <v>122</v>
      </c>
      <c r="BE178" s="175">
        <f>IF(N178="základní",J178,0)</f>
        <v>0</v>
      </c>
      <c r="BF178" s="175">
        <f>IF(N178="snížená",J178,0)</f>
        <v>0</v>
      </c>
      <c r="BG178" s="175">
        <f>IF(N178="zákl. přenesená",J178,0)</f>
        <v>0</v>
      </c>
      <c r="BH178" s="175">
        <f>IF(N178="sníž. přenesená",J178,0)</f>
        <v>0</v>
      </c>
      <c r="BI178" s="175">
        <f>IF(N178="nulová",J178,0)</f>
        <v>0</v>
      </c>
      <c r="BJ178" s="22" t="s">
        <v>24</v>
      </c>
      <c r="BK178" s="175">
        <f>ROUND(I178*H178,2)</f>
        <v>0</v>
      </c>
      <c r="BL178" s="22" t="s">
        <v>238</v>
      </c>
      <c r="BM178" s="22" t="s">
        <v>321</v>
      </c>
    </row>
    <row r="179" spans="2:47" s="1" customFormat="1" ht="13.5">
      <c r="B179" s="39"/>
      <c r="D179" s="176" t="s">
        <v>130</v>
      </c>
      <c r="F179" s="177" t="s">
        <v>320</v>
      </c>
      <c r="I179" s="178"/>
      <c r="L179" s="39"/>
      <c r="M179" s="179"/>
      <c r="N179" s="40"/>
      <c r="O179" s="40"/>
      <c r="P179" s="40"/>
      <c r="Q179" s="40"/>
      <c r="R179" s="40"/>
      <c r="S179" s="40"/>
      <c r="T179" s="68"/>
      <c r="AT179" s="22" t="s">
        <v>130</v>
      </c>
      <c r="AU179" s="22" t="s">
        <v>85</v>
      </c>
    </row>
    <row r="180" spans="2:65" s="1" customFormat="1" ht="22.5" customHeight="1">
      <c r="B180" s="163"/>
      <c r="C180" s="164" t="s">
        <v>322</v>
      </c>
      <c r="D180" s="164" t="s">
        <v>123</v>
      </c>
      <c r="E180" s="165" t="s">
        <v>323</v>
      </c>
      <c r="F180" s="166" t="s">
        <v>324</v>
      </c>
      <c r="G180" s="167" t="s">
        <v>166</v>
      </c>
      <c r="H180" s="168">
        <v>50.4</v>
      </c>
      <c r="I180" s="169"/>
      <c r="J180" s="170">
        <f>ROUND(I180*H180,2)</f>
        <v>0</v>
      </c>
      <c r="K180" s="166" t="s">
        <v>213</v>
      </c>
      <c r="L180" s="39"/>
      <c r="M180" s="171" t="s">
        <v>5</v>
      </c>
      <c r="N180" s="172" t="s">
        <v>47</v>
      </c>
      <c r="O180" s="40"/>
      <c r="P180" s="173">
        <f>O180*H180</f>
        <v>0</v>
      </c>
      <c r="Q180" s="173">
        <v>0.0095</v>
      </c>
      <c r="R180" s="173">
        <f>Q180*H180</f>
        <v>0.47879999999999995</v>
      </c>
      <c r="S180" s="173">
        <v>0</v>
      </c>
      <c r="T180" s="174">
        <f>S180*H180</f>
        <v>0</v>
      </c>
      <c r="AR180" s="22" t="s">
        <v>238</v>
      </c>
      <c r="AT180" s="22" t="s">
        <v>123</v>
      </c>
      <c r="AU180" s="22" t="s">
        <v>85</v>
      </c>
      <c r="AY180" s="22" t="s">
        <v>122</v>
      </c>
      <c r="BE180" s="175">
        <f>IF(N180="základní",J180,0)</f>
        <v>0</v>
      </c>
      <c r="BF180" s="175">
        <f>IF(N180="snížená",J180,0)</f>
        <v>0</v>
      </c>
      <c r="BG180" s="175">
        <f>IF(N180="zákl. přenesená",J180,0)</f>
        <v>0</v>
      </c>
      <c r="BH180" s="175">
        <f>IF(N180="sníž. přenesená",J180,0)</f>
        <v>0</v>
      </c>
      <c r="BI180" s="175">
        <f>IF(N180="nulová",J180,0)</f>
        <v>0</v>
      </c>
      <c r="BJ180" s="22" t="s">
        <v>24</v>
      </c>
      <c r="BK180" s="175">
        <f>ROUND(I180*H180,2)</f>
        <v>0</v>
      </c>
      <c r="BL180" s="22" t="s">
        <v>238</v>
      </c>
      <c r="BM180" s="22" t="s">
        <v>325</v>
      </c>
    </row>
    <row r="181" spans="2:47" s="1" customFormat="1" ht="27">
      <c r="B181" s="39"/>
      <c r="D181" s="180" t="s">
        <v>130</v>
      </c>
      <c r="F181" s="181" t="s">
        <v>326</v>
      </c>
      <c r="I181" s="178"/>
      <c r="L181" s="39"/>
      <c r="M181" s="179"/>
      <c r="N181" s="40"/>
      <c r="O181" s="40"/>
      <c r="P181" s="40"/>
      <c r="Q181" s="40"/>
      <c r="R181" s="40"/>
      <c r="S181" s="40"/>
      <c r="T181" s="68"/>
      <c r="AT181" s="22" t="s">
        <v>130</v>
      </c>
      <c r="AU181" s="22" t="s">
        <v>85</v>
      </c>
    </row>
    <row r="182" spans="2:47" s="1" customFormat="1" ht="54">
      <c r="B182" s="39"/>
      <c r="D182" s="180" t="s">
        <v>231</v>
      </c>
      <c r="F182" s="216" t="s">
        <v>327</v>
      </c>
      <c r="I182" s="178"/>
      <c r="L182" s="39"/>
      <c r="M182" s="179"/>
      <c r="N182" s="40"/>
      <c r="O182" s="40"/>
      <c r="P182" s="40"/>
      <c r="Q182" s="40"/>
      <c r="R182" s="40"/>
      <c r="S182" s="40"/>
      <c r="T182" s="68"/>
      <c r="AT182" s="22" t="s">
        <v>231</v>
      </c>
      <c r="AU182" s="22" t="s">
        <v>85</v>
      </c>
    </row>
    <row r="183" spans="2:51" s="11" customFormat="1" ht="13.5">
      <c r="B183" s="196"/>
      <c r="D183" s="180" t="s">
        <v>169</v>
      </c>
      <c r="E183" s="197" t="s">
        <v>5</v>
      </c>
      <c r="F183" s="198" t="s">
        <v>170</v>
      </c>
      <c r="H183" s="199" t="s">
        <v>5</v>
      </c>
      <c r="I183" s="200"/>
      <c r="L183" s="196"/>
      <c r="M183" s="201"/>
      <c r="N183" s="202"/>
      <c r="O183" s="202"/>
      <c r="P183" s="202"/>
      <c r="Q183" s="202"/>
      <c r="R183" s="202"/>
      <c r="S183" s="202"/>
      <c r="T183" s="203"/>
      <c r="AT183" s="199" t="s">
        <v>169</v>
      </c>
      <c r="AU183" s="199" t="s">
        <v>85</v>
      </c>
      <c r="AV183" s="11" t="s">
        <v>24</v>
      </c>
      <c r="AW183" s="11" t="s">
        <v>39</v>
      </c>
      <c r="AX183" s="11" t="s">
        <v>76</v>
      </c>
      <c r="AY183" s="199" t="s">
        <v>122</v>
      </c>
    </row>
    <row r="184" spans="2:51" s="12" customFormat="1" ht="13.5">
      <c r="B184" s="204"/>
      <c r="D184" s="176" t="s">
        <v>169</v>
      </c>
      <c r="E184" s="212" t="s">
        <v>5</v>
      </c>
      <c r="F184" s="213" t="s">
        <v>171</v>
      </c>
      <c r="H184" s="214">
        <v>50.4</v>
      </c>
      <c r="I184" s="208"/>
      <c r="L184" s="204"/>
      <c r="M184" s="209"/>
      <c r="N184" s="210"/>
      <c r="O184" s="210"/>
      <c r="P184" s="210"/>
      <c r="Q184" s="210"/>
      <c r="R184" s="210"/>
      <c r="S184" s="210"/>
      <c r="T184" s="211"/>
      <c r="AT184" s="205" t="s">
        <v>169</v>
      </c>
      <c r="AU184" s="205" t="s">
        <v>85</v>
      </c>
      <c r="AV184" s="12" t="s">
        <v>85</v>
      </c>
      <c r="AW184" s="12" t="s">
        <v>39</v>
      </c>
      <c r="AX184" s="12" t="s">
        <v>24</v>
      </c>
      <c r="AY184" s="205" t="s">
        <v>122</v>
      </c>
    </row>
    <row r="185" spans="2:65" s="1" customFormat="1" ht="22.5" customHeight="1">
      <c r="B185" s="163"/>
      <c r="C185" s="218" t="s">
        <v>328</v>
      </c>
      <c r="D185" s="218" t="s">
        <v>329</v>
      </c>
      <c r="E185" s="219" t="s">
        <v>330</v>
      </c>
      <c r="F185" s="220" t="s">
        <v>331</v>
      </c>
      <c r="G185" s="221" t="s">
        <v>166</v>
      </c>
      <c r="H185" s="222">
        <v>55.44</v>
      </c>
      <c r="I185" s="223"/>
      <c r="J185" s="224">
        <f>ROUND(I185*H185,2)</f>
        <v>0</v>
      </c>
      <c r="K185" s="220" t="s">
        <v>5</v>
      </c>
      <c r="L185" s="225"/>
      <c r="M185" s="226" t="s">
        <v>5</v>
      </c>
      <c r="N185" s="227" t="s">
        <v>47</v>
      </c>
      <c r="O185" s="40"/>
      <c r="P185" s="173">
        <f>O185*H185</f>
        <v>0</v>
      </c>
      <c r="Q185" s="173">
        <v>0.054</v>
      </c>
      <c r="R185" s="173">
        <f>Q185*H185</f>
        <v>2.99376</v>
      </c>
      <c r="S185" s="173">
        <v>0</v>
      </c>
      <c r="T185" s="174">
        <f>S185*H185</f>
        <v>0</v>
      </c>
      <c r="AR185" s="22" t="s">
        <v>328</v>
      </c>
      <c r="AT185" s="22" t="s">
        <v>329</v>
      </c>
      <c r="AU185" s="22" t="s">
        <v>85</v>
      </c>
      <c r="AY185" s="22" t="s">
        <v>122</v>
      </c>
      <c r="BE185" s="175">
        <f>IF(N185="základní",J185,0)</f>
        <v>0</v>
      </c>
      <c r="BF185" s="175">
        <f>IF(N185="snížená",J185,0)</f>
        <v>0</v>
      </c>
      <c r="BG185" s="175">
        <f>IF(N185="zákl. přenesená",J185,0)</f>
        <v>0</v>
      </c>
      <c r="BH185" s="175">
        <f>IF(N185="sníž. přenesená",J185,0)</f>
        <v>0</v>
      </c>
      <c r="BI185" s="175">
        <f>IF(N185="nulová",J185,0)</f>
        <v>0</v>
      </c>
      <c r="BJ185" s="22" t="s">
        <v>24</v>
      </c>
      <c r="BK185" s="175">
        <f>ROUND(I185*H185,2)</f>
        <v>0</v>
      </c>
      <c r="BL185" s="22" t="s">
        <v>238</v>
      </c>
      <c r="BM185" s="22" t="s">
        <v>332</v>
      </c>
    </row>
    <row r="186" spans="2:47" s="1" customFormat="1" ht="27">
      <c r="B186" s="39"/>
      <c r="D186" s="180" t="s">
        <v>130</v>
      </c>
      <c r="F186" s="181" t="s">
        <v>333</v>
      </c>
      <c r="I186" s="178"/>
      <c r="L186" s="39"/>
      <c r="M186" s="179"/>
      <c r="N186" s="40"/>
      <c r="O186" s="40"/>
      <c r="P186" s="40"/>
      <c r="Q186" s="40"/>
      <c r="R186" s="40"/>
      <c r="S186" s="40"/>
      <c r="T186" s="68"/>
      <c r="AT186" s="22" t="s">
        <v>130</v>
      </c>
      <c r="AU186" s="22" t="s">
        <v>85</v>
      </c>
    </row>
    <row r="187" spans="2:51" s="12" customFormat="1" ht="13.5">
      <c r="B187" s="204"/>
      <c r="D187" s="176" t="s">
        <v>169</v>
      </c>
      <c r="F187" s="213" t="s">
        <v>334</v>
      </c>
      <c r="H187" s="214">
        <v>55.44</v>
      </c>
      <c r="I187" s="208"/>
      <c r="L187" s="204"/>
      <c r="M187" s="209"/>
      <c r="N187" s="210"/>
      <c r="O187" s="210"/>
      <c r="P187" s="210"/>
      <c r="Q187" s="210"/>
      <c r="R187" s="210"/>
      <c r="S187" s="210"/>
      <c r="T187" s="211"/>
      <c r="AT187" s="205" t="s">
        <v>169</v>
      </c>
      <c r="AU187" s="205" t="s">
        <v>85</v>
      </c>
      <c r="AV187" s="12" t="s">
        <v>85</v>
      </c>
      <c r="AW187" s="12" t="s">
        <v>6</v>
      </c>
      <c r="AX187" s="12" t="s">
        <v>24</v>
      </c>
      <c r="AY187" s="205" t="s">
        <v>122</v>
      </c>
    </row>
    <row r="188" spans="2:65" s="1" customFormat="1" ht="22.5" customHeight="1">
      <c r="B188" s="163"/>
      <c r="C188" s="164" t="s">
        <v>335</v>
      </c>
      <c r="D188" s="164" t="s">
        <v>123</v>
      </c>
      <c r="E188" s="165" t="s">
        <v>336</v>
      </c>
      <c r="F188" s="166" t="s">
        <v>337</v>
      </c>
      <c r="G188" s="167" t="s">
        <v>166</v>
      </c>
      <c r="H188" s="168">
        <v>50.4</v>
      </c>
      <c r="I188" s="169"/>
      <c r="J188" s="170">
        <f>ROUND(I188*H188,2)</f>
        <v>0</v>
      </c>
      <c r="K188" s="166" t="s">
        <v>127</v>
      </c>
      <c r="L188" s="39"/>
      <c r="M188" s="171" t="s">
        <v>5</v>
      </c>
      <c r="N188" s="172" t="s">
        <v>47</v>
      </c>
      <c r="O188" s="40"/>
      <c r="P188" s="173">
        <f>O188*H188</f>
        <v>0</v>
      </c>
      <c r="Q188" s="173">
        <v>0.0003</v>
      </c>
      <c r="R188" s="173">
        <f>Q188*H188</f>
        <v>0.015119999999999998</v>
      </c>
      <c r="S188" s="173">
        <v>0</v>
      </c>
      <c r="T188" s="174">
        <f>S188*H188</f>
        <v>0</v>
      </c>
      <c r="AR188" s="22" t="s">
        <v>238</v>
      </c>
      <c r="AT188" s="22" t="s">
        <v>123</v>
      </c>
      <c r="AU188" s="22" t="s">
        <v>85</v>
      </c>
      <c r="AY188" s="22" t="s">
        <v>122</v>
      </c>
      <c r="BE188" s="175">
        <f>IF(N188="základní",J188,0)</f>
        <v>0</v>
      </c>
      <c r="BF188" s="175">
        <f>IF(N188="snížená",J188,0)</f>
        <v>0</v>
      </c>
      <c r="BG188" s="175">
        <f>IF(N188="zákl. přenesená",J188,0)</f>
        <v>0</v>
      </c>
      <c r="BH188" s="175">
        <f>IF(N188="sníž. přenesená",J188,0)</f>
        <v>0</v>
      </c>
      <c r="BI188" s="175">
        <f>IF(N188="nulová",J188,0)</f>
        <v>0</v>
      </c>
      <c r="BJ188" s="22" t="s">
        <v>24</v>
      </c>
      <c r="BK188" s="175">
        <f>ROUND(I188*H188,2)</f>
        <v>0</v>
      </c>
      <c r="BL188" s="22" t="s">
        <v>238</v>
      </c>
      <c r="BM188" s="22" t="s">
        <v>338</v>
      </c>
    </row>
    <row r="189" spans="2:47" s="1" customFormat="1" ht="13.5">
      <c r="B189" s="39"/>
      <c r="D189" s="180" t="s">
        <v>130</v>
      </c>
      <c r="F189" s="181" t="s">
        <v>339</v>
      </c>
      <c r="I189" s="178"/>
      <c r="L189" s="39"/>
      <c r="M189" s="179"/>
      <c r="N189" s="40"/>
      <c r="O189" s="40"/>
      <c r="P189" s="40"/>
      <c r="Q189" s="40"/>
      <c r="R189" s="40"/>
      <c r="S189" s="40"/>
      <c r="T189" s="68"/>
      <c r="AT189" s="22" t="s">
        <v>130</v>
      </c>
      <c r="AU189" s="22" t="s">
        <v>85</v>
      </c>
    </row>
    <row r="190" spans="2:47" s="1" customFormat="1" ht="40.5">
      <c r="B190" s="39"/>
      <c r="D190" s="176" t="s">
        <v>231</v>
      </c>
      <c r="F190" s="215" t="s">
        <v>340</v>
      </c>
      <c r="I190" s="178"/>
      <c r="L190" s="39"/>
      <c r="M190" s="179"/>
      <c r="N190" s="40"/>
      <c r="O190" s="40"/>
      <c r="P190" s="40"/>
      <c r="Q190" s="40"/>
      <c r="R190" s="40"/>
      <c r="S190" s="40"/>
      <c r="T190" s="68"/>
      <c r="AT190" s="22" t="s">
        <v>231</v>
      </c>
      <c r="AU190" s="22" t="s">
        <v>85</v>
      </c>
    </row>
    <row r="191" spans="2:65" s="1" customFormat="1" ht="31.5" customHeight="1">
      <c r="B191" s="163"/>
      <c r="C191" s="164" t="s">
        <v>341</v>
      </c>
      <c r="D191" s="164" t="s">
        <v>123</v>
      </c>
      <c r="E191" s="165" t="s">
        <v>342</v>
      </c>
      <c r="F191" s="166" t="s">
        <v>343</v>
      </c>
      <c r="G191" s="167" t="s">
        <v>166</v>
      </c>
      <c r="H191" s="168">
        <v>50.4</v>
      </c>
      <c r="I191" s="169"/>
      <c r="J191" s="170">
        <f>ROUND(I191*H191,2)</f>
        <v>0</v>
      </c>
      <c r="K191" s="166" t="s">
        <v>127</v>
      </c>
      <c r="L191" s="39"/>
      <c r="M191" s="171" t="s">
        <v>5</v>
      </c>
      <c r="N191" s="172" t="s">
        <v>47</v>
      </c>
      <c r="O191" s="40"/>
      <c r="P191" s="173">
        <f>O191*H191</f>
        <v>0</v>
      </c>
      <c r="Q191" s="173">
        <v>0.00023</v>
      </c>
      <c r="R191" s="173">
        <f>Q191*H191</f>
        <v>0.011592</v>
      </c>
      <c r="S191" s="173">
        <v>0</v>
      </c>
      <c r="T191" s="174">
        <f>S191*H191</f>
        <v>0</v>
      </c>
      <c r="AR191" s="22" t="s">
        <v>238</v>
      </c>
      <c r="AT191" s="22" t="s">
        <v>123</v>
      </c>
      <c r="AU191" s="22" t="s">
        <v>85</v>
      </c>
      <c r="AY191" s="22" t="s">
        <v>122</v>
      </c>
      <c r="BE191" s="175">
        <f>IF(N191="základní",J191,0)</f>
        <v>0</v>
      </c>
      <c r="BF191" s="175">
        <f>IF(N191="snížená",J191,0)</f>
        <v>0</v>
      </c>
      <c r="BG191" s="175">
        <f>IF(N191="zákl. přenesená",J191,0)</f>
        <v>0</v>
      </c>
      <c r="BH191" s="175">
        <f>IF(N191="sníž. přenesená",J191,0)</f>
        <v>0</v>
      </c>
      <c r="BI191" s="175">
        <f>IF(N191="nulová",J191,0)</f>
        <v>0</v>
      </c>
      <c r="BJ191" s="22" t="s">
        <v>24</v>
      </c>
      <c r="BK191" s="175">
        <f>ROUND(I191*H191,2)</f>
        <v>0</v>
      </c>
      <c r="BL191" s="22" t="s">
        <v>238</v>
      </c>
      <c r="BM191" s="22" t="s">
        <v>344</v>
      </c>
    </row>
    <row r="192" spans="2:47" s="1" customFormat="1" ht="13.5">
      <c r="B192" s="39"/>
      <c r="D192" s="180" t="s">
        <v>130</v>
      </c>
      <c r="F192" s="181" t="s">
        <v>345</v>
      </c>
      <c r="I192" s="178"/>
      <c r="L192" s="39"/>
      <c r="M192" s="179"/>
      <c r="N192" s="40"/>
      <c r="O192" s="40"/>
      <c r="P192" s="40"/>
      <c r="Q192" s="40"/>
      <c r="R192" s="40"/>
      <c r="S192" s="40"/>
      <c r="T192" s="68"/>
      <c r="AT192" s="22" t="s">
        <v>130</v>
      </c>
      <c r="AU192" s="22" t="s">
        <v>85</v>
      </c>
    </row>
    <row r="193" spans="2:47" s="1" customFormat="1" ht="40.5">
      <c r="B193" s="39"/>
      <c r="D193" s="176" t="s">
        <v>231</v>
      </c>
      <c r="F193" s="215" t="s">
        <v>340</v>
      </c>
      <c r="I193" s="178"/>
      <c r="L193" s="39"/>
      <c r="M193" s="179"/>
      <c r="N193" s="40"/>
      <c r="O193" s="40"/>
      <c r="P193" s="40"/>
      <c r="Q193" s="40"/>
      <c r="R193" s="40"/>
      <c r="S193" s="40"/>
      <c r="T193" s="68"/>
      <c r="AT193" s="22" t="s">
        <v>231</v>
      </c>
      <c r="AU193" s="22" t="s">
        <v>85</v>
      </c>
    </row>
    <row r="194" spans="2:65" s="1" customFormat="1" ht="22.5" customHeight="1">
      <c r="B194" s="163"/>
      <c r="C194" s="164" t="s">
        <v>346</v>
      </c>
      <c r="D194" s="164" t="s">
        <v>123</v>
      </c>
      <c r="E194" s="165" t="s">
        <v>347</v>
      </c>
      <c r="F194" s="166" t="s">
        <v>348</v>
      </c>
      <c r="G194" s="167" t="s">
        <v>278</v>
      </c>
      <c r="H194" s="217"/>
      <c r="I194" s="169"/>
      <c r="J194" s="170">
        <f>ROUND(I194*H194,2)</f>
        <v>0</v>
      </c>
      <c r="K194" s="166" t="s">
        <v>213</v>
      </c>
      <c r="L194" s="39"/>
      <c r="M194" s="171" t="s">
        <v>5</v>
      </c>
      <c r="N194" s="172" t="s">
        <v>47</v>
      </c>
      <c r="O194" s="40"/>
      <c r="P194" s="173">
        <f>O194*H194</f>
        <v>0</v>
      </c>
      <c r="Q194" s="173">
        <v>0</v>
      </c>
      <c r="R194" s="173">
        <f>Q194*H194</f>
        <v>0</v>
      </c>
      <c r="S194" s="173">
        <v>0</v>
      </c>
      <c r="T194" s="174">
        <f>S194*H194</f>
        <v>0</v>
      </c>
      <c r="AR194" s="22" t="s">
        <v>238</v>
      </c>
      <c r="AT194" s="22" t="s">
        <v>123</v>
      </c>
      <c r="AU194" s="22" t="s">
        <v>85</v>
      </c>
      <c r="AY194" s="22" t="s">
        <v>122</v>
      </c>
      <c r="BE194" s="175">
        <f>IF(N194="základní",J194,0)</f>
        <v>0</v>
      </c>
      <c r="BF194" s="175">
        <f>IF(N194="snížená",J194,0)</f>
        <v>0</v>
      </c>
      <c r="BG194" s="175">
        <f>IF(N194="zákl. přenesená",J194,0)</f>
        <v>0</v>
      </c>
      <c r="BH194" s="175">
        <f>IF(N194="sníž. přenesená",J194,0)</f>
        <v>0</v>
      </c>
      <c r="BI194" s="175">
        <f>IF(N194="nulová",J194,0)</f>
        <v>0</v>
      </c>
      <c r="BJ194" s="22" t="s">
        <v>24</v>
      </c>
      <c r="BK194" s="175">
        <f>ROUND(I194*H194,2)</f>
        <v>0</v>
      </c>
      <c r="BL194" s="22" t="s">
        <v>238</v>
      </c>
      <c r="BM194" s="22" t="s">
        <v>349</v>
      </c>
    </row>
    <row r="195" spans="2:47" s="1" customFormat="1" ht="27">
      <c r="B195" s="39"/>
      <c r="D195" s="180" t="s">
        <v>130</v>
      </c>
      <c r="F195" s="181" t="s">
        <v>350</v>
      </c>
      <c r="I195" s="178"/>
      <c r="L195" s="39"/>
      <c r="M195" s="179"/>
      <c r="N195" s="40"/>
      <c r="O195" s="40"/>
      <c r="P195" s="40"/>
      <c r="Q195" s="40"/>
      <c r="R195" s="40"/>
      <c r="S195" s="40"/>
      <c r="T195" s="68"/>
      <c r="AT195" s="22" t="s">
        <v>130</v>
      </c>
      <c r="AU195" s="22" t="s">
        <v>85</v>
      </c>
    </row>
    <row r="196" spans="2:47" s="1" customFormat="1" ht="121.5">
      <c r="B196" s="39"/>
      <c r="D196" s="180" t="s">
        <v>231</v>
      </c>
      <c r="F196" s="216" t="s">
        <v>351</v>
      </c>
      <c r="I196" s="178"/>
      <c r="L196" s="39"/>
      <c r="M196" s="179"/>
      <c r="N196" s="40"/>
      <c r="O196" s="40"/>
      <c r="P196" s="40"/>
      <c r="Q196" s="40"/>
      <c r="R196" s="40"/>
      <c r="S196" s="40"/>
      <c r="T196" s="68"/>
      <c r="AT196" s="22" t="s">
        <v>231</v>
      </c>
      <c r="AU196" s="22" t="s">
        <v>85</v>
      </c>
    </row>
    <row r="197" spans="2:63" s="9" customFormat="1" ht="29.85" customHeight="1">
      <c r="B197" s="151"/>
      <c r="D197" s="152" t="s">
        <v>75</v>
      </c>
      <c r="E197" s="194" t="s">
        <v>352</v>
      </c>
      <c r="F197" s="194" t="s">
        <v>353</v>
      </c>
      <c r="I197" s="154"/>
      <c r="J197" s="195">
        <f>BK197</f>
        <v>0</v>
      </c>
      <c r="L197" s="151"/>
      <c r="M197" s="156"/>
      <c r="N197" s="157"/>
      <c r="O197" s="157"/>
      <c r="P197" s="158">
        <f>SUM(P198:P199)</f>
        <v>0</v>
      </c>
      <c r="Q197" s="157"/>
      <c r="R197" s="158">
        <f>SUM(R198:R199)</f>
        <v>0</v>
      </c>
      <c r="S197" s="157"/>
      <c r="T197" s="159">
        <f>SUM(T198:T199)</f>
        <v>0</v>
      </c>
      <c r="AR197" s="160" t="s">
        <v>85</v>
      </c>
      <c r="AT197" s="161" t="s">
        <v>75</v>
      </c>
      <c r="AU197" s="161" t="s">
        <v>24</v>
      </c>
      <c r="AY197" s="160" t="s">
        <v>122</v>
      </c>
      <c r="BK197" s="162">
        <f>SUM(BK198:BK199)</f>
        <v>0</v>
      </c>
    </row>
    <row r="198" spans="2:65" s="1" customFormat="1" ht="22.5" customHeight="1">
      <c r="B198" s="163"/>
      <c r="C198" s="164" t="s">
        <v>354</v>
      </c>
      <c r="D198" s="164" t="s">
        <v>123</v>
      </c>
      <c r="E198" s="165" t="s">
        <v>355</v>
      </c>
      <c r="F198" s="166" t="s">
        <v>356</v>
      </c>
      <c r="G198" s="167" t="s">
        <v>126</v>
      </c>
      <c r="H198" s="168">
        <v>1</v>
      </c>
      <c r="I198" s="169"/>
      <c r="J198" s="170">
        <f>ROUND(I198*H198,2)</f>
        <v>0</v>
      </c>
      <c r="K198" s="166" t="s">
        <v>5</v>
      </c>
      <c r="L198" s="39"/>
      <c r="M198" s="171" t="s">
        <v>5</v>
      </c>
      <c r="N198" s="172" t="s">
        <v>47</v>
      </c>
      <c r="O198" s="40"/>
      <c r="P198" s="173">
        <f>O198*H198</f>
        <v>0</v>
      </c>
      <c r="Q198" s="173">
        <v>0</v>
      </c>
      <c r="R198" s="173">
        <f>Q198*H198</f>
        <v>0</v>
      </c>
      <c r="S198" s="173">
        <v>0</v>
      </c>
      <c r="T198" s="174">
        <f>S198*H198</f>
        <v>0</v>
      </c>
      <c r="AR198" s="22" t="s">
        <v>238</v>
      </c>
      <c r="AT198" s="22" t="s">
        <v>123</v>
      </c>
      <c r="AU198" s="22" t="s">
        <v>85</v>
      </c>
      <c r="AY198" s="22" t="s">
        <v>122</v>
      </c>
      <c r="BE198" s="175">
        <f>IF(N198="základní",J198,0)</f>
        <v>0</v>
      </c>
      <c r="BF198" s="175">
        <f>IF(N198="snížená",J198,0)</f>
        <v>0</v>
      </c>
      <c r="BG198" s="175">
        <f>IF(N198="zákl. přenesená",J198,0)</f>
        <v>0</v>
      </c>
      <c r="BH198" s="175">
        <f>IF(N198="sníž. přenesená",J198,0)</f>
        <v>0</v>
      </c>
      <c r="BI198" s="175">
        <f>IF(N198="nulová",J198,0)</f>
        <v>0</v>
      </c>
      <c r="BJ198" s="22" t="s">
        <v>24</v>
      </c>
      <c r="BK198" s="175">
        <f>ROUND(I198*H198,2)</f>
        <v>0</v>
      </c>
      <c r="BL198" s="22" t="s">
        <v>238</v>
      </c>
      <c r="BM198" s="22" t="s">
        <v>357</v>
      </c>
    </row>
    <row r="199" spans="2:47" s="1" customFormat="1" ht="13.5">
      <c r="B199" s="39"/>
      <c r="D199" s="180" t="s">
        <v>130</v>
      </c>
      <c r="F199" s="181" t="s">
        <v>356</v>
      </c>
      <c r="I199" s="178"/>
      <c r="L199" s="39"/>
      <c r="M199" s="182"/>
      <c r="N199" s="183"/>
      <c r="O199" s="183"/>
      <c r="P199" s="183"/>
      <c r="Q199" s="183"/>
      <c r="R199" s="183"/>
      <c r="S199" s="183"/>
      <c r="T199" s="184"/>
      <c r="AT199" s="22" t="s">
        <v>130</v>
      </c>
      <c r="AU199" s="22" t="s">
        <v>85</v>
      </c>
    </row>
    <row r="200" spans="2:12" s="1" customFormat="1" ht="6.95" customHeight="1">
      <c r="B200" s="54"/>
      <c r="C200" s="55"/>
      <c r="D200" s="55"/>
      <c r="E200" s="55"/>
      <c r="F200" s="55"/>
      <c r="G200" s="55"/>
      <c r="H200" s="55"/>
      <c r="I200" s="125"/>
      <c r="J200" s="55"/>
      <c r="K200" s="55"/>
      <c r="L200" s="39"/>
    </row>
  </sheetData>
  <autoFilter ref="C87:K199"/>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202">
      <selection activeCell="M204" sqref="M204"/>
    </sheetView>
  </sheetViews>
  <sheetFormatPr defaultColWidth="9.33203125" defaultRowHeight="13.5"/>
  <cols>
    <col min="1" max="1" width="8.33203125" style="228" customWidth="1"/>
    <col min="2" max="2" width="1.66796875" style="228" customWidth="1"/>
    <col min="3" max="4" width="5" style="228" customWidth="1"/>
    <col min="5" max="5" width="11.66015625" style="228" customWidth="1"/>
    <col min="6" max="6" width="9.16015625" style="228" customWidth="1"/>
    <col min="7" max="7" width="5" style="228" customWidth="1"/>
    <col min="8" max="8" width="77.83203125" style="228" customWidth="1"/>
    <col min="9" max="10" width="20" style="228" customWidth="1"/>
    <col min="11" max="11" width="1.66796875" style="228" customWidth="1"/>
  </cols>
  <sheetData>
    <row r="1" ht="37.5" customHeight="1"/>
    <row r="2" spans="2:11" ht="7.5" customHeight="1">
      <c r="B2" s="229"/>
      <c r="C2" s="230"/>
      <c r="D2" s="230"/>
      <c r="E2" s="230"/>
      <c r="F2" s="230"/>
      <c r="G2" s="230"/>
      <c r="H2" s="230"/>
      <c r="I2" s="230"/>
      <c r="J2" s="230"/>
      <c r="K2" s="231"/>
    </row>
    <row r="3" spans="2:11" s="13" customFormat="1" ht="45" customHeight="1">
      <c r="B3" s="232"/>
      <c r="C3" s="351" t="s">
        <v>358</v>
      </c>
      <c r="D3" s="351"/>
      <c r="E3" s="351"/>
      <c r="F3" s="351"/>
      <c r="G3" s="351"/>
      <c r="H3" s="351"/>
      <c r="I3" s="351"/>
      <c r="J3" s="351"/>
      <c r="K3" s="233"/>
    </row>
    <row r="4" spans="2:11" ht="25.5" customHeight="1">
      <c r="B4" s="234"/>
      <c r="C4" s="352" t="s">
        <v>359</v>
      </c>
      <c r="D4" s="352"/>
      <c r="E4" s="352"/>
      <c r="F4" s="352"/>
      <c r="G4" s="352"/>
      <c r="H4" s="352"/>
      <c r="I4" s="352"/>
      <c r="J4" s="352"/>
      <c r="K4" s="235"/>
    </row>
    <row r="5" spans="2:11" ht="5.25" customHeight="1">
      <c r="B5" s="234"/>
      <c r="C5" s="236"/>
      <c r="D5" s="236"/>
      <c r="E5" s="236"/>
      <c r="F5" s="236"/>
      <c r="G5" s="236"/>
      <c r="H5" s="236"/>
      <c r="I5" s="236"/>
      <c r="J5" s="236"/>
      <c r="K5" s="235"/>
    </row>
    <row r="6" spans="2:11" ht="15" customHeight="1">
      <c r="B6" s="234"/>
      <c r="C6" s="353" t="s">
        <v>360</v>
      </c>
      <c r="D6" s="353"/>
      <c r="E6" s="353"/>
      <c r="F6" s="353"/>
      <c r="G6" s="353"/>
      <c r="H6" s="353"/>
      <c r="I6" s="353"/>
      <c r="J6" s="353"/>
      <c r="K6" s="235"/>
    </row>
    <row r="7" spans="2:11" ht="15" customHeight="1">
      <c r="B7" s="238"/>
      <c r="C7" s="353" t="s">
        <v>361</v>
      </c>
      <c r="D7" s="353"/>
      <c r="E7" s="353"/>
      <c r="F7" s="353"/>
      <c r="G7" s="353"/>
      <c r="H7" s="353"/>
      <c r="I7" s="353"/>
      <c r="J7" s="353"/>
      <c r="K7" s="235"/>
    </row>
    <row r="8" spans="2:11" ht="12.75" customHeight="1">
      <c r="B8" s="238"/>
      <c r="C8" s="237"/>
      <c r="D8" s="237"/>
      <c r="E8" s="237"/>
      <c r="F8" s="237"/>
      <c r="G8" s="237"/>
      <c r="H8" s="237"/>
      <c r="I8" s="237"/>
      <c r="J8" s="237"/>
      <c r="K8" s="235"/>
    </row>
    <row r="9" spans="2:11" ht="15" customHeight="1">
      <c r="B9" s="238"/>
      <c r="C9" s="353" t="s">
        <v>362</v>
      </c>
      <c r="D9" s="353"/>
      <c r="E9" s="353"/>
      <c r="F9" s="353"/>
      <c r="G9" s="353"/>
      <c r="H9" s="353"/>
      <c r="I9" s="353"/>
      <c r="J9" s="353"/>
      <c r="K9" s="235"/>
    </row>
    <row r="10" spans="2:11" ht="15" customHeight="1">
      <c r="B10" s="238"/>
      <c r="C10" s="237"/>
      <c r="D10" s="353" t="s">
        <v>363</v>
      </c>
      <c r="E10" s="353"/>
      <c r="F10" s="353"/>
      <c r="G10" s="353"/>
      <c r="H10" s="353"/>
      <c r="I10" s="353"/>
      <c r="J10" s="353"/>
      <c r="K10" s="235"/>
    </row>
    <row r="11" spans="2:11" ht="15" customHeight="1">
      <c r="B11" s="238"/>
      <c r="C11" s="239"/>
      <c r="D11" s="353" t="s">
        <v>364</v>
      </c>
      <c r="E11" s="353"/>
      <c r="F11" s="353"/>
      <c r="G11" s="353"/>
      <c r="H11" s="353"/>
      <c r="I11" s="353"/>
      <c r="J11" s="353"/>
      <c r="K11" s="235"/>
    </row>
    <row r="12" spans="2:11" ht="12.75" customHeight="1">
      <c r="B12" s="238"/>
      <c r="C12" s="239"/>
      <c r="D12" s="239"/>
      <c r="E12" s="239"/>
      <c r="F12" s="239"/>
      <c r="G12" s="239"/>
      <c r="H12" s="239"/>
      <c r="I12" s="239"/>
      <c r="J12" s="239"/>
      <c r="K12" s="235"/>
    </row>
    <row r="13" spans="2:11" ht="15" customHeight="1">
      <c r="B13" s="238"/>
      <c r="C13" s="239"/>
      <c r="D13" s="353" t="s">
        <v>365</v>
      </c>
      <c r="E13" s="353"/>
      <c r="F13" s="353"/>
      <c r="G13" s="353"/>
      <c r="H13" s="353"/>
      <c r="I13" s="353"/>
      <c r="J13" s="353"/>
      <c r="K13" s="235"/>
    </row>
    <row r="14" spans="2:11" ht="15" customHeight="1">
      <c r="B14" s="238"/>
      <c r="C14" s="239"/>
      <c r="D14" s="353" t="s">
        <v>366</v>
      </c>
      <c r="E14" s="353"/>
      <c r="F14" s="353"/>
      <c r="G14" s="353"/>
      <c r="H14" s="353"/>
      <c r="I14" s="353"/>
      <c r="J14" s="353"/>
      <c r="K14" s="235"/>
    </row>
    <row r="15" spans="2:11" ht="15" customHeight="1">
      <c r="B15" s="238"/>
      <c r="C15" s="239"/>
      <c r="D15" s="353" t="s">
        <v>367</v>
      </c>
      <c r="E15" s="353"/>
      <c r="F15" s="353"/>
      <c r="G15" s="353"/>
      <c r="H15" s="353"/>
      <c r="I15" s="353"/>
      <c r="J15" s="353"/>
      <c r="K15" s="235"/>
    </row>
    <row r="16" spans="2:11" ht="15" customHeight="1">
      <c r="B16" s="238"/>
      <c r="C16" s="239"/>
      <c r="D16" s="239"/>
      <c r="E16" s="240" t="s">
        <v>88</v>
      </c>
      <c r="F16" s="353" t="s">
        <v>368</v>
      </c>
      <c r="G16" s="353"/>
      <c r="H16" s="353"/>
      <c r="I16" s="353"/>
      <c r="J16" s="353"/>
      <c r="K16" s="235"/>
    </row>
    <row r="17" spans="2:11" ht="15" customHeight="1">
      <c r="B17" s="238"/>
      <c r="C17" s="239"/>
      <c r="D17" s="239"/>
      <c r="E17" s="240" t="s">
        <v>369</v>
      </c>
      <c r="F17" s="353" t="s">
        <v>370</v>
      </c>
      <c r="G17" s="353"/>
      <c r="H17" s="353"/>
      <c r="I17" s="353"/>
      <c r="J17" s="353"/>
      <c r="K17" s="235"/>
    </row>
    <row r="18" spans="2:11" ht="15" customHeight="1">
      <c r="B18" s="238"/>
      <c r="C18" s="239"/>
      <c r="D18" s="239"/>
      <c r="E18" s="240" t="s">
        <v>371</v>
      </c>
      <c r="F18" s="353" t="s">
        <v>372</v>
      </c>
      <c r="G18" s="353"/>
      <c r="H18" s="353"/>
      <c r="I18" s="353"/>
      <c r="J18" s="353"/>
      <c r="K18" s="235"/>
    </row>
    <row r="19" spans="2:11" ht="15" customHeight="1">
      <c r="B19" s="238"/>
      <c r="C19" s="239"/>
      <c r="D19" s="239"/>
      <c r="E19" s="240" t="s">
        <v>83</v>
      </c>
      <c r="F19" s="353" t="s">
        <v>373</v>
      </c>
      <c r="G19" s="353"/>
      <c r="H19" s="353"/>
      <c r="I19" s="353"/>
      <c r="J19" s="353"/>
      <c r="K19" s="235"/>
    </row>
    <row r="20" spans="2:11" ht="15" customHeight="1">
      <c r="B20" s="238"/>
      <c r="C20" s="239"/>
      <c r="D20" s="239"/>
      <c r="E20" s="240" t="s">
        <v>374</v>
      </c>
      <c r="F20" s="353" t="s">
        <v>375</v>
      </c>
      <c r="G20" s="353"/>
      <c r="H20" s="353"/>
      <c r="I20" s="353"/>
      <c r="J20" s="353"/>
      <c r="K20" s="235"/>
    </row>
    <row r="21" spans="2:11" ht="15" customHeight="1">
      <c r="B21" s="238"/>
      <c r="C21" s="239"/>
      <c r="D21" s="239"/>
      <c r="E21" s="240" t="s">
        <v>376</v>
      </c>
      <c r="F21" s="353" t="s">
        <v>377</v>
      </c>
      <c r="G21" s="353"/>
      <c r="H21" s="353"/>
      <c r="I21" s="353"/>
      <c r="J21" s="353"/>
      <c r="K21" s="235"/>
    </row>
    <row r="22" spans="2:11" ht="12.75" customHeight="1">
      <c r="B22" s="238"/>
      <c r="C22" s="239"/>
      <c r="D22" s="239"/>
      <c r="E22" s="239"/>
      <c r="F22" s="239"/>
      <c r="G22" s="239"/>
      <c r="H22" s="239"/>
      <c r="I22" s="239"/>
      <c r="J22" s="239"/>
      <c r="K22" s="235"/>
    </row>
    <row r="23" spans="2:11" ht="15" customHeight="1">
      <c r="B23" s="238"/>
      <c r="C23" s="353" t="s">
        <v>378</v>
      </c>
      <c r="D23" s="353"/>
      <c r="E23" s="353"/>
      <c r="F23" s="353"/>
      <c r="G23" s="353"/>
      <c r="H23" s="353"/>
      <c r="I23" s="353"/>
      <c r="J23" s="353"/>
      <c r="K23" s="235"/>
    </row>
    <row r="24" spans="2:11" ht="15" customHeight="1">
      <c r="B24" s="238"/>
      <c r="C24" s="353" t="s">
        <v>379</v>
      </c>
      <c r="D24" s="353"/>
      <c r="E24" s="353"/>
      <c r="F24" s="353"/>
      <c r="G24" s="353"/>
      <c r="H24" s="353"/>
      <c r="I24" s="353"/>
      <c r="J24" s="353"/>
      <c r="K24" s="235"/>
    </row>
    <row r="25" spans="2:11" ht="15" customHeight="1">
      <c r="B25" s="238"/>
      <c r="C25" s="237"/>
      <c r="D25" s="353" t="s">
        <v>380</v>
      </c>
      <c r="E25" s="353"/>
      <c r="F25" s="353"/>
      <c r="G25" s="353"/>
      <c r="H25" s="353"/>
      <c r="I25" s="353"/>
      <c r="J25" s="353"/>
      <c r="K25" s="235"/>
    </row>
    <row r="26" spans="2:11" ht="15" customHeight="1">
      <c r="B26" s="238"/>
      <c r="C26" s="239"/>
      <c r="D26" s="353" t="s">
        <v>381</v>
      </c>
      <c r="E26" s="353"/>
      <c r="F26" s="353"/>
      <c r="G26" s="353"/>
      <c r="H26" s="353"/>
      <c r="I26" s="353"/>
      <c r="J26" s="353"/>
      <c r="K26" s="235"/>
    </row>
    <row r="27" spans="2:11" ht="12.75" customHeight="1">
      <c r="B27" s="238"/>
      <c r="C27" s="239"/>
      <c r="D27" s="239"/>
      <c r="E27" s="239"/>
      <c r="F27" s="239"/>
      <c r="G27" s="239"/>
      <c r="H27" s="239"/>
      <c r="I27" s="239"/>
      <c r="J27" s="239"/>
      <c r="K27" s="235"/>
    </row>
    <row r="28" spans="2:11" ht="15" customHeight="1">
      <c r="B28" s="238"/>
      <c r="C28" s="239"/>
      <c r="D28" s="353" t="s">
        <v>382</v>
      </c>
      <c r="E28" s="353"/>
      <c r="F28" s="353"/>
      <c r="G28" s="353"/>
      <c r="H28" s="353"/>
      <c r="I28" s="353"/>
      <c r="J28" s="353"/>
      <c r="K28" s="235"/>
    </row>
    <row r="29" spans="2:11" ht="15" customHeight="1">
      <c r="B29" s="238"/>
      <c r="C29" s="239"/>
      <c r="D29" s="353" t="s">
        <v>383</v>
      </c>
      <c r="E29" s="353"/>
      <c r="F29" s="353"/>
      <c r="G29" s="353"/>
      <c r="H29" s="353"/>
      <c r="I29" s="353"/>
      <c r="J29" s="353"/>
      <c r="K29" s="235"/>
    </row>
    <row r="30" spans="2:11" ht="12.75" customHeight="1">
      <c r="B30" s="238"/>
      <c r="C30" s="239"/>
      <c r="D30" s="239"/>
      <c r="E30" s="239"/>
      <c r="F30" s="239"/>
      <c r="G30" s="239"/>
      <c r="H30" s="239"/>
      <c r="I30" s="239"/>
      <c r="J30" s="239"/>
      <c r="K30" s="235"/>
    </row>
    <row r="31" spans="2:11" ht="15" customHeight="1">
      <c r="B31" s="238"/>
      <c r="C31" s="239"/>
      <c r="D31" s="353" t="s">
        <v>384</v>
      </c>
      <c r="E31" s="353"/>
      <c r="F31" s="353"/>
      <c r="G31" s="353"/>
      <c r="H31" s="353"/>
      <c r="I31" s="353"/>
      <c r="J31" s="353"/>
      <c r="K31" s="235"/>
    </row>
    <row r="32" spans="2:11" ht="15" customHeight="1">
      <c r="B32" s="238"/>
      <c r="C32" s="239"/>
      <c r="D32" s="353" t="s">
        <v>385</v>
      </c>
      <c r="E32" s="353"/>
      <c r="F32" s="353"/>
      <c r="G32" s="353"/>
      <c r="H32" s="353"/>
      <c r="I32" s="353"/>
      <c r="J32" s="353"/>
      <c r="K32" s="235"/>
    </row>
    <row r="33" spans="2:11" ht="15" customHeight="1">
      <c r="B33" s="238"/>
      <c r="C33" s="239"/>
      <c r="D33" s="353" t="s">
        <v>386</v>
      </c>
      <c r="E33" s="353"/>
      <c r="F33" s="353"/>
      <c r="G33" s="353"/>
      <c r="H33" s="353"/>
      <c r="I33" s="353"/>
      <c r="J33" s="353"/>
      <c r="K33" s="235"/>
    </row>
    <row r="34" spans="2:11" ht="15" customHeight="1">
      <c r="B34" s="238"/>
      <c r="C34" s="239"/>
      <c r="D34" s="237"/>
      <c r="E34" s="241" t="s">
        <v>106</v>
      </c>
      <c r="F34" s="237"/>
      <c r="G34" s="353" t="s">
        <v>387</v>
      </c>
      <c r="H34" s="353"/>
      <c r="I34" s="353"/>
      <c r="J34" s="353"/>
      <c r="K34" s="235"/>
    </row>
    <row r="35" spans="2:11" ht="30.75" customHeight="1">
      <c r="B35" s="238"/>
      <c r="C35" s="239"/>
      <c r="D35" s="237"/>
      <c r="E35" s="241" t="s">
        <v>388</v>
      </c>
      <c r="F35" s="237"/>
      <c r="G35" s="353" t="s">
        <v>389</v>
      </c>
      <c r="H35" s="353"/>
      <c r="I35" s="353"/>
      <c r="J35" s="353"/>
      <c r="K35" s="235"/>
    </row>
    <row r="36" spans="2:11" ht="15" customHeight="1">
      <c r="B36" s="238"/>
      <c r="C36" s="239"/>
      <c r="D36" s="237"/>
      <c r="E36" s="241" t="s">
        <v>57</v>
      </c>
      <c r="F36" s="237"/>
      <c r="G36" s="353" t="s">
        <v>390</v>
      </c>
      <c r="H36" s="353"/>
      <c r="I36" s="353"/>
      <c r="J36" s="353"/>
      <c r="K36" s="235"/>
    </row>
    <row r="37" spans="2:11" ht="15" customHeight="1">
      <c r="B37" s="238"/>
      <c r="C37" s="239"/>
      <c r="D37" s="237"/>
      <c r="E37" s="241" t="s">
        <v>107</v>
      </c>
      <c r="F37" s="237"/>
      <c r="G37" s="353" t="s">
        <v>391</v>
      </c>
      <c r="H37" s="353"/>
      <c r="I37" s="353"/>
      <c r="J37" s="353"/>
      <c r="K37" s="235"/>
    </row>
    <row r="38" spans="2:11" ht="15" customHeight="1">
      <c r="B38" s="238"/>
      <c r="C38" s="239"/>
      <c r="D38" s="237"/>
      <c r="E38" s="241" t="s">
        <v>108</v>
      </c>
      <c r="F38" s="237"/>
      <c r="G38" s="353" t="s">
        <v>392</v>
      </c>
      <c r="H38" s="353"/>
      <c r="I38" s="353"/>
      <c r="J38" s="353"/>
      <c r="K38" s="235"/>
    </row>
    <row r="39" spans="2:11" ht="15" customHeight="1">
      <c r="B39" s="238"/>
      <c r="C39" s="239"/>
      <c r="D39" s="237"/>
      <c r="E39" s="241" t="s">
        <v>109</v>
      </c>
      <c r="F39" s="237"/>
      <c r="G39" s="353" t="s">
        <v>393</v>
      </c>
      <c r="H39" s="353"/>
      <c r="I39" s="353"/>
      <c r="J39" s="353"/>
      <c r="K39" s="235"/>
    </row>
    <row r="40" spans="2:11" ht="15" customHeight="1">
      <c r="B40" s="238"/>
      <c r="C40" s="239"/>
      <c r="D40" s="237"/>
      <c r="E40" s="241" t="s">
        <v>394</v>
      </c>
      <c r="F40" s="237"/>
      <c r="G40" s="353" t="s">
        <v>395</v>
      </c>
      <c r="H40" s="353"/>
      <c r="I40" s="353"/>
      <c r="J40" s="353"/>
      <c r="K40" s="235"/>
    </row>
    <row r="41" spans="2:11" ht="15" customHeight="1">
      <c r="B41" s="238"/>
      <c r="C41" s="239"/>
      <c r="D41" s="237"/>
      <c r="E41" s="241"/>
      <c r="F41" s="237"/>
      <c r="G41" s="353" t="s">
        <v>396</v>
      </c>
      <c r="H41" s="353"/>
      <c r="I41" s="353"/>
      <c r="J41" s="353"/>
      <c r="K41" s="235"/>
    </row>
    <row r="42" spans="2:11" ht="15" customHeight="1">
      <c r="B42" s="238"/>
      <c r="C42" s="239"/>
      <c r="D42" s="237"/>
      <c r="E42" s="241" t="s">
        <v>397</v>
      </c>
      <c r="F42" s="237"/>
      <c r="G42" s="353" t="s">
        <v>398</v>
      </c>
      <c r="H42" s="353"/>
      <c r="I42" s="353"/>
      <c r="J42" s="353"/>
      <c r="K42" s="235"/>
    </row>
    <row r="43" spans="2:11" ht="15" customHeight="1">
      <c r="B43" s="238"/>
      <c r="C43" s="239"/>
      <c r="D43" s="237"/>
      <c r="E43" s="241" t="s">
        <v>111</v>
      </c>
      <c r="F43" s="237"/>
      <c r="G43" s="353" t="s">
        <v>399</v>
      </c>
      <c r="H43" s="353"/>
      <c r="I43" s="353"/>
      <c r="J43" s="353"/>
      <c r="K43" s="235"/>
    </row>
    <row r="44" spans="2:11" ht="12.75" customHeight="1">
      <c r="B44" s="238"/>
      <c r="C44" s="239"/>
      <c r="D44" s="237"/>
      <c r="E44" s="237"/>
      <c r="F44" s="237"/>
      <c r="G44" s="237"/>
      <c r="H44" s="237"/>
      <c r="I44" s="237"/>
      <c r="J44" s="237"/>
      <c r="K44" s="235"/>
    </row>
    <row r="45" spans="2:11" ht="15" customHeight="1">
      <c r="B45" s="238"/>
      <c r="C45" s="239"/>
      <c r="D45" s="353" t="s">
        <v>400</v>
      </c>
      <c r="E45" s="353"/>
      <c r="F45" s="353"/>
      <c r="G45" s="353"/>
      <c r="H45" s="353"/>
      <c r="I45" s="353"/>
      <c r="J45" s="353"/>
      <c r="K45" s="235"/>
    </row>
    <row r="46" spans="2:11" ht="15" customHeight="1">
      <c r="B46" s="238"/>
      <c r="C46" s="239"/>
      <c r="D46" s="239"/>
      <c r="E46" s="353" t="s">
        <v>401</v>
      </c>
      <c r="F46" s="353"/>
      <c r="G46" s="353"/>
      <c r="H46" s="353"/>
      <c r="I46" s="353"/>
      <c r="J46" s="353"/>
      <c r="K46" s="235"/>
    </row>
    <row r="47" spans="2:11" ht="15" customHeight="1">
      <c r="B47" s="238"/>
      <c r="C47" s="239"/>
      <c r="D47" s="239"/>
      <c r="E47" s="353" t="s">
        <v>402</v>
      </c>
      <c r="F47" s="353"/>
      <c r="G47" s="353"/>
      <c r="H47" s="353"/>
      <c r="I47" s="353"/>
      <c r="J47" s="353"/>
      <c r="K47" s="235"/>
    </row>
    <row r="48" spans="2:11" ht="15" customHeight="1">
      <c r="B48" s="238"/>
      <c r="C48" s="239"/>
      <c r="D48" s="239"/>
      <c r="E48" s="353" t="s">
        <v>403</v>
      </c>
      <c r="F48" s="353"/>
      <c r="G48" s="353"/>
      <c r="H48" s="353"/>
      <c r="I48" s="353"/>
      <c r="J48" s="353"/>
      <c r="K48" s="235"/>
    </row>
    <row r="49" spans="2:11" ht="15" customHeight="1">
      <c r="B49" s="238"/>
      <c r="C49" s="239"/>
      <c r="D49" s="353" t="s">
        <v>404</v>
      </c>
      <c r="E49" s="353"/>
      <c r="F49" s="353"/>
      <c r="G49" s="353"/>
      <c r="H49" s="353"/>
      <c r="I49" s="353"/>
      <c r="J49" s="353"/>
      <c r="K49" s="235"/>
    </row>
    <row r="50" spans="2:11" ht="25.5" customHeight="1">
      <c r="B50" s="234"/>
      <c r="C50" s="352" t="s">
        <v>405</v>
      </c>
      <c r="D50" s="352"/>
      <c r="E50" s="352"/>
      <c r="F50" s="352"/>
      <c r="G50" s="352"/>
      <c r="H50" s="352"/>
      <c r="I50" s="352"/>
      <c r="J50" s="352"/>
      <c r="K50" s="235"/>
    </row>
    <row r="51" spans="2:11" ht="5.25" customHeight="1">
      <c r="B51" s="234"/>
      <c r="C51" s="236"/>
      <c r="D51" s="236"/>
      <c r="E51" s="236"/>
      <c r="F51" s="236"/>
      <c r="G51" s="236"/>
      <c r="H51" s="236"/>
      <c r="I51" s="236"/>
      <c r="J51" s="236"/>
      <c r="K51" s="235"/>
    </row>
    <row r="52" spans="2:11" ht="15" customHeight="1">
      <c r="B52" s="234"/>
      <c r="C52" s="353" t="s">
        <v>406</v>
      </c>
      <c r="D52" s="353"/>
      <c r="E52" s="353"/>
      <c r="F52" s="353"/>
      <c r="G52" s="353"/>
      <c r="H52" s="353"/>
      <c r="I52" s="353"/>
      <c r="J52" s="353"/>
      <c r="K52" s="235"/>
    </row>
    <row r="53" spans="2:11" ht="15" customHeight="1">
      <c r="B53" s="234"/>
      <c r="C53" s="353" t="s">
        <v>407</v>
      </c>
      <c r="D53" s="353"/>
      <c r="E53" s="353"/>
      <c r="F53" s="353"/>
      <c r="G53" s="353"/>
      <c r="H53" s="353"/>
      <c r="I53" s="353"/>
      <c r="J53" s="353"/>
      <c r="K53" s="235"/>
    </row>
    <row r="54" spans="2:11" ht="12.75" customHeight="1">
      <c r="B54" s="234"/>
      <c r="C54" s="237"/>
      <c r="D54" s="237"/>
      <c r="E54" s="237"/>
      <c r="F54" s="237"/>
      <c r="G54" s="237"/>
      <c r="H54" s="237"/>
      <c r="I54" s="237"/>
      <c r="J54" s="237"/>
      <c r="K54" s="235"/>
    </row>
    <row r="55" spans="2:11" ht="15" customHeight="1">
      <c r="B55" s="234"/>
      <c r="C55" s="353" t="s">
        <v>408</v>
      </c>
      <c r="D55" s="353"/>
      <c r="E55" s="353"/>
      <c r="F55" s="353"/>
      <c r="G55" s="353"/>
      <c r="H55" s="353"/>
      <c r="I55" s="353"/>
      <c r="J55" s="353"/>
      <c r="K55" s="235"/>
    </row>
    <row r="56" spans="2:11" ht="15" customHeight="1">
      <c r="B56" s="234"/>
      <c r="C56" s="239"/>
      <c r="D56" s="353" t="s">
        <v>409</v>
      </c>
      <c r="E56" s="353"/>
      <c r="F56" s="353"/>
      <c r="G56" s="353"/>
      <c r="H56" s="353"/>
      <c r="I56" s="353"/>
      <c r="J56" s="353"/>
      <c r="K56" s="235"/>
    </row>
    <row r="57" spans="2:11" ht="15" customHeight="1">
      <c r="B57" s="234"/>
      <c r="C57" s="239"/>
      <c r="D57" s="353" t="s">
        <v>410</v>
      </c>
      <c r="E57" s="353"/>
      <c r="F57" s="353"/>
      <c r="G57" s="353"/>
      <c r="H57" s="353"/>
      <c r="I57" s="353"/>
      <c r="J57" s="353"/>
      <c r="K57" s="235"/>
    </row>
    <row r="58" spans="2:11" ht="15" customHeight="1">
      <c r="B58" s="234"/>
      <c r="C58" s="239"/>
      <c r="D58" s="353" t="s">
        <v>411</v>
      </c>
      <c r="E58" s="353"/>
      <c r="F58" s="353"/>
      <c r="G58" s="353"/>
      <c r="H58" s="353"/>
      <c r="I58" s="353"/>
      <c r="J58" s="353"/>
      <c r="K58" s="235"/>
    </row>
    <row r="59" spans="2:11" ht="15" customHeight="1">
      <c r="B59" s="234"/>
      <c r="C59" s="239"/>
      <c r="D59" s="353" t="s">
        <v>412</v>
      </c>
      <c r="E59" s="353"/>
      <c r="F59" s="353"/>
      <c r="G59" s="353"/>
      <c r="H59" s="353"/>
      <c r="I59" s="353"/>
      <c r="J59" s="353"/>
      <c r="K59" s="235"/>
    </row>
    <row r="60" spans="2:11" ht="15" customHeight="1">
      <c r="B60" s="234"/>
      <c r="C60" s="239"/>
      <c r="D60" s="355" t="s">
        <v>413</v>
      </c>
      <c r="E60" s="355"/>
      <c r="F60" s="355"/>
      <c r="G60" s="355"/>
      <c r="H60" s="355"/>
      <c r="I60" s="355"/>
      <c r="J60" s="355"/>
      <c r="K60" s="235"/>
    </row>
    <row r="61" spans="2:11" ht="15" customHeight="1">
      <c r="B61" s="234"/>
      <c r="C61" s="239"/>
      <c r="D61" s="353" t="s">
        <v>414</v>
      </c>
      <c r="E61" s="353"/>
      <c r="F61" s="353"/>
      <c r="G61" s="353"/>
      <c r="H61" s="353"/>
      <c r="I61" s="353"/>
      <c r="J61" s="353"/>
      <c r="K61" s="235"/>
    </row>
    <row r="62" spans="2:11" ht="12.75" customHeight="1">
      <c r="B62" s="234"/>
      <c r="C62" s="239"/>
      <c r="D62" s="239"/>
      <c r="E62" s="242"/>
      <c r="F62" s="239"/>
      <c r="G62" s="239"/>
      <c r="H62" s="239"/>
      <c r="I62" s="239"/>
      <c r="J62" s="239"/>
      <c r="K62" s="235"/>
    </row>
    <row r="63" spans="2:11" ht="15" customHeight="1">
      <c r="B63" s="234"/>
      <c r="C63" s="239"/>
      <c r="D63" s="353" t="s">
        <v>415</v>
      </c>
      <c r="E63" s="353"/>
      <c r="F63" s="353"/>
      <c r="G63" s="353"/>
      <c r="H63" s="353"/>
      <c r="I63" s="353"/>
      <c r="J63" s="353"/>
      <c r="K63" s="235"/>
    </row>
    <row r="64" spans="2:11" ht="15" customHeight="1">
      <c r="B64" s="234"/>
      <c r="C64" s="239"/>
      <c r="D64" s="355" t="s">
        <v>416</v>
      </c>
      <c r="E64" s="355"/>
      <c r="F64" s="355"/>
      <c r="G64" s="355"/>
      <c r="H64" s="355"/>
      <c r="I64" s="355"/>
      <c r="J64" s="355"/>
      <c r="K64" s="235"/>
    </row>
    <row r="65" spans="2:11" ht="15" customHeight="1">
      <c r="B65" s="234"/>
      <c r="C65" s="239"/>
      <c r="D65" s="353" t="s">
        <v>417</v>
      </c>
      <c r="E65" s="353"/>
      <c r="F65" s="353"/>
      <c r="G65" s="353"/>
      <c r="H65" s="353"/>
      <c r="I65" s="353"/>
      <c r="J65" s="353"/>
      <c r="K65" s="235"/>
    </row>
    <row r="66" spans="2:11" ht="15" customHeight="1">
      <c r="B66" s="234"/>
      <c r="C66" s="239"/>
      <c r="D66" s="353" t="s">
        <v>418</v>
      </c>
      <c r="E66" s="353"/>
      <c r="F66" s="353"/>
      <c r="G66" s="353"/>
      <c r="H66" s="353"/>
      <c r="I66" s="353"/>
      <c r="J66" s="353"/>
      <c r="K66" s="235"/>
    </row>
    <row r="67" spans="2:11" ht="15" customHeight="1">
      <c r="B67" s="234"/>
      <c r="C67" s="239"/>
      <c r="D67" s="353" t="s">
        <v>419</v>
      </c>
      <c r="E67" s="353"/>
      <c r="F67" s="353"/>
      <c r="G67" s="353"/>
      <c r="H67" s="353"/>
      <c r="I67" s="353"/>
      <c r="J67" s="353"/>
      <c r="K67" s="235"/>
    </row>
    <row r="68" spans="2:11" ht="15" customHeight="1">
      <c r="B68" s="234"/>
      <c r="C68" s="239"/>
      <c r="D68" s="353" t="s">
        <v>420</v>
      </c>
      <c r="E68" s="353"/>
      <c r="F68" s="353"/>
      <c r="G68" s="353"/>
      <c r="H68" s="353"/>
      <c r="I68" s="353"/>
      <c r="J68" s="353"/>
      <c r="K68" s="235"/>
    </row>
    <row r="69" spans="2:11" ht="12.75" customHeight="1">
      <c r="B69" s="243"/>
      <c r="C69" s="244"/>
      <c r="D69" s="244"/>
      <c r="E69" s="244"/>
      <c r="F69" s="244"/>
      <c r="G69" s="244"/>
      <c r="H69" s="244"/>
      <c r="I69" s="244"/>
      <c r="J69" s="244"/>
      <c r="K69" s="245"/>
    </row>
    <row r="70" spans="2:11" ht="18.75" customHeight="1">
      <c r="B70" s="246"/>
      <c r="C70" s="246"/>
      <c r="D70" s="246"/>
      <c r="E70" s="246"/>
      <c r="F70" s="246"/>
      <c r="G70" s="246"/>
      <c r="H70" s="246"/>
      <c r="I70" s="246"/>
      <c r="J70" s="246"/>
      <c r="K70" s="247"/>
    </row>
    <row r="71" spans="2:11" ht="18.75" customHeight="1">
      <c r="B71" s="247"/>
      <c r="C71" s="247"/>
      <c r="D71" s="247"/>
      <c r="E71" s="247"/>
      <c r="F71" s="247"/>
      <c r="G71" s="247"/>
      <c r="H71" s="247"/>
      <c r="I71" s="247"/>
      <c r="J71" s="247"/>
      <c r="K71" s="247"/>
    </row>
    <row r="72" spans="2:11" ht="7.5" customHeight="1">
      <c r="B72" s="248"/>
      <c r="C72" s="249"/>
      <c r="D72" s="249"/>
      <c r="E72" s="249"/>
      <c r="F72" s="249"/>
      <c r="G72" s="249"/>
      <c r="H72" s="249"/>
      <c r="I72" s="249"/>
      <c r="J72" s="249"/>
      <c r="K72" s="250"/>
    </row>
    <row r="73" spans="2:11" ht="45" customHeight="1">
      <c r="B73" s="251"/>
      <c r="C73" s="356" t="s">
        <v>94</v>
      </c>
      <c r="D73" s="356"/>
      <c r="E73" s="356"/>
      <c r="F73" s="356"/>
      <c r="G73" s="356"/>
      <c r="H73" s="356"/>
      <c r="I73" s="356"/>
      <c r="J73" s="356"/>
      <c r="K73" s="252"/>
    </row>
    <row r="74" spans="2:11" ht="17.25" customHeight="1">
      <c r="B74" s="251"/>
      <c r="C74" s="253" t="s">
        <v>421</v>
      </c>
      <c r="D74" s="253"/>
      <c r="E74" s="253"/>
      <c r="F74" s="253" t="s">
        <v>422</v>
      </c>
      <c r="G74" s="254"/>
      <c r="H74" s="253" t="s">
        <v>107</v>
      </c>
      <c r="I74" s="253" t="s">
        <v>61</v>
      </c>
      <c r="J74" s="253" t="s">
        <v>423</v>
      </c>
      <c r="K74" s="252"/>
    </row>
    <row r="75" spans="2:11" ht="17.25" customHeight="1">
      <c r="B75" s="251"/>
      <c r="C75" s="255" t="s">
        <v>424</v>
      </c>
      <c r="D75" s="255"/>
      <c r="E75" s="255"/>
      <c r="F75" s="256" t="s">
        <v>425</v>
      </c>
      <c r="G75" s="257"/>
      <c r="H75" s="255"/>
      <c r="I75" s="255"/>
      <c r="J75" s="255" t="s">
        <v>426</v>
      </c>
      <c r="K75" s="252"/>
    </row>
    <row r="76" spans="2:11" ht="5.25" customHeight="1">
      <c r="B76" s="251"/>
      <c r="C76" s="258"/>
      <c r="D76" s="258"/>
      <c r="E76" s="258"/>
      <c r="F76" s="258"/>
      <c r="G76" s="259"/>
      <c r="H76" s="258"/>
      <c r="I76" s="258"/>
      <c r="J76" s="258"/>
      <c r="K76" s="252"/>
    </row>
    <row r="77" spans="2:11" ht="15" customHeight="1">
      <c r="B77" s="251"/>
      <c r="C77" s="241" t="s">
        <v>57</v>
      </c>
      <c r="D77" s="258"/>
      <c r="E77" s="258"/>
      <c r="F77" s="260" t="s">
        <v>427</v>
      </c>
      <c r="G77" s="259"/>
      <c r="H77" s="241" t="s">
        <v>428</v>
      </c>
      <c r="I77" s="241" t="s">
        <v>429</v>
      </c>
      <c r="J77" s="241">
        <v>20</v>
      </c>
      <c r="K77" s="252"/>
    </row>
    <row r="78" spans="2:11" ht="15" customHeight="1">
      <c r="B78" s="251"/>
      <c r="C78" s="241" t="s">
        <v>430</v>
      </c>
      <c r="D78" s="241"/>
      <c r="E78" s="241"/>
      <c r="F78" s="260" t="s">
        <v>427</v>
      </c>
      <c r="G78" s="259"/>
      <c r="H78" s="241" t="s">
        <v>431</v>
      </c>
      <c r="I78" s="241" t="s">
        <v>429</v>
      </c>
      <c r="J78" s="241">
        <v>120</v>
      </c>
      <c r="K78" s="252"/>
    </row>
    <row r="79" spans="2:11" ht="15" customHeight="1">
      <c r="B79" s="261"/>
      <c r="C79" s="241" t="s">
        <v>432</v>
      </c>
      <c r="D79" s="241"/>
      <c r="E79" s="241"/>
      <c r="F79" s="260" t="s">
        <v>433</v>
      </c>
      <c r="G79" s="259"/>
      <c r="H79" s="241" t="s">
        <v>434</v>
      </c>
      <c r="I79" s="241" t="s">
        <v>429</v>
      </c>
      <c r="J79" s="241">
        <v>50</v>
      </c>
      <c r="K79" s="252"/>
    </row>
    <row r="80" spans="2:11" ht="15" customHeight="1">
      <c r="B80" s="261"/>
      <c r="C80" s="241" t="s">
        <v>435</v>
      </c>
      <c r="D80" s="241"/>
      <c r="E80" s="241"/>
      <c r="F80" s="260" t="s">
        <v>427</v>
      </c>
      <c r="G80" s="259"/>
      <c r="H80" s="241" t="s">
        <v>436</v>
      </c>
      <c r="I80" s="241" t="s">
        <v>437</v>
      </c>
      <c r="J80" s="241"/>
      <c r="K80" s="252"/>
    </row>
    <row r="81" spans="2:11" ht="15" customHeight="1">
      <c r="B81" s="261"/>
      <c r="C81" s="262" t="s">
        <v>438</v>
      </c>
      <c r="D81" s="262"/>
      <c r="E81" s="262"/>
      <c r="F81" s="263" t="s">
        <v>433</v>
      </c>
      <c r="G81" s="262"/>
      <c r="H81" s="262" t="s">
        <v>439</v>
      </c>
      <c r="I81" s="262" t="s">
        <v>429</v>
      </c>
      <c r="J81" s="262">
        <v>15</v>
      </c>
      <c r="K81" s="252"/>
    </row>
    <row r="82" spans="2:11" ht="15" customHeight="1">
      <c r="B82" s="261"/>
      <c r="C82" s="262" t="s">
        <v>440</v>
      </c>
      <c r="D82" s="262"/>
      <c r="E82" s="262"/>
      <c r="F82" s="263" t="s">
        <v>433</v>
      </c>
      <c r="G82" s="262"/>
      <c r="H82" s="262" t="s">
        <v>441</v>
      </c>
      <c r="I82" s="262" t="s">
        <v>429</v>
      </c>
      <c r="J82" s="262">
        <v>15</v>
      </c>
      <c r="K82" s="252"/>
    </row>
    <row r="83" spans="2:11" ht="15" customHeight="1">
      <c r="B83" s="261"/>
      <c r="C83" s="262" t="s">
        <v>442</v>
      </c>
      <c r="D83" s="262"/>
      <c r="E83" s="262"/>
      <c r="F83" s="263" t="s">
        <v>433</v>
      </c>
      <c r="G83" s="262"/>
      <c r="H83" s="262" t="s">
        <v>443</v>
      </c>
      <c r="I83" s="262" t="s">
        <v>429</v>
      </c>
      <c r="J83" s="262">
        <v>20</v>
      </c>
      <c r="K83" s="252"/>
    </row>
    <row r="84" spans="2:11" ht="15" customHeight="1">
      <c r="B84" s="261"/>
      <c r="C84" s="262" t="s">
        <v>444</v>
      </c>
      <c r="D84" s="262"/>
      <c r="E84" s="262"/>
      <c r="F84" s="263" t="s">
        <v>433</v>
      </c>
      <c r="G84" s="262"/>
      <c r="H84" s="262" t="s">
        <v>445</v>
      </c>
      <c r="I84" s="262" t="s">
        <v>429</v>
      </c>
      <c r="J84" s="262">
        <v>20</v>
      </c>
      <c r="K84" s="252"/>
    </row>
    <row r="85" spans="2:11" ht="15" customHeight="1">
      <c r="B85" s="261"/>
      <c r="C85" s="241" t="s">
        <v>446</v>
      </c>
      <c r="D85" s="241"/>
      <c r="E85" s="241"/>
      <c r="F85" s="260" t="s">
        <v>433</v>
      </c>
      <c r="G85" s="259"/>
      <c r="H85" s="241" t="s">
        <v>447</v>
      </c>
      <c r="I85" s="241" t="s">
        <v>429</v>
      </c>
      <c r="J85" s="241">
        <v>50</v>
      </c>
      <c r="K85" s="252"/>
    </row>
    <row r="86" spans="2:11" ht="15" customHeight="1">
      <c r="B86" s="261"/>
      <c r="C86" s="241" t="s">
        <v>448</v>
      </c>
      <c r="D86" s="241"/>
      <c r="E86" s="241"/>
      <c r="F86" s="260" t="s">
        <v>433</v>
      </c>
      <c r="G86" s="259"/>
      <c r="H86" s="241" t="s">
        <v>449</v>
      </c>
      <c r="I86" s="241" t="s">
        <v>429</v>
      </c>
      <c r="J86" s="241">
        <v>20</v>
      </c>
      <c r="K86" s="252"/>
    </row>
    <row r="87" spans="2:11" ht="15" customHeight="1">
      <c r="B87" s="261"/>
      <c r="C87" s="241" t="s">
        <v>450</v>
      </c>
      <c r="D87" s="241"/>
      <c r="E87" s="241"/>
      <c r="F87" s="260" t="s">
        <v>433</v>
      </c>
      <c r="G87" s="259"/>
      <c r="H87" s="241" t="s">
        <v>451</v>
      </c>
      <c r="I87" s="241" t="s">
        <v>429</v>
      </c>
      <c r="J87" s="241">
        <v>20</v>
      </c>
      <c r="K87" s="252"/>
    </row>
    <row r="88" spans="2:11" ht="15" customHeight="1">
      <c r="B88" s="261"/>
      <c r="C88" s="241" t="s">
        <v>452</v>
      </c>
      <c r="D88" s="241"/>
      <c r="E88" s="241"/>
      <c r="F88" s="260" t="s">
        <v>433</v>
      </c>
      <c r="G88" s="259"/>
      <c r="H88" s="241" t="s">
        <v>453</v>
      </c>
      <c r="I88" s="241" t="s">
        <v>429</v>
      </c>
      <c r="J88" s="241">
        <v>50</v>
      </c>
      <c r="K88" s="252"/>
    </row>
    <row r="89" spans="2:11" ht="15" customHeight="1">
      <c r="B89" s="261"/>
      <c r="C89" s="241" t="s">
        <v>454</v>
      </c>
      <c r="D89" s="241"/>
      <c r="E89" s="241"/>
      <c r="F89" s="260" t="s">
        <v>433</v>
      </c>
      <c r="G89" s="259"/>
      <c r="H89" s="241" t="s">
        <v>454</v>
      </c>
      <c r="I89" s="241" t="s">
        <v>429</v>
      </c>
      <c r="J89" s="241">
        <v>50</v>
      </c>
      <c r="K89" s="252"/>
    </row>
    <row r="90" spans="2:11" ht="15" customHeight="1">
      <c r="B90" s="261"/>
      <c r="C90" s="241" t="s">
        <v>112</v>
      </c>
      <c r="D90" s="241"/>
      <c r="E90" s="241"/>
      <c r="F90" s="260" t="s">
        <v>433</v>
      </c>
      <c r="G90" s="259"/>
      <c r="H90" s="241" t="s">
        <v>455</v>
      </c>
      <c r="I90" s="241" t="s">
        <v>429</v>
      </c>
      <c r="J90" s="241">
        <v>255</v>
      </c>
      <c r="K90" s="252"/>
    </row>
    <row r="91" spans="2:11" ht="15" customHeight="1">
      <c r="B91" s="261"/>
      <c r="C91" s="241" t="s">
        <v>456</v>
      </c>
      <c r="D91" s="241"/>
      <c r="E91" s="241"/>
      <c r="F91" s="260" t="s">
        <v>427</v>
      </c>
      <c r="G91" s="259"/>
      <c r="H91" s="241" t="s">
        <v>457</v>
      </c>
      <c r="I91" s="241" t="s">
        <v>458</v>
      </c>
      <c r="J91" s="241"/>
      <c r="K91" s="252"/>
    </row>
    <row r="92" spans="2:11" ht="15" customHeight="1">
      <c r="B92" s="261"/>
      <c r="C92" s="241" t="s">
        <v>459</v>
      </c>
      <c r="D92" s="241"/>
      <c r="E92" s="241"/>
      <c r="F92" s="260" t="s">
        <v>427</v>
      </c>
      <c r="G92" s="259"/>
      <c r="H92" s="241" t="s">
        <v>460</v>
      </c>
      <c r="I92" s="241" t="s">
        <v>461</v>
      </c>
      <c r="J92" s="241"/>
      <c r="K92" s="252"/>
    </row>
    <row r="93" spans="2:11" ht="15" customHeight="1">
      <c r="B93" s="261"/>
      <c r="C93" s="241" t="s">
        <v>462</v>
      </c>
      <c r="D93" s="241"/>
      <c r="E93" s="241"/>
      <c r="F93" s="260" t="s">
        <v>427</v>
      </c>
      <c r="G93" s="259"/>
      <c r="H93" s="241" t="s">
        <v>462</v>
      </c>
      <c r="I93" s="241" t="s">
        <v>461</v>
      </c>
      <c r="J93" s="241"/>
      <c r="K93" s="252"/>
    </row>
    <row r="94" spans="2:11" ht="15" customHeight="1">
      <c r="B94" s="261"/>
      <c r="C94" s="241" t="s">
        <v>42</v>
      </c>
      <c r="D94" s="241"/>
      <c r="E94" s="241"/>
      <c r="F94" s="260" t="s">
        <v>427</v>
      </c>
      <c r="G94" s="259"/>
      <c r="H94" s="241" t="s">
        <v>463</v>
      </c>
      <c r="I94" s="241" t="s">
        <v>461</v>
      </c>
      <c r="J94" s="241"/>
      <c r="K94" s="252"/>
    </row>
    <row r="95" spans="2:11" ht="15" customHeight="1">
      <c r="B95" s="261"/>
      <c r="C95" s="241" t="s">
        <v>52</v>
      </c>
      <c r="D95" s="241"/>
      <c r="E95" s="241"/>
      <c r="F95" s="260" t="s">
        <v>427</v>
      </c>
      <c r="G95" s="259"/>
      <c r="H95" s="241" t="s">
        <v>464</v>
      </c>
      <c r="I95" s="241" t="s">
        <v>461</v>
      </c>
      <c r="J95" s="241"/>
      <c r="K95" s="252"/>
    </row>
    <row r="96" spans="2:11" ht="15" customHeight="1">
      <c r="B96" s="264"/>
      <c r="C96" s="265"/>
      <c r="D96" s="265"/>
      <c r="E96" s="265"/>
      <c r="F96" s="265"/>
      <c r="G96" s="265"/>
      <c r="H96" s="265"/>
      <c r="I96" s="265"/>
      <c r="J96" s="265"/>
      <c r="K96" s="266"/>
    </row>
    <row r="97" spans="2:11" ht="18.75" customHeight="1">
      <c r="B97" s="267"/>
      <c r="C97" s="268"/>
      <c r="D97" s="268"/>
      <c r="E97" s="268"/>
      <c r="F97" s="268"/>
      <c r="G97" s="268"/>
      <c r="H97" s="268"/>
      <c r="I97" s="268"/>
      <c r="J97" s="268"/>
      <c r="K97" s="267"/>
    </row>
    <row r="98" spans="2:11" ht="18.75" customHeight="1">
      <c r="B98" s="247"/>
      <c r="C98" s="247"/>
      <c r="D98" s="247"/>
      <c r="E98" s="247"/>
      <c r="F98" s="247"/>
      <c r="G98" s="247"/>
      <c r="H98" s="247"/>
      <c r="I98" s="247"/>
      <c r="J98" s="247"/>
      <c r="K98" s="247"/>
    </row>
    <row r="99" spans="2:11" ht="7.5" customHeight="1">
      <c r="B99" s="248"/>
      <c r="C99" s="249"/>
      <c r="D99" s="249"/>
      <c r="E99" s="249"/>
      <c r="F99" s="249"/>
      <c r="G99" s="249"/>
      <c r="H99" s="249"/>
      <c r="I99" s="249"/>
      <c r="J99" s="249"/>
      <c r="K99" s="250"/>
    </row>
    <row r="100" spans="2:11" ht="45" customHeight="1">
      <c r="B100" s="251"/>
      <c r="C100" s="356" t="s">
        <v>465</v>
      </c>
      <c r="D100" s="356"/>
      <c r="E100" s="356"/>
      <c r="F100" s="356"/>
      <c r="G100" s="356"/>
      <c r="H100" s="356"/>
      <c r="I100" s="356"/>
      <c r="J100" s="356"/>
      <c r="K100" s="252"/>
    </row>
    <row r="101" spans="2:11" ht="17.25" customHeight="1">
      <c r="B101" s="251"/>
      <c r="C101" s="253" t="s">
        <v>421</v>
      </c>
      <c r="D101" s="253"/>
      <c r="E101" s="253"/>
      <c r="F101" s="253" t="s">
        <v>422</v>
      </c>
      <c r="G101" s="254"/>
      <c r="H101" s="253" t="s">
        <v>107</v>
      </c>
      <c r="I101" s="253" t="s">
        <v>61</v>
      </c>
      <c r="J101" s="253" t="s">
        <v>423</v>
      </c>
      <c r="K101" s="252"/>
    </row>
    <row r="102" spans="2:11" ht="17.25" customHeight="1">
      <c r="B102" s="251"/>
      <c r="C102" s="255" t="s">
        <v>424</v>
      </c>
      <c r="D102" s="255"/>
      <c r="E102" s="255"/>
      <c r="F102" s="256" t="s">
        <v>425</v>
      </c>
      <c r="G102" s="257"/>
      <c r="H102" s="255"/>
      <c r="I102" s="255"/>
      <c r="J102" s="255" t="s">
        <v>426</v>
      </c>
      <c r="K102" s="252"/>
    </row>
    <row r="103" spans="2:11" ht="5.25" customHeight="1">
      <c r="B103" s="251"/>
      <c r="C103" s="253"/>
      <c r="D103" s="253"/>
      <c r="E103" s="253"/>
      <c r="F103" s="253"/>
      <c r="G103" s="269"/>
      <c r="H103" s="253"/>
      <c r="I103" s="253"/>
      <c r="J103" s="253"/>
      <c r="K103" s="252"/>
    </row>
    <row r="104" spans="2:11" ht="15" customHeight="1">
      <c r="B104" s="251"/>
      <c r="C104" s="241" t="s">
        <v>57</v>
      </c>
      <c r="D104" s="258"/>
      <c r="E104" s="258"/>
      <c r="F104" s="260" t="s">
        <v>427</v>
      </c>
      <c r="G104" s="269"/>
      <c r="H104" s="241" t="s">
        <v>466</v>
      </c>
      <c r="I104" s="241" t="s">
        <v>429</v>
      </c>
      <c r="J104" s="241">
        <v>20</v>
      </c>
      <c r="K104" s="252"/>
    </row>
    <row r="105" spans="2:11" ht="15" customHeight="1">
      <c r="B105" s="251"/>
      <c r="C105" s="241" t="s">
        <v>430</v>
      </c>
      <c r="D105" s="241"/>
      <c r="E105" s="241"/>
      <c r="F105" s="260" t="s">
        <v>427</v>
      </c>
      <c r="G105" s="241"/>
      <c r="H105" s="241" t="s">
        <v>466</v>
      </c>
      <c r="I105" s="241" t="s">
        <v>429</v>
      </c>
      <c r="J105" s="241">
        <v>120</v>
      </c>
      <c r="K105" s="252"/>
    </row>
    <row r="106" spans="2:11" ht="15" customHeight="1">
      <c r="B106" s="261"/>
      <c r="C106" s="241" t="s">
        <v>432</v>
      </c>
      <c r="D106" s="241"/>
      <c r="E106" s="241"/>
      <c r="F106" s="260" t="s">
        <v>433</v>
      </c>
      <c r="G106" s="241"/>
      <c r="H106" s="241" t="s">
        <v>466</v>
      </c>
      <c r="I106" s="241" t="s">
        <v>429</v>
      </c>
      <c r="J106" s="241">
        <v>50</v>
      </c>
      <c r="K106" s="252"/>
    </row>
    <row r="107" spans="2:11" ht="15" customHeight="1">
      <c r="B107" s="261"/>
      <c r="C107" s="241" t="s">
        <v>435</v>
      </c>
      <c r="D107" s="241"/>
      <c r="E107" s="241"/>
      <c r="F107" s="260" t="s">
        <v>427</v>
      </c>
      <c r="G107" s="241"/>
      <c r="H107" s="241" t="s">
        <v>466</v>
      </c>
      <c r="I107" s="241" t="s">
        <v>437</v>
      </c>
      <c r="J107" s="241"/>
      <c r="K107" s="252"/>
    </row>
    <row r="108" spans="2:11" ht="15" customHeight="1">
      <c r="B108" s="261"/>
      <c r="C108" s="241" t="s">
        <v>446</v>
      </c>
      <c r="D108" s="241"/>
      <c r="E108" s="241"/>
      <c r="F108" s="260" t="s">
        <v>433</v>
      </c>
      <c r="G108" s="241"/>
      <c r="H108" s="241" t="s">
        <v>466</v>
      </c>
      <c r="I108" s="241" t="s">
        <v>429</v>
      </c>
      <c r="J108" s="241">
        <v>50</v>
      </c>
      <c r="K108" s="252"/>
    </row>
    <row r="109" spans="2:11" ht="15" customHeight="1">
      <c r="B109" s="261"/>
      <c r="C109" s="241" t="s">
        <v>454</v>
      </c>
      <c r="D109" s="241"/>
      <c r="E109" s="241"/>
      <c r="F109" s="260" t="s">
        <v>433</v>
      </c>
      <c r="G109" s="241"/>
      <c r="H109" s="241" t="s">
        <v>466</v>
      </c>
      <c r="I109" s="241" t="s">
        <v>429</v>
      </c>
      <c r="J109" s="241">
        <v>50</v>
      </c>
      <c r="K109" s="252"/>
    </row>
    <row r="110" spans="2:11" ht="15" customHeight="1">
      <c r="B110" s="261"/>
      <c r="C110" s="241" t="s">
        <v>452</v>
      </c>
      <c r="D110" s="241"/>
      <c r="E110" s="241"/>
      <c r="F110" s="260" t="s">
        <v>433</v>
      </c>
      <c r="G110" s="241"/>
      <c r="H110" s="241" t="s">
        <v>466</v>
      </c>
      <c r="I110" s="241" t="s">
        <v>429</v>
      </c>
      <c r="J110" s="241">
        <v>50</v>
      </c>
      <c r="K110" s="252"/>
    </row>
    <row r="111" spans="2:11" ht="15" customHeight="1">
      <c r="B111" s="261"/>
      <c r="C111" s="241" t="s">
        <v>57</v>
      </c>
      <c r="D111" s="241"/>
      <c r="E111" s="241"/>
      <c r="F111" s="260" t="s">
        <v>427</v>
      </c>
      <c r="G111" s="241"/>
      <c r="H111" s="241" t="s">
        <v>467</v>
      </c>
      <c r="I111" s="241" t="s">
        <v>429</v>
      </c>
      <c r="J111" s="241">
        <v>20</v>
      </c>
      <c r="K111" s="252"/>
    </row>
    <row r="112" spans="2:11" ht="15" customHeight="1">
      <c r="B112" s="261"/>
      <c r="C112" s="241" t="s">
        <v>468</v>
      </c>
      <c r="D112" s="241"/>
      <c r="E112" s="241"/>
      <c r="F112" s="260" t="s">
        <v>427</v>
      </c>
      <c r="G112" s="241"/>
      <c r="H112" s="241" t="s">
        <v>469</v>
      </c>
      <c r="I112" s="241" t="s">
        <v>429</v>
      </c>
      <c r="J112" s="241">
        <v>120</v>
      </c>
      <c r="K112" s="252"/>
    </row>
    <row r="113" spans="2:11" ht="15" customHeight="1">
      <c r="B113" s="261"/>
      <c r="C113" s="241" t="s">
        <v>42</v>
      </c>
      <c r="D113" s="241"/>
      <c r="E113" s="241"/>
      <c r="F113" s="260" t="s">
        <v>427</v>
      </c>
      <c r="G113" s="241"/>
      <c r="H113" s="241" t="s">
        <v>470</v>
      </c>
      <c r="I113" s="241" t="s">
        <v>461</v>
      </c>
      <c r="J113" s="241"/>
      <c r="K113" s="252"/>
    </row>
    <row r="114" spans="2:11" ht="15" customHeight="1">
      <c r="B114" s="261"/>
      <c r="C114" s="241" t="s">
        <v>52</v>
      </c>
      <c r="D114" s="241"/>
      <c r="E114" s="241"/>
      <c r="F114" s="260" t="s">
        <v>427</v>
      </c>
      <c r="G114" s="241"/>
      <c r="H114" s="241" t="s">
        <v>471</v>
      </c>
      <c r="I114" s="241" t="s">
        <v>461</v>
      </c>
      <c r="J114" s="241"/>
      <c r="K114" s="252"/>
    </row>
    <row r="115" spans="2:11" ht="15" customHeight="1">
      <c r="B115" s="261"/>
      <c r="C115" s="241" t="s">
        <v>61</v>
      </c>
      <c r="D115" s="241"/>
      <c r="E115" s="241"/>
      <c r="F115" s="260" t="s">
        <v>427</v>
      </c>
      <c r="G115" s="241"/>
      <c r="H115" s="241" t="s">
        <v>472</v>
      </c>
      <c r="I115" s="241" t="s">
        <v>473</v>
      </c>
      <c r="J115" s="241"/>
      <c r="K115" s="252"/>
    </row>
    <row r="116" spans="2:11" ht="15" customHeight="1">
      <c r="B116" s="264"/>
      <c r="C116" s="270"/>
      <c r="D116" s="270"/>
      <c r="E116" s="270"/>
      <c r="F116" s="270"/>
      <c r="G116" s="270"/>
      <c r="H116" s="270"/>
      <c r="I116" s="270"/>
      <c r="J116" s="270"/>
      <c r="K116" s="266"/>
    </row>
    <row r="117" spans="2:11" ht="18.75" customHeight="1">
      <c r="B117" s="271"/>
      <c r="C117" s="237"/>
      <c r="D117" s="237"/>
      <c r="E117" s="237"/>
      <c r="F117" s="272"/>
      <c r="G117" s="237"/>
      <c r="H117" s="237"/>
      <c r="I117" s="237"/>
      <c r="J117" s="237"/>
      <c r="K117" s="271"/>
    </row>
    <row r="118" spans="2:11" ht="18.75" customHeight="1">
      <c r="B118" s="247"/>
      <c r="C118" s="247"/>
      <c r="D118" s="247"/>
      <c r="E118" s="247"/>
      <c r="F118" s="247"/>
      <c r="G118" s="247"/>
      <c r="H118" s="247"/>
      <c r="I118" s="247"/>
      <c r="J118" s="247"/>
      <c r="K118" s="247"/>
    </row>
    <row r="119" spans="2:11" ht="7.5" customHeight="1">
      <c r="B119" s="273"/>
      <c r="C119" s="274"/>
      <c r="D119" s="274"/>
      <c r="E119" s="274"/>
      <c r="F119" s="274"/>
      <c r="G119" s="274"/>
      <c r="H119" s="274"/>
      <c r="I119" s="274"/>
      <c r="J119" s="274"/>
      <c r="K119" s="275"/>
    </row>
    <row r="120" spans="2:11" ht="45" customHeight="1">
      <c r="B120" s="276"/>
      <c r="C120" s="351" t="s">
        <v>474</v>
      </c>
      <c r="D120" s="351"/>
      <c r="E120" s="351"/>
      <c r="F120" s="351"/>
      <c r="G120" s="351"/>
      <c r="H120" s="351"/>
      <c r="I120" s="351"/>
      <c r="J120" s="351"/>
      <c r="K120" s="277"/>
    </row>
    <row r="121" spans="2:11" ht="17.25" customHeight="1">
      <c r="B121" s="278"/>
      <c r="C121" s="253" t="s">
        <v>421</v>
      </c>
      <c r="D121" s="253"/>
      <c r="E121" s="253"/>
      <c r="F121" s="253" t="s">
        <v>422</v>
      </c>
      <c r="G121" s="254"/>
      <c r="H121" s="253" t="s">
        <v>107</v>
      </c>
      <c r="I121" s="253" t="s">
        <v>61</v>
      </c>
      <c r="J121" s="253" t="s">
        <v>423</v>
      </c>
      <c r="K121" s="279"/>
    </row>
    <row r="122" spans="2:11" ht="17.25" customHeight="1">
      <c r="B122" s="278"/>
      <c r="C122" s="255" t="s">
        <v>424</v>
      </c>
      <c r="D122" s="255"/>
      <c r="E122" s="255"/>
      <c r="F122" s="256" t="s">
        <v>425</v>
      </c>
      <c r="G122" s="257"/>
      <c r="H122" s="255"/>
      <c r="I122" s="255"/>
      <c r="J122" s="255" t="s">
        <v>426</v>
      </c>
      <c r="K122" s="279"/>
    </row>
    <row r="123" spans="2:11" ht="5.25" customHeight="1">
      <c r="B123" s="280"/>
      <c r="C123" s="258"/>
      <c r="D123" s="258"/>
      <c r="E123" s="258"/>
      <c r="F123" s="258"/>
      <c r="G123" s="241"/>
      <c r="H123" s="258"/>
      <c r="I123" s="258"/>
      <c r="J123" s="258"/>
      <c r="K123" s="281"/>
    </row>
    <row r="124" spans="2:11" ht="15" customHeight="1">
      <c r="B124" s="280"/>
      <c r="C124" s="241" t="s">
        <v>430</v>
      </c>
      <c r="D124" s="258"/>
      <c r="E124" s="258"/>
      <c r="F124" s="260" t="s">
        <v>427</v>
      </c>
      <c r="G124" s="241"/>
      <c r="H124" s="241" t="s">
        <v>466</v>
      </c>
      <c r="I124" s="241" t="s">
        <v>429</v>
      </c>
      <c r="J124" s="241">
        <v>120</v>
      </c>
      <c r="K124" s="282"/>
    </row>
    <row r="125" spans="2:11" ht="15" customHeight="1">
      <c r="B125" s="280"/>
      <c r="C125" s="241" t="s">
        <v>475</v>
      </c>
      <c r="D125" s="241"/>
      <c r="E125" s="241"/>
      <c r="F125" s="260" t="s">
        <v>427</v>
      </c>
      <c r="G125" s="241"/>
      <c r="H125" s="241" t="s">
        <v>476</v>
      </c>
      <c r="I125" s="241" t="s">
        <v>429</v>
      </c>
      <c r="J125" s="241" t="s">
        <v>477</v>
      </c>
      <c r="K125" s="282"/>
    </row>
    <row r="126" spans="2:11" ht="15" customHeight="1">
      <c r="B126" s="280"/>
      <c r="C126" s="241" t="s">
        <v>376</v>
      </c>
      <c r="D126" s="241"/>
      <c r="E126" s="241"/>
      <c r="F126" s="260" t="s">
        <v>427</v>
      </c>
      <c r="G126" s="241"/>
      <c r="H126" s="241" t="s">
        <v>478</v>
      </c>
      <c r="I126" s="241" t="s">
        <v>429</v>
      </c>
      <c r="J126" s="241" t="s">
        <v>477</v>
      </c>
      <c r="K126" s="282"/>
    </row>
    <row r="127" spans="2:11" ht="15" customHeight="1">
      <c r="B127" s="280"/>
      <c r="C127" s="241" t="s">
        <v>438</v>
      </c>
      <c r="D127" s="241"/>
      <c r="E127" s="241"/>
      <c r="F127" s="260" t="s">
        <v>433</v>
      </c>
      <c r="G127" s="241"/>
      <c r="H127" s="241" t="s">
        <v>439</v>
      </c>
      <c r="I127" s="241" t="s">
        <v>429</v>
      </c>
      <c r="J127" s="241">
        <v>15</v>
      </c>
      <c r="K127" s="282"/>
    </row>
    <row r="128" spans="2:11" ht="15" customHeight="1">
      <c r="B128" s="280"/>
      <c r="C128" s="262" t="s">
        <v>440</v>
      </c>
      <c r="D128" s="262"/>
      <c r="E128" s="262"/>
      <c r="F128" s="263" t="s">
        <v>433</v>
      </c>
      <c r="G128" s="262"/>
      <c r="H128" s="262" t="s">
        <v>441</v>
      </c>
      <c r="I128" s="262" t="s">
        <v>429</v>
      </c>
      <c r="J128" s="262">
        <v>15</v>
      </c>
      <c r="K128" s="282"/>
    </row>
    <row r="129" spans="2:11" ht="15" customHeight="1">
      <c r="B129" s="280"/>
      <c r="C129" s="262" t="s">
        <v>442</v>
      </c>
      <c r="D129" s="262"/>
      <c r="E129" s="262"/>
      <c r="F129" s="263" t="s">
        <v>433</v>
      </c>
      <c r="G129" s="262"/>
      <c r="H129" s="262" t="s">
        <v>443</v>
      </c>
      <c r="I129" s="262" t="s">
        <v>429</v>
      </c>
      <c r="J129" s="262">
        <v>20</v>
      </c>
      <c r="K129" s="282"/>
    </row>
    <row r="130" spans="2:11" ht="15" customHeight="1">
      <c r="B130" s="280"/>
      <c r="C130" s="262" t="s">
        <v>444</v>
      </c>
      <c r="D130" s="262"/>
      <c r="E130" s="262"/>
      <c r="F130" s="263" t="s">
        <v>433</v>
      </c>
      <c r="G130" s="262"/>
      <c r="H130" s="262" t="s">
        <v>445</v>
      </c>
      <c r="I130" s="262" t="s">
        <v>429</v>
      </c>
      <c r="J130" s="262">
        <v>20</v>
      </c>
      <c r="K130" s="282"/>
    </row>
    <row r="131" spans="2:11" ht="15" customHeight="1">
      <c r="B131" s="280"/>
      <c r="C131" s="241" t="s">
        <v>432</v>
      </c>
      <c r="D131" s="241"/>
      <c r="E131" s="241"/>
      <c r="F131" s="260" t="s">
        <v>433</v>
      </c>
      <c r="G131" s="241"/>
      <c r="H131" s="241" t="s">
        <v>466</v>
      </c>
      <c r="I131" s="241" t="s">
        <v>429</v>
      </c>
      <c r="J131" s="241">
        <v>50</v>
      </c>
      <c r="K131" s="282"/>
    </row>
    <row r="132" spans="2:11" ht="15" customHeight="1">
      <c r="B132" s="280"/>
      <c r="C132" s="241" t="s">
        <v>446</v>
      </c>
      <c r="D132" s="241"/>
      <c r="E132" s="241"/>
      <c r="F132" s="260" t="s">
        <v>433</v>
      </c>
      <c r="G132" s="241"/>
      <c r="H132" s="241" t="s">
        <v>466</v>
      </c>
      <c r="I132" s="241" t="s">
        <v>429</v>
      </c>
      <c r="J132" s="241">
        <v>50</v>
      </c>
      <c r="K132" s="282"/>
    </row>
    <row r="133" spans="2:11" ht="15" customHeight="1">
      <c r="B133" s="280"/>
      <c r="C133" s="241" t="s">
        <v>452</v>
      </c>
      <c r="D133" s="241"/>
      <c r="E133" s="241"/>
      <c r="F133" s="260" t="s">
        <v>433</v>
      </c>
      <c r="G133" s="241"/>
      <c r="H133" s="241" t="s">
        <v>466</v>
      </c>
      <c r="I133" s="241" t="s">
        <v>429</v>
      </c>
      <c r="J133" s="241">
        <v>50</v>
      </c>
      <c r="K133" s="282"/>
    </row>
    <row r="134" spans="2:11" ht="15" customHeight="1">
      <c r="B134" s="280"/>
      <c r="C134" s="241" t="s">
        <v>454</v>
      </c>
      <c r="D134" s="241"/>
      <c r="E134" s="241"/>
      <c r="F134" s="260" t="s">
        <v>433</v>
      </c>
      <c r="G134" s="241"/>
      <c r="H134" s="241" t="s">
        <v>466</v>
      </c>
      <c r="I134" s="241" t="s">
        <v>429</v>
      </c>
      <c r="J134" s="241">
        <v>50</v>
      </c>
      <c r="K134" s="282"/>
    </row>
    <row r="135" spans="2:11" ht="15" customHeight="1">
      <c r="B135" s="280"/>
      <c r="C135" s="241" t="s">
        <v>112</v>
      </c>
      <c r="D135" s="241"/>
      <c r="E135" s="241"/>
      <c r="F135" s="260" t="s">
        <v>433</v>
      </c>
      <c r="G135" s="241"/>
      <c r="H135" s="241" t="s">
        <v>479</v>
      </c>
      <c r="I135" s="241" t="s">
        <v>429</v>
      </c>
      <c r="J135" s="241">
        <v>255</v>
      </c>
      <c r="K135" s="282"/>
    </row>
    <row r="136" spans="2:11" ht="15" customHeight="1">
      <c r="B136" s="280"/>
      <c r="C136" s="241" t="s">
        <v>456</v>
      </c>
      <c r="D136" s="241"/>
      <c r="E136" s="241"/>
      <c r="F136" s="260" t="s">
        <v>427</v>
      </c>
      <c r="G136" s="241"/>
      <c r="H136" s="241" t="s">
        <v>480</v>
      </c>
      <c r="I136" s="241" t="s">
        <v>458</v>
      </c>
      <c r="J136" s="241"/>
      <c r="K136" s="282"/>
    </row>
    <row r="137" spans="2:11" ht="15" customHeight="1">
      <c r="B137" s="280"/>
      <c r="C137" s="241" t="s">
        <v>459</v>
      </c>
      <c r="D137" s="241"/>
      <c r="E137" s="241"/>
      <c r="F137" s="260" t="s">
        <v>427</v>
      </c>
      <c r="G137" s="241"/>
      <c r="H137" s="241" t="s">
        <v>481</v>
      </c>
      <c r="I137" s="241" t="s">
        <v>461</v>
      </c>
      <c r="J137" s="241"/>
      <c r="K137" s="282"/>
    </row>
    <row r="138" spans="2:11" ht="15" customHeight="1">
      <c r="B138" s="280"/>
      <c r="C138" s="241" t="s">
        <v>462</v>
      </c>
      <c r="D138" s="241"/>
      <c r="E138" s="241"/>
      <c r="F138" s="260" t="s">
        <v>427</v>
      </c>
      <c r="G138" s="241"/>
      <c r="H138" s="241" t="s">
        <v>462</v>
      </c>
      <c r="I138" s="241" t="s">
        <v>461</v>
      </c>
      <c r="J138" s="241"/>
      <c r="K138" s="282"/>
    </row>
    <row r="139" spans="2:11" ht="15" customHeight="1">
      <c r="B139" s="280"/>
      <c r="C139" s="241" t="s">
        <v>42</v>
      </c>
      <c r="D139" s="241"/>
      <c r="E139" s="241"/>
      <c r="F139" s="260" t="s">
        <v>427</v>
      </c>
      <c r="G139" s="241"/>
      <c r="H139" s="241" t="s">
        <v>482</v>
      </c>
      <c r="I139" s="241" t="s">
        <v>461</v>
      </c>
      <c r="J139" s="241"/>
      <c r="K139" s="282"/>
    </row>
    <row r="140" spans="2:11" ht="15" customHeight="1">
      <c r="B140" s="280"/>
      <c r="C140" s="241" t="s">
        <v>483</v>
      </c>
      <c r="D140" s="241"/>
      <c r="E140" s="241"/>
      <c r="F140" s="260" t="s">
        <v>427</v>
      </c>
      <c r="G140" s="241"/>
      <c r="H140" s="241" t="s">
        <v>484</v>
      </c>
      <c r="I140" s="241" t="s">
        <v>461</v>
      </c>
      <c r="J140" s="241"/>
      <c r="K140" s="282"/>
    </row>
    <row r="141" spans="2:11" ht="15" customHeight="1">
      <c r="B141" s="283"/>
      <c r="C141" s="284"/>
      <c r="D141" s="284"/>
      <c r="E141" s="284"/>
      <c r="F141" s="284"/>
      <c r="G141" s="284"/>
      <c r="H141" s="284"/>
      <c r="I141" s="284"/>
      <c r="J141" s="284"/>
      <c r="K141" s="285"/>
    </row>
    <row r="142" spans="2:11" ht="18.75" customHeight="1">
      <c r="B142" s="237"/>
      <c r="C142" s="237"/>
      <c r="D142" s="237"/>
      <c r="E142" s="237"/>
      <c r="F142" s="272"/>
      <c r="G142" s="237"/>
      <c r="H142" s="237"/>
      <c r="I142" s="237"/>
      <c r="J142" s="237"/>
      <c r="K142" s="237"/>
    </row>
    <row r="143" spans="2:11" ht="18.75" customHeight="1">
      <c r="B143" s="247"/>
      <c r="C143" s="247"/>
      <c r="D143" s="247"/>
      <c r="E143" s="247"/>
      <c r="F143" s="247"/>
      <c r="G143" s="247"/>
      <c r="H143" s="247"/>
      <c r="I143" s="247"/>
      <c r="J143" s="247"/>
      <c r="K143" s="247"/>
    </row>
    <row r="144" spans="2:11" ht="7.5" customHeight="1">
      <c r="B144" s="248"/>
      <c r="C144" s="249"/>
      <c r="D144" s="249"/>
      <c r="E144" s="249"/>
      <c r="F144" s="249"/>
      <c r="G144" s="249"/>
      <c r="H144" s="249"/>
      <c r="I144" s="249"/>
      <c r="J144" s="249"/>
      <c r="K144" s="250"/>
    </row>
    <row r="145" spans="2:11" ht="45" customHeight="1">
      <c r="B145" s="251"/>
      <c r="C145" s="356" t="s">
        <v>485</v>
      </c>
      <c r="D145" s="356"/>
      <c r="E145" s="356"/>
      <c r="F145" s="356"/>
      <c r="G145" s="356"/>
      <c r="H145" s="356"/>
      <c r="I145" s="356"/>
      <c r="J145" s="356"/>
      <c r="K145" s="252"/>
    </row>
    <row r="146" spans="2:11" ht="17.25" customHeight="1">
      <c r="B146" s="251"/>
      <c r="C146" s="253" t="s">
        <v>421</v>
      </c>
      <c r="D146" s="253"/>
      <c r="E146" s="253"/>
      <c r="F146" s="253" t="s">
        <v>422</v>
      </c>
      <c r="G146" s="254"/>
      <c r="H146" s="253" t="s">
        <v>107</v>
      </c>
      <c r="I146" s="253" t="s">
        <v>61</v>
      </c>
      <c r="J146" s="253" t="s">
        <v>423</v>
      </c>
      <c r="K146" s="252"/>
    </row>
    <row r="147" spans="2:11" ht="17.25" customHeight="1">
      <c r="B147" s="251"/>
      <c r="C147" s="255" t="s">
        <v>424</v>
      </c>
      <c r="D147" s="255"/>
      <c r="E147" s="255"/>
      <c r="F147" s="256" t="s">
        <v>425</v>
      </c>
      <c r="G147" s="257"/>
      <c r="H147" s="255"/>
      <c r="I147" s="255"/>
      <c r="J147" s="255" t="s">
        <v>426</v>
      </c>
      <c r="K147" s="252"/>
    </row>
    <row r="148" spans="2:11" ht="5.25" customHeight="1">
      <c r="B148" s="261"/>
      <c r="C148" s="258"/>
      <c r="D148" s="258"/>
      <c r="E148" s="258"/>
      <c r="F148" s="258"/>
      <c r="G148" s="259"/>
      <c r="H148" s="258"/>
      <c r="I148" s="258"/>
      <c r="J148" s="258"/>
      <c r="K148" s="282"/>
    </row>
    <row r="149" spans="2:11" ht="15" customHeight="1">
      <c r="B149" s="261"/>
      <c r="C149" s="286" t="s">
        <v>430</v>
      </c>
      <c r="D149" s="241"/>
      <c r="E149" s="241"/>
      <c r="F149" s="287" t="s">
        <v>427</v>
      </c>
      <c r="G149" s="241"/>
      <c r="H149" s="286" t="s">
        <v>466</v>
      </c>
      <c r="I149" s="286" t="s">
        <v>429</v>
      </c>
      <c r="J149" s="286">
        <v>120</v>
      </c>
      <c r="K149" s="282"/>
    </row>
    <row r="150" spans="2:11" ht="15" customHeight="1">
      <c r="B150" s="261"/>
      <c r="C150" s="286" t="s">
        <v>475</v>
      </c>
      <c r="D150" s="241"/>
      <c r="E150" s="241"/>
      <c r="F150" s="287" t="s">
        <v>427</v>
      </c>
      <c r="G150" s="241"/>
      <c r="H150" s="286" t="s">
        <v>486</v>
      </c>
      <c r="I150" s="286" t="s">
        <v>429</v>
      </c>
      <c r="J150" s="286" t="s">
        <v>477</v>
      </c>
      <c r="K150" s="282"/>
    </row>
    <row r="151" spans="2:11" ht="15" customHeight="1">
      <c r="B151" s="261"/>
      <c r="C151" s="286" t="s">
        <v>376</v>
      </c>
      <c r="D151" s="241"/>
      <c r="E151" s="241"/>
      <c r="F151" s="287" t="s">
        <v>427</v>
      </c>
      <c r="G151" s="241"/>
      <c r="H151" s="286" t="s">
        <v>487</v>
      </c>
      <c r="I151" s="286" t="s">
        <v>429</v>
      </c>
      <c r="J151" s="286" t="s">
        <v>477</v>
      </c>
      <c r="K151" s="282"/>
    </row>
    <row r="152" spans="2:11" ht="15" customHeight="1">
      <c r="B152" s="261"/>
      <c r="C152" s="286" t="s">
        <v>432</v>
      </c>
      <c r="D152" s="241"/>
      <c r="E152" s="241"/>
      <c r="F152" s="287" t="s">
        <v>433</v>
      </c>
      <c r="G152" s="241"/>
      <c r="H152" s="286" t="s">
        <v>466</v>
      </c>
      <c r="I152" s="286" t="s">
        <v>429</v>
      </c>
      <c r="J152" s="286">
        <v>50</v>
      </c>
      <c r="K152" s="282"/>
    </row>
    <row r="153" spans="2:11" ht="15" customHeight="1">
      <c r="B153" s="261"/>
      <c r="C153" s="286" t="s">
        <v>435</v>
      </c>
      <c r="D153" s="241"/>
      <c r="E153" s="241"/>
      <c r="F153" s="287" t="s">
        <v>427</v>
      </c>
      <c r="G153" s="241"/>
      <c r="H153" s="286" t="s">
        <v>466</v>
      </c>
      <c r="I153" s="286" t="s">
        <v>437</v>
      </c>
      <c r="J153" s="286"/>
      <c r="K153" s="282"/>
    </row>
    <row r="154" spans="2:11" ht="15" customHeight="1">
      <c r="B154" s="261"/>
      <c r="C154" s="286" t="s">
        <v>446</v>
      </c>
      <c r="D154" s="241"/>
      <c r="E154" s="241"/>
      <c r="F154" s="287" t="s">
        <v>433</v>
      </c>
      <c r="G154" s="241"/>
      <c r="H154" s="286" t="s">
        <v>466</v>
      </c>
      <c r="I154" s="286" t="s">
        <v>429</v>
      </c>
      <c r="J154" s="286">
        <v>50</v>
      </c>
      <c r="K154" s="282"/>
    </row>
    <row r="155" spans="2:11" ht="15" customHeight="1">
      <c r="B155" s="261"/>
      <c r="C155" s="286" t="s">
        <v>454</v>
      </c>
      <c r="D155" s="241"/>
      <c r="E155" s="241"/>
      <c r="F155" s="287" t="s">
        <v>433</v>
      </c>
      <c r="G155" s="241"/>
      <c r="H155" s="286" t="s">
        <v>466</v>
      </c>
      <c r="I155" s="286" t="s">
        <v>429</v>
      </c>
      <c r="J155" s="286">
        <v>50</v>
      </c>
      <c r="K155" s="282"/>
    </row>
    <row r="156" spans="2:11" ht="15" customHeight="1">
      <c r="B156" s="261"/>
      <c r="C156" s="286" t="s">
        <v>452</v>
      </c>
      <c r="D156" s="241"/>
      <c r="E156" s="241"/>
      <c r="F156" s="287" t="s">
        <v>433</v>
      </c>
      <c r="G156" s="241"/>
      <c r="H156" s="286" t="s">
        <v>466</v>
      </c>
      <c r="I156" s="286" t="s">
        <v>429</v>
      </c>
      <c r="J156" s="286">
        <v>50</v>
      </c>
      <c r="K156" s="282"/>
    </row>
    <row r="157" spans="2:11" ht="15" customHeight="1">
      <c r="B157" s="261"/>
      <c r="C157" s="286" t="s">
        <v>100</v>
      </c>
      <c r="D157" s="241"/>
      <c r="E157" s="241"/>
      <c r="F157" s="287" t="s">
        <v>427</v>
      </c>
      <c r="G157" s="241"/>
      <c r="H157" s="286" t="s">
        <v>488</v>
      </c>
      <c r="I157" s="286" t="s">
        <v>429</v>
      </c>
      <c r="J157" s="286" t="s">
        <v>489</v>
      </c>
      <c r="K157" s="282"/>
    </row>
    <row r="158" spans="2:11" ht="15" customHeight="1">
      <c r="B158" s="261"/>
      <c r="C158" s="286" t="s">
        <v>490</v>
      </c>
      <c r="D158" s="241"/>
      <c r="E158" s="241"/>
      <c r="F158" s="287" t="s">
        <v>427</v>
      </c>
      <c r="G158" s="241"/>
      <c r="H158" s="286" t="s">
        <v>491</v>
      </c>
      <c r="I158" s="286" t="s">
        <v>461</v>
      </c>
      <c r="J158" s="286"/>
      <c r="K158" s="282"/>
    </row>
    <row r="159" spans="2:11" ht="15" customHeight="1">
      <c r="B159" s="288"/>
      <c r="C159" s="270"/>
      <c r="D159" s="270"/>
      <c r="E159" s="270"/>
      <c r="F159" s="270"/>
      <c r="G159" s="270"/>
      <c r="H159" s="270"/>
      <c r="I159" s="270"/>
      <c r="J159" s="270"/>
      <c r="K159" s="289"/>
    </row>
    <row r="160" spans="2:11" ht="18.75" customHeight="1">
      <c r="B160" s="237"/>
      <c r="C160" s="241"/>
      <c r="D160" s="241"/>
      <c r="E160" s="241"/>
      <c r="F160" s="260"/>
      <c r="G160" s="241"/>
      <c r="H160" s="241"/>
      <c r="I160" s="241"/>
      <c r="J160" s="241"/>
      <c r="K160" s="237"/>
    </row>
    <row r="161" spans="2:11" ht="18.75" customHeight="1">
      <c r="B161" s="247"/>
      <c r="C161" s="247"/>
      <c r="D161" s="247"/>
      <c r="E161" s="247"/>
      <c r="F161" s="247"/>
      <c r="G161" s="247"/>
      <c r="H161" s="247"/>
      <c r="I161" s="247"/>
      <c r="J161" s="247"/>
      <c r="K161" s="247"/>
    </row>
    <row r="162" spans="2:11" ht="7.5" customHeight="1">
      <c r="B162" s="229"/>
      <c r="C162" s="230"/>
      <c r="D162" s="230"/>
      <c r="E162" s="230"/>
      <c r="F162" s="230"/>
      <c r="G162" s="230"/>
      <c r="H162" s="230"/>
      <c r="I162" s="230"/>
      <c r="J162" s="230"/>
      <c r="K162" s="231"/>
    </row>
    <row r="163" spans="2:11" ht="45" customHeight="1">
      <c r="B163" s="232"/>
      <c r="C163" s="351" t="s">
        <v>492</v>
      </c>
      <c r="D163" s="351"/>
      <c r="E163" s="351"/>
      <c r="F163" s="351"/>
      <c r="G163" s="351"/>
      <c r="H163" s="351"/>
      <c r="I163" s="351"/>
      <c r="J163" s="351"/>
      <c r="K163" s="233"/>
    </row>
    <row r="164" spans="2:11" ht="17.25" customHeight="1">
      <c r="B164" s="232"/>
      <c r="C164" s="253" t="s">
        <v>421</v>
      </c>
      <c r="D164" s="253"/>
      <c r="E164" s="253"/>
      <c r="F164" s="253" t="s">
        <v>422</v>
      </c>
      <c r="G164" s="290"/>
      <c r="H164" s="291" t="s">
        <v>107</v>
      </c>
      <c r="I164" s="291" t="s">
        <v>61</v>
      </c>
      <c r="J164" s="253" t="s">
        <v>423</v>
      </c>
      <c r="K164" s="233"/>
    </row>
    <row r="165" spans="2:11" ht="17.25" customHeight="1">
      <c r="B165" s="234"/>
      <c r="C165" s="255" t="s">
        <v>424</v>
      </c>
      <c r="D165" s="255"/>
      <c r="E165" s="255"/>
      <c r="F165" s="256" t="s">
        <v>425</v>
      </c>
      <c r="G165" s="292"/>
      <c r="H165" s="293"/>
      <c r="I165" s="293"/>
      <c r="J165" s="255" t="s">
        <v>426</v>
      </c>
      <c r="K165" s="235"/>
    </row>
    <row r="166" spans="2:11" ht="5.25" customHeight="1">
      <c r="B166" s="261"/>
      <c r="C166" s="258"/>
      <c r="D166" s="258"/>
      <c r="E166" s="258"/>
      <c r="F166" s="258"/>
      <c r="G166" s="259"/>
      <c r="H166" s="258"/>
      <c r="I166" s="258"/>
      <c r="J166" s="258"/>
      <c r="K166" s="282"/>
    </row>
    <row r="167" spans="2:11" ht="15" customHeight="1">
      <c r="B167" s="261"/>
      <c r="C167" s="241" t="s">
        <v>430</v>
      </c>
      <c r="D167" s="241"/>
      <c r="E167" s="241"/>
      <c r="F167" s="260" t="s">
        <v>427</v>
      </c>
      <c r="G167" s="241"/>
      <c r="H167" s="241" t="s">
        <v>466</v>
      </c>
      <c r="I167" s="241" t="s">
        <v>429</v>
      </c>
      <c r="J167" s="241">
        <v>120</v>
      </c>
      <c r="K167" s="282"/>
    </row>
    <row r="168" spans="2:11" ht="15" customHeight="1">
      <c r="B168" s="261"/>
      <c r="C168" s="241" t="s">
        <v>475</v>
      </c>
      <c r="D168" s="241"/>
      <c r="E168" s="241"/>
      <c r="F168" s="260" t="s">
        <v>427</v>
      </c>
      <c r="G168" s="241"/>
      <c r="H168" s="241" t="s">
        <v>476</v>
      </c>
      <c r="I168" s="241" t="s">
        <v>429</v>
      </c>
      <c r="J168" s="241" t="s">
        <v>477</v>
      </c>
      <c r="K168" s="282"/>
    </row>
    <row r="169" spans="2:11" ht="15" customHeight="1">
      <c r="B169" s="261"/>
      <c r="C169" s="241" t="s">
        <v>376</v>
      </c>
      <c r="D169" s="241"/>
      <c r="E169" s="241"/>
      <c r="F169" s="260" t="s">
        <v>427</v>
      </c>
      <c r="G169" s="241"/>
      <c r="H169" s="241" t="s">
        <v>493</v>
      </c>
      <c r="I169" s="241" t="s">
        <v>429</v>
      </c>
      <c r="J169" s="241" t="s">
        <v>477</v>
      </c>
      <c r="K169" s="282"/>
    </row>
    <row r="170" spans="2:11" ht="15" customHeight="1">
      <c r="B170" s="261"/>
      <c r="C170" s="241" t="s">
        <v>432</v>
      </c>
      <c r="D170" s="241"/>
      <c r="E170" s="241"/>
      <c r="F170" s="260" t="s">
        <v>433</v>
      </c>
      <c r="G170" s="241"/>
      <c r="H170" s="241" t="s">
        <v>493</v>
      </c>
      <c r="I170" s="241" t="s">
        <v>429</v>
      </c>
      <c r="J170" s="241">
        <v>50</v>
      </c>
      <c r="K170" s="282"/>
    </row>
    <row r="171" spans="2:11" ht="15" customHeight="1">
      <c r="B171" s="261"/>
      <c r="C171" s="241" t="s">
        <v>435</v>
      </c>
      <c r="D171" s="241"/>
      <c r="E171" s="241"/>
      <c r="F171" s="260" t="s">
        <v>427</v>
      </c>
      <c r="G171" s="241"/>
      <c r="H171" s="241" t="s">
        <v>493</v>
      </c>
      <c r="I171" s="241" t="s">
        <v>437</v>
      </c>
      <c r="J171" s="241"/>
      <c r="K171" s="282"/>
    </row>
    <row r="172" spans="2:11" ht="15" customHeight="1">
      <c r="B172" s="261"/>
      <c r="C172" s="241" t="s">
        <v>446</v>
      </c>
      <c r="D172" s="241"/>
      <c r="E172" s="241"/>
      <c r="F172" s="260" t="s">
        <v>433</v>
      </c>
      <c r="G172" s="241"/>
      <c r="H172" s="241" t="s">
        <v>493</v>
      </c>
      <c r="I172" s="241" t="s">
        <v>429</v>
      </c>
      <c r="J172" s="241">
        <v>50</v>
      </c>
      <c r="K172" s="282"/>
    </row>
    <row r="173" spans="2:11" ht="15" customHeight="1">
      <c r="B173" s="261"/>
      <c r="C173" s="241" t="s">
        <v>454</v>
      </c>
      <c r="D173" s="241"/>
      <c r="E173" s="241"/>
      <c r="F173" s="260" t="s">
        <v>433</v>
      </c>
      <c r="G173" s="241"/>
      <c r="H173" s="241" t="s">
        <v>493</v>
      </c>
      <c r="I173" s="241" t="s">
        <v>429</v>
      </c>
      <c r="J173" s="241">
        <v>50</v>
      </c>
      <c r="K173" s="282"/>
    </row>
    <row r="174" spans="2:11" ht="15" customHeight="1">
      <c r="B174" s="261"/>
      <c r="C174" s="241" t="s">
        <v>452</v>
      </c>
      <c r="D174" s="241"/>
      <c r="E174" s="241"/>
      <c r="F174" s="260" t="s">
        <v>433</v>
      </c>
      <c r="G174" s="241"/>
      <c r="H174" s="241" t="s">
        <v>493</v>
      </c>
      <c r="I174" s="241" t="s">
        <v>429</v>
      </c>
      <c r="J174" s="241">
        <v>50</v>
      </c>
      <c r="K174" s="282"/>
    </row>
    <row r="175" spans="2:11" ht="15" customHeight="1">
      <c r="B175" s="261"/>
      <c r="C175" s="241" t="s">
        <v>106</v>
      </c>
      <c r="D175" s="241"/>
      <c r="E175" s="241"/>
      <c r="F175" s="260" t="s">
        <v>427</v>
      </c>
      <c r="G175" s="241"/>
      <c r="H175" s="241" t="s">
        <v>494</v>
      </c>
      <c r="I175" s="241" t="s">
        <v>495</v>
      </c>
      <c r="J175" s="241"/>
      <c r="K175" s="282"/>
    </row>
    <row r="176" spans="2:11" ht="15" customHeight="1">
      <c r="B176" s="261"/>
      <c r="C176" s="241" t="s">
        <v>61</v>
      </c>
      <c r="D176" s="241"/>
      <c r="E176" s="241"/>
      <c r="F176" s="260" t="s">
        <v>427</v>
      </c>
      <c r="G176" s="241"/>
      <c r="H176" s="241" t="s">
        <v>496</v>
      </c>
      <c r="I176" s="241" t="s">
        <v>497</v>
      </c>
      <c r="J176" s="241">
        <v>1</v>
      </c>
      <c r="K176" s="282"/>
    </row>
    <row r="177" spans="2:11" ht="15" customHeight="1">
      <c r="B177" s="261"/>
      <c r="C177" s="241" t="s">
        <v>57</v>
      </c>
      <c r="D177" s="241"/>
      <c r="E177" s="241"/>
      <c r="F177" s="260" t="s">
        <v>427</v>
      </c>
      <c r="G177" s="241"/>
      <c r="H177" s="241" t="s">
        <v>498</v>
      </c>
      <c r="I177" s="241" t="s">
        <v>429</v>
      </c>
      <c r="J177" s="241">
        <v>20</v>
      </c>
      <c r="K177" s="282"/>
    </row>
    <row r="178" spans="2:11" ht="15" customHeight="1">
      <c r="B178" s="261"/>
      <c r="C178" s="241" t="s">
        <v>107</v>
      </c>
      <c r="D178" s="241"/>
      <c r="E178" s="241"/>
      <c r="F178" s="260" t="s">
        <v>427</v>
      </c>
      <c r="G178" s="241"/>
      <c r="H178" s="241" t="s">
        <v>499</v>
      </c>
      <c r="I178" s="241" t="s">
        <v>429</v>
      </c>
      <c r="J178" s="241">
        <v>255</v>
      </c>
      <c r="K178" s="282"/>
    </row>
    <row r="179" spans="2:11" ht="15" customHeight="1">
      <c r="B179" s="261"/>
      <c r="C179" s="241" t="s">
        <v>108</v>
      </c>
      <c r="D179" s="241"/>
      <c r="E179" s="241"/>
      <c r="F179" s="260" t="s">
        <v>427</v>
      </c>
      <c r="G179" s="241"/>
      <c r="H179" s="241" t="s">
        <v>392</v>
      </c>
      <c r="I179" s="241" t="s">
        <v>429</v>
      </c>
      <c r="J179" s="241">
        <v>10</v>
      </c>
      <c r="K179" s="282"/>
    </row>
    <row r="180" spans="2:11" ht="15" customHeight="1">
      <c r="B180" s="261"/>
      <c r="C180" s="241" t="s">
        <v>109</v>
      </c>
      <c r="D180" s="241"/>
      <c r="E180" s="241"/>
      <c r="F180" s="260" t="s">
        <v>427</v>
      </c>
      <c r="G180" s="241"/>
      <c r="H180" s="241" t="s">
        <v>500</v>
      </c>
      <c r="I180" s="241" t="s">
        <v>461</v>
      </c>
      <c r="J180" s="241"/>
      <c r="K180" s="282"/>
    </row>
    <row r="181" spans="2:11" ht="15" customHeight="1">
      <c r="B181" s="261"/>
      <c r="C181" s="241" t="s">
        <v>501</v>
      </c>
      <c r="D181" s="241"/>
      <c r="E181" s="241"/>
      <c r="F181" s="260" t="s">
        <v>427</v>
      </c>
      <c r="G181" s="241"/>
      <c r="H181" s="241" t="s">
        <v>502</v>
      </c>
      <c r="I181" s="241" t="s">
        <v>461</v>
      </c>
      <c r="J181" s="241"/>
      <c r="K181" s="282"/>
    </row>
    <row r="182" spans="2:11" ht="15" customHeight="1">
      <c r="B182" s="261"/>
      <c r="C182" s="241" t="s">
        <v>490</v>
      </c>
      <c r="D182" s="241"/>
      <c r="E182" s="241"/>
      <c r="F182" s="260" t="s">
        <v>427</v>
      </c>
      <c r="G182" s="241"/>
      <c r="H182" s="241" t="s">
        <v>503</v>
      </c>
      <c r="I182" s="241" t="s">
        <v>461</v>
      </c>
      <c r="J182" s="241"/>
      <c r="K182" s="282"/>
    </row>
    <row r="183" spans="2:11" ht="15" customHeight="1">
      <c r="B183" s="261"/>
      <c r="C183" s="241" t="s">
        <v>111</v>
      </c>
      <c r="D183" s="241"/>
      <c r="E183" s="241"/>
      <c r="F183" s="260" t="s">
        <v>433</v>
      </c>
      <c r="G183" s="241"/>
      <c r="H183" s="241" t="s">
        <v>504</v>
      </c>
      <c r="I183" s="241" t="s">
        <v>429</v>
      </c>
      <c r="J183" s="241">
        <v>50</v>
      </c>
      <c r="K183" s="282"/>
    </row>
    <row r="184" spans="2:11" ht="15" customHeight="1">
      <c r="B184" s="261"/>
      <c r="C184" s="241" t="s">
        <v>505</v>
      </c>
      <c r="D184" s="241"/>
      <c r="E184" s="241"/>
      <c r="F184" s="260" t="s">
        <v>433</v>
      </c>
      <c r="G184" s="241"/>
      <c r="H184" s="241" t="s">
        <v>506</v>
      </c>
      <c r="I184" s="241" t="s">
        <v>507</v>
      </c>
      <c r="J184" s="241"/>
      <c r="K184" s="282"/>
    </row>
    <row r="185" spans="2:11" ht="15" customHeight="1">
      <c r="B185" s="261"/>
      <c r="C185" s="241" t="s">
        <v>508</v>
      </c>
      <c r="D185" s="241"/>
      <c r="E185" s="241"/>
      <c r="F185" s="260" t="s">
        <v>433</v>
      </c>
      <c r="G185" s="241"/>
      <c r="H185" s="241" t="s">
        <v>509</v>
      </c>
      <c r="I185" s="241" t="s">
        <v>507</v>
      </c>
      <c r="J185" s="241"/>
      <c r="K185" s="282"/>
    </row>
    <row r="186" spans="2:11" ht="15" customHeight="1">
      <c r="B186" s="261"/>
      <c r="C186" s="241" t="s">
        <v>510</v>
      </c>
      <c r="D186" s="241"/>
      <c r="E186" s="241"/>
      <c r="F186" s="260" t="s">
        <v>433</v>
      </c>
      <c r="G186" s="241"/>
      <c r="H186" s="241" t="s">
        <v>511</v>
      </c>
      <c r="I186" s="241" t="s">
        <v>507</v>
      </c>
      <c r="J186" s="241"/>
      <c r="K186" s="282"/>
    </row>
    <row r="187" spans="2:11" ht="15" customHeight="1">
      <c r="B187" s="261"/>
      <c r="C187" s="294" t="s">
        <v>512</v>
      </c>
      <c r="D187" s="241"/>
      <c r="E187" s="241"/>
      <c r="F187" s="260" t="s">
        <v>433</v>
      </c>
      <c r="G187" s="241"/>
      <c r="H187" s="241" t="s">
        <v>513</v>
      </c>
      <c r="I187" s="241" t="s">
        <v>514</v>
      </c>
      <c r="J187" s="295" t="s">
        <v>515</v>
      </c>
      <c r="K187" s="282"/>
    </row>
    <row r="188" spans="2:11" ht="15" customHeight="1">
      <c r="B188" s="261"/>
      <c r="C188" s="246" t="s">
        <v>46</v>
      </c>
      <c r="D188" s="241"/>
      <c r="E188" s="241"/>
      <c r="F188" s="260" t="s">
        <v>427</v>
      </c>
      <c r="G188" s="241"/>
      <c r="H188" s="237" t="s">
        <v>516</v>
      </c>
      <c r="I188" s="241" t="s">
        <v>517</v>
      </c>
      <c r="J188" s="241"/>
      <c r="K188" s="282"/>
    </row>
    <row r="189" spans="2:11" ht="15" customHeight="1">
      <c r="B189" s="261"/>
      <c r="C189" s="246" t="s">
        <v>518</v>
      </c>
      <c r="D189" s="241"/>
      <c r="E189" s="241"/>
      <c r="F189" s="260" t="s">
        <v>427</v>
      </c>
      <c r="G189" s="241"/>
      <c r="H189" s="241" t="s">
        <v>519</v>
      </c>
      <c r="I189" s="241" t="s">
        <v>461</v>
      </c>
      <c r="J189" s="241"/>
      <c r="K189" s="282"/>
    </row>
    <row r="190" spans="2:11" ht="15" customHeight="1">
      <c r="B190" s="261"/>
      <c r="C190" s="246" t="s">
        <v>520</v>
      </c>
      <c r="D190" s="241"/>
      <c r="E190" s="241"/>
      <c r="F190" s="260" t="s">
        <v>427</v>
      </c>
      <c r="G190" s="241"/>
      <c r="H190" s="241" t="s">
        <v>521</v>
      </c>
      <c r="I190" s="241" t="s">
        <v>461</v>
      </c>
      <c r="J190" s="241"/>
      <c r="K190" s="282"/>
    </row>
    <row r="191" spans="2:11" ht="15" customHeight="1">
      <c r="B191" s="261"/>
      <c r="C191" s="246" t="s">
        <v>522</v>
      </c>
      <c r="D191" s="241"/>
      <c r="E191" s="241"/>
      <c r="F191" s="260" t="s">
        <v>433</v>
      </c>
      <c r="G191" s="241"/>
      <c r="H191" s="241" t="s">
        <v>523</v>
      </c>
      <c r="I191" s="241" t="s">
        <v>461</v>
      </c>
      <c r="J191" s="241"/>
      <c r="K191" s="282"/>
    </row>
    <row r="192" spans="2:11" ht="15" customHeight="1">
      <c r="B192" s="288"/>
      <c r="C192" s="296"/>
      <c r="D192" s="270"/>
      <c r="E192" s="270"/>
      <c r="F192" s="270"/>
      <c r="G192" s="270"/>
      <c r="H192" s="270"/>
      <c r="I192" s="270"/>
      <c r="J192" s="270"/>
      <c r="K192" s="289"/>
    </row>
    <row r="193" spans="2:11" ht="18.75" customHeight="1">
      <c r="B193" s="237"/>
      <c r="C193" s="241"/>
      <c r="D193" s="241"/>
      <c r="E193" s="241"/>
      <c r="F193" s="260"/>
      <c r="G193" s="241"/>
      <c r="H193" s="241"/>
      <c r="I193" s="241"/>
      <c r="J193" s="241"/>
      <c r="K193" s="237"/>
    </row>
    <row r="194" spans="2:11" ht="18.75" customHeight="1">
      <c r="B194" s="237"/>
      <c r="C194" s="241"/>
      <c r="D194" s="241"/>
      <c r="E194" s="241"/>
      <c r="F194" s="260"/>
      <c r="G194" s="241"/>
      <c r="H194" s="241"/>
      <c r="I194" s="241"/>
      <c r="J194" s="241"/>
      <c r="K194" s="237"/>
    </row>
    <row r="195" spans="2:11" ht="18.75" customHeight="1">
      <c r="B195" s="247"/>
      <c r="C195" s="247"/>
      <c r="D195" s="247"/>
      <c r="E195" s="247"/>
      <c r="F195" s="247"/>
      <c r="G195" s="247"/>
      <c r="H195" s="247"/>
      <c r="I195" s="247"/>
      <c r="J195" s="247"/>
      <c r="K195" s="247"/>
    </row>
    <row r="196" spans="2:11" ht="13.5">
      <c r="B196" s="229"/>
      <c r="C196" s="230"/>
      <c r="D196" s="230"/>
      <c r="E196" s="230"/>
      <c r="F196" s="230"/>
      <c r="G196" s="230"/>
      <c r="H196" s="230"/>
      <c r="I196" s="230"/>
      <c r="J196" s="230"/>
      <c r="K196" s="231"/>
    </row>
    <row r="197" spans="2:11" ht="21">
      <c r="B197" s="232"/>
      <c r="C197" s="351" t="s">
        <v>524</v>
      </c>
      <c r="D197" s="351"/>
      <c r="E197" s="351"/>
      <c r="F197" s="351"/>
      <c r="G197" s="351"/>
      <c r="H197" s="351"/>
      <c r="I197" s="351"/>
      <c r="J197" s="351"/>
      <c r="K197" s="233"/>
    </row>
    <row r="198" spans="2:11" ht="25.5" customHeight="1">
      <c r="B198" s="232"/>
      <c r="C198" s="297" t="s">
        <v>525</v>
      </c>
      <c r="D198" s="297"/>
      <c r="E198" s="297"/>
      <c r="F198" s="297" t="s">
        <v>526</v>
      </c>
      <c r="G198" s="298"/>
      <c r="H198" s="357" t="s">
        <v>527</v>
      </c>
      <c r="I198" s="357"/>
      <c r="J198" s="357"/>
      <c r="K198" s="233"/>
    </row>
    <row r="199" spans="2:11" ht="5.25" customHeight="1">
      <c r="B199" s="261"/>
      <c r="C199" s="258"/>
      <c r="D199" s="258"/>
      <c r="E199" s="258"/>
      <c r="F199" s="258"/>
      <c r="G199" s="241"/>
      <c r="H199" s="258"/>
      <c r="I199" s="258"/>
      <c r="J199" s="258"/>
      <c r="K199" s="282"/>
    </row>
    <row r="200" spans="2:11" ht="15" customHeight="1">
      <c r="B200" s="261"/>
      <c r="C200" s="241" t="s">
        <v>517</v>
      </c>
      <c r="D200" s="241"/>
      <c r="E200" s="241"/>
      <c r="F200" s="260" t="s">
        <v>47</v>
      </c>
      <c r="G200" s="241"/>
      <c r="H200" s="354" t="s">
        <v>528</v>
      </c>
      <c r="I200" s="354"/>
      <c r="J200" s="354"/>
      <c r="K200" s="282"/>
    </row>
    <row r="201" spans="2:11" ht="15" customHeight="1">
      <c r="B201" s="261"/>
      <c r="C201" s="267"/>
      <c r="D201" s="241"/>
      <c r="E201" s="241"/>
      <c r="F201" s="260" t="s">
        <v>48</v>
      </c>
      <c r="G201" s="241"/>
      <c r="H201" s="354" t="s">
        <v>529</v>
      </c>
      <c r="I201" s="354"/>
      <c r="J201" s="354"/>
      <c r="K201" s="282"/>
    </row>
    <row r="202" spans="2:11" ht="15" customHeight="1">
      <c r="B202" s="261"/>
      <c r="C202" s="267"/>
      <c r="D202" s="241"/>
      <c r="E202" s="241"/>
      <c r="F202" s="260" t="s">
        <v>51</v>
      </c>
      <c r="G202" s="241"/>
      <c r="H202" s="354" t="s">
        <v>530</v>
      </c>
      <c r="I202" s="354"/>
      <c r="J202" s="354"/>
      <c r="K202" s="282"/>
    </row>
    <row r="203" spans="2:11" ht="15" customHeight="1">
      <c r="B203" s="261"/>
      <c r="C203" s="241"/>
      <c r="D203" s="241"/>
      <c r="E203" s="241"/>
      <c r="F203" s="260" t="s">
        <v>49</v>
      </c>
      <c r="G203" s="241"/>
      <c r="H203" s="354" t="s">
        <v>531</v>
      </c>
      <c r="I203" s="354"/>
      <c r="J203" s="354"/>
      <c r="K203" s="282"/>
    </row>
    <row r="204" spans="2:11" ht="15" customHeight="1">
      <c r="B204" s="261"/>
      <c r="C204" s="241"/>
      <c r="D204" s="241"/>
      <c r="E204" s="241"/>
      <c r="F204" s="260" t="s">
        <v>50</v>
      </c>
      <c r="G204" s="241"/>
      <c r="H204" s="354" t="s">
        <v>532</v>
      </c>
      <c r="I204" s="354"/>
      <c r="J204" s="354"/>
      <c r="K204" s="282"/>
    </row>
    <row r="205" spans="2:11" ht="15" customHeight="1">
      <c r="B205" s="261"/>
      <c r="C205" s="241"/>
      <c r="D205" s="241"/>
      <c r="E205" s="241"/>
      <c r="F205" s="260"/>
      <c r="G205" s="241"/>
      <c r="H205" s="241"/>
      <c r="I205" s="241"/>
      <c r="J205" s="241"/>
      <c r="K205" s="282"/>
    </row>
    <row r="206" spans="2:11" ht="15" customHeight="1">
      <c r="B206" s="261"/>
      <c r="C206" s="241" t="s">
        <v>473</v>
      </c>
      <c r="D206" s="241"/>
      <c r="E206" s="241"/>
      <c r="F206" s="260" t="s">
        <v>88</v>
      </c>
      <c r="G206" s="241"/>
      <c r="H206" s="354" t="s">
        <v>533</v>
      </c>
      <c r="I206" s="354"/>
      <c r="J206" s="354"/>
      <c r="K206" s="282"/>
    </row>
    <row r="207" spans="2:11" ht="15" customHeight="1">
      <c r="B207" s="261"/>
      <c r="C207" s="267"/>
      <c r="D207" s="241"/>
      <c r="E207" s="241"/>
      <c r="F207" s="260" t="s">
        <v>371</v>
      </c>
      <c r="G207" s="241"/>
      <c r="H207" s="354" t="s">
        <v>372</v>
      </c>
      <c r="I207" s="354"/>
      <c r="J207" s="354"/>
      <c r="K207" s="282"/>
    </row>
    <row r="208" spans="2:11" ht="15" customHeight="1">
      <c r="B208" s="261"/>
      <c r="C208" s="241"/>
      <c r="D208" s="241"/>
      <c r="E208" s="241"/>
      <c r="F208" s="260" t="s">
        <v>369</v>
      </c>
      <c r="G208" s="241"/>
      <c r="H208" s="354" t="s">
        <v>534</v>
      </c>
      <c r="I208" s="354"/>
      <c r="J208" s="354"/>
      <c r="K208" s="282"/>
    </row>
    <row r="209" spans="2:11" ht="15" customHeight="1">
      <c r="B209" s="299"/>
      <c r="C209" s="267"/>
      <c r="D209" s="267"/>
      <c r="E209" s="267"/>
      <c r="F209" s="260" t="s">
        <v>83</v>
      </c>
      <c r="G209" s="246"/>
      <c r="H209" s="358" t="s">
        <v>373</v>
      </c>
      <c r="I209" s="358"/>
      <c r="J209" s="358"/>
      <c r="K209" s="300"/>
    </row>
    <row r="210" spans="2:11" ht="15" customHeight="1">
      <c r="B210" s="299"/>
      <c r="C210" s="267"/>
      <c r="D210" s="267"/>
      <c r="E210" s="267"/>
      <c r="F210" s="260" t="s">
        <v>374</v>
      </c>
      <c r="G210" s="246"/>
      <c r="H210" s="358" t="s">
        <v>535</v>
      </c>
      <c r="I210" s="358"/>
      <c r="J210" s="358"/>
      <c r="K210" s="300"/>
    </row>
    <row r="211" spans="2:11" ht="15" customHeight="1">
      <c r="B211" s="299"/>
      <c r="C211" s="267"/>
      <c r="D211" s="267"/>
      <c r="E211" s="267"/>
      <c r="F211" s="301"/>
      <c r="G211" s="246"/>
      <c r="H211" s="302"/>
      <c r="I211" s="302"/>
      <c r="J211" s="302"/>
      <c r="K211" s="300"/>
    </row>
    <row r="212" spans="2:11" ht="15" customHeight="1">
      <c r="B212" s="299"/>
      <c r="C212" s="241" t="s">
        <v>497</v>
      </c>
      <c r="D212" s="267"/>
      <c r="E212" s="267"/>
      <c r="F212" s="260">
        <v>1</v>
      </c>
      <c r="G212" s="246"/>
      <c r="H212" s="358" t="s">
        <v>536</v>
      </c>
      <c r="I212" s="358"/>
      <c r="J212" s="358"/>
      <c r="K212" s="300"/>
    </row>
    <row r="213" spans="2:11" ht="15" customHeight="1">
      <c r="B213" s="299"/>
      <c r="C213" s="267"/>
      <c r="D213" s="267"/>
      <c r="E213" s="267"/>
      <c r="F213" s="260">
        <v>2</v>
      </c>
      <c r="G213" s="246"/>
      <c r="H213" s="358" t="s">
        <v>537</v>
      </c>
      <c r="I213" s="358"/>
      <c r="J213" s="358"/>
      <c r="K213" s="300"/>
    </row>
    <row r="214" spans="2:11" ht="15" customHeight="1">
      <c r="B214" s="299"/>
      <c r="C214" s="267"/>
      <c r="D214" s="267"/>
      <c r="E214" s="267"/>
      <c r="F214" s="260">
        <v>3</v>
      </c>
      <c r="G214" s="246"/>
      <c r="H214" s="358" t="s">
        <v>538</v>
      </c>
      <c r="I214" s="358"/>
      <c r="J214" s="358"/>
      <c r="K214" s="300"/>
    </row>
    <row r="215" spans="2:11" ht="15" customHeight="1">
      <c r="B215" s="299"/>
      <c r="C215" s="267"/>
      <c r="D215" s="267"/>
      <c r="E215" s="267"/>
      <c r="F215" s="260">
        <v>4</v>
      </c>
      <c r="G215" s="246"/>
      <c r="H215" s="358" t="s">
        <v>539</v>
      </c>
      <c r="I215" s="358"/>
      <c r="J215" s="358"/>
      <c r="K215" s="300"/>
    </row>
    <row r="216" spans="2:11" ht="12.75" customHeight="1">
      <c r="B216" s="303"/>
      <c r="C216" s="304"/>
      <c r="D216" s="304"/>
      <c r="E216" s="304"/>
      <c r="F216" s="304"/>
      <c r="G216" s="304"/>
      <c r="H216" s="304"/>
      <c r="I216" s="304"/>
      <c r="J216" s="304"/>
      <c r="K216" s="305"/>
    </row>
  </sheetData>
  <sheetProtection formatCells="0" formatColumns="0" formatRows="0" insertColumns="0" insertRows="0" insertHyperlinks="0" deleteColumns="0" deleteRows="0" sort="0" autoFilter="0" pivotTables="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tata-PC\tata</dc:creator>
  <cp:keywords/>
  <dc:description/>
  <cp:lastModifiedBy>Lucáková Helena</cp:lastModifiedBy>
  <dcterms:created xsi:type="dcterms:W3CDTF">2017-12-12T01:21:32Z</dcterms:created>
  <dcterms:modified xsi:type="dcterms:W3CDTF">2018-06-12T14:24:30Z</dcterms:modified>
  <cp:category/>
  <cp:version/>
  <cp:contentType/>
  <cp:contentStatus/>
</cp:coreProperties>
</file>