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25" windowWidth="17895" windowHeight="12720" activeTab="0"/>
  </bookViews>
  <sheets>
    <sheet name="Rekapitulace stavby" sheetId="1" r:id="rId1"/>
    <sheet name="101 - Oprava vozovky siln..." sheetId="2" r:id="rId2"/>
    <sheet name="301 - Dešťová kanalizace" sheetId="3" r:id="rId3"/>
    <sheet name="9 - Vedlejší rozpočtové n..." sheetId="4" r:id="rId4"/>
    <sheet name="Pokyny pro vyplnění" sheetId="5" r:id="rId5"/>
  </sheets>
  <definedNames>
    <definedName name="_xlnm._FilterDatabase" localSheetId="1" hidden="1">'101 - Oprava vozovky siln...'!$C$80:$K$118</definedName>
    <definedName name="_xlnm._FilterDatabase" localSheetId="2" hidden="1">'301 - Dešťová kanalizace'!$C$82:$K$205</definedName>
    <definedName name="_xlnm._FilterDatabase" localSheetId="3" hidden="1">'9 - Vedlejší rozpočtové n...'!$C$79:$K$94</definedName>
    <definedName name="_xlnm.Print_Area" localSheetId="1">'101 - Oprava vozovky siln...'!$C$4:$J$36,'101 - Oprava vozovky siln...'!$C$42:$J$62,'101 - Oprava vozovky siln...'!$C$68:$K$118</definedName>
    <definedName name="_xlnm.Print_Area" localSheetId="2">'301 - Dešťová kanalizace'!$C$4:$J$36,'301 - Dešťová kanalizace'!$C$42:$J$64,'301 - Dešťová kanalizace'!$C$70:$K$205</definedName>
    <definedName name="_xlnm.Print_Area" localSheetId="3">'9 - Vedlejší rozpočtové n...'!$C$4:$J$36,'9 - Vedlejší rozpočtové n...'!$C$42:$J$61,'9 - Vedlejší rozpočtové n...'!$C$67:$K$94</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'101 - Oprava vozovky siln...'!$80:$80</definedName>
    <definedName name="_xlnm.Print_Titles" localSheetId="2">'301 - Dešťová kanalizace'!$82:$82</definedName>
    <definedName name="_xlnm.Print_Titles" localSheetId="3">'9 - Vedlejší rozpočtové n...'!$79:$79</definedName>
  </definedNames>
  <calcPr calcId="145621"/>
</workbook>
</file>

<file path=xl/sharedStrings.xml><?xml version="1.0" encoding="utf-8"?>
<sst xmlns="http://schemas.openxmlformats.org/spreadsheetml/2006/main" count="2635" uniqueCount="703">
  <si>
    <t>Export VZ</t>
  </si>
  <si>
    <t>List obsahuje:</t>
  </si>
  <si>
    <t>1) Rekapitulace stavby</t>
  </si>
  <si>
    <t>2) Rekapitulace objektů stavby a soupisů prací</t>
  </si>
  <si>
    <t>3.0</t>
  </si>
  <si>
    <t>ZAMOK</t>
  </si>
  <si>
    <t>False</t>
  </si>
  <si>
    <t>{fb7510d6-d1bd-4771-b841-5024217112ae}</t>
  </si>
  <si>
    <t>0,01</t>
  </si>
  <si>
    <t>21</t>
  </si>
  <si>
    <t>15</t>
  </si>
  <si>
    <t>REKAPITULACE STAVBY</t>
  </si>
  <si>
    <t>v ---  níže se nacházejí doplnkové a pomocné údaje k sestavám  --- v</t>
  </si>
  <si>
    <t>Návod na vyplnění</t>
  </si>
  <si>
    <t>0,001</t>
  </si>
  <si>
    <t>Kód:</t>
  </si>
  <si>
    <t>DOLNI_VLKYS</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</si>
  <si>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</si>
  <si>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</si>
  <si>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Silnice III/18052 Malesice – Dolní Vlkýš, DEŠŤOVÁ KANALIZACE</t>
  </si>
  <si>
    <t>KSO:</t>
  </si>
  <si>
    <t/>
  </si>
  <si>
    <t>CC-CZ:</t>
  </si>
  <si>
    <t>Místo:</t>
  </si>
  <si>
    <t xml:space="preserve"> </t>
  </si>
  <si>
    <t>Datum:</t>
  </si>
  <si>
    <t>19. 1. 2018</t>
  </si>
  <si>
    <t>Zadavatel:</t>
  </si>
  <si>
    <t>IČ:</t>
  </si>
  <si>
    <t>SÚSPK</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</si>
  <si>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</si>
  <si>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</si>
  <si>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</si>
  <si>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</si>
  <si>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</si>
  <si>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</si>
  <si>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</si>
  <si>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</si>
  <si>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</si>
  <si>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</si>
  <si>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</si>
  <si>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</si>
  <si>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</si>
  <si>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</si>
  <si>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</si>
  <si>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</si>
  <si>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</si>
  <si>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</si>
  <si>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</si>
  <si>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</si>
  <si>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</si>
  <si>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</si>
  <si>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</si>
  <si>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</si>
  <si>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</si>
  <si>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</si>
  <si>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</si>
  <si>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</si>
  <si>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</si>
  <si>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</si>
  <si>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</si>
  <si>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</si>
  <si>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</si>
  <si>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</si>
  <si>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</si>
  <si>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</si>
  <si>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</si>
  <si>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</si>
  <si>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</si>
  <si>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</si>
  <si>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</si>
  <si>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</si>
  <si>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</si>
  <si>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</si>
  <si>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</si>
  <si>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</si>
  <si>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</si>
  <si>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Oprava vozovky siln. III/18052</t>
  </si>
  <si>
    <t>STA</t>
  </si>
  <si>
    <t>1</t>
  </si>
  <si>
    <t>{11821d67-c096-434e-9553-72ab3fab2cd2}</t>
  </si>
  <si>
    <t>2</t>
  </si>
  <si>
    <t>301</t>
  </si>
  <si>
    <t>Dešťová kanalizace</t>
  </si>
  <si>
    <t>{9f7eaf7b-8ccc-4fa3-a5a9-39584c8c396f}</t>
  </si>
  <si>
    <t>9</t>
  </si>
  <si>
    <t>Vedlejší rozpočtové náklady</t>
  </si>
  <si>
    <t>{a8eb9560-fcba-4d25-ba2e-02938375d42e}</t>
  </si>
  <si>
    <t>1) Krycí list soupisu</t>
  </si>
  <si>
    <t>2) Rekapitulace</t>
  </si>
  <si>
    <t>3) Soupis prací</t>
  </si>
  <si>
    <t>Zpět na list:</t>
  </si>
  <si>
    <t>Rekapitulace stavby</t>
  </si>
  <si>
    <t>KRYCÍ LIST SOUPISU</t>
  </si>
  <si>
    <t>Objekt:</t>
  </si>
  <si>
    <t>101 - Oprava vozovky siln. III/18052</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</si>
  <si>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</si>
  <si>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</si>
  <si>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</si>
  <si>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</si>
  <si>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</si>
  <si>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</si>
  <si>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</si>
  <si>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</si>
  <si>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</si>
  <si>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</si>
  <si>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</si>
  <si>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</si>
  <si>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</si>
  <si>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</si>
  <si>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</si>
  <si>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</si>
  <si>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</si>
  <si>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</si>
  <si>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</si>
  <si>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</si>
  <si>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</si>
  <si>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</si>
  <si>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</si>
  <si>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</si>
  <si>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</si>
  <si>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</si>
  <si>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</si>
  <si>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</si>
  <si>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</si>
  <si>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113154332</t>
  </si>
  <si>
    <t>Frézování živičného podkladu nebo krytu s naložením na dopravní prostředek plochy přes 1 000 do 10 000 m2 bez překážek v trase pruhu šířky přes 1 m do 2 m, tloušťky vrstvy 40 mm</t>
  </si>
  <si>
    <t>m2</t>
  </si>
  <si>
    <t>CS ÚRS 2018 01</t>
  </si>
  <si>
    <t>4</t>
  </si>
  <si>
    <t>-1887387661</t>
  </si>
  <si>
    <t>PSC</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</si>
  <si>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</si>
  <si>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t>
  </si>
  <si>
    <t>Poznámka k položce:
celoplošně v úseku výstavby kanalizace - intravilán</t>
  </si>
  <si>
    <t>5</t>
  </si>
  <si>
    <t>Komunikace pozemní</t>
  </si>
  <si>
    <t>569911131</t>
  </si>
  <si>
    <t>Zpevnění krajnic nebo komunikací pro pěší s rozprostřením a zhutněním, po zhutnění asfaltovým recyklátem tl. 50 mm</t>
  </si>
  <si>
    <t>-1812098235</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</si>
  <si>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</si>
  <si>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dosypání krajnic odfrézovanou drtí ze stavby</t>
  </si>
  <si>
    <t>VV</t>
  </si>
  <si>
    <t>2*0,5*675</t>
  </si>
  <si>
    <t>3</t>
  </si>
  <si>
    <t>572141111</t>
  </si>
  <si>
    <t>Vyrovnání povrchu dosavadních krytů s rozprostřením hmot a zhutněním asfaltovým betonem ACO (AB) tl. od 20 do 40 mm</t>
  </si>
  <si>
    <t>177718420</t>
  </si>
  <si>
    <t xml:space="preserve">Poznámka k souboru cen:
1. Ceny jsou určeny pro vyrovnání povrchů (včetně výtluků) nebo i pro vyrovnání profilů v proměnlivých tloušťkách, prováděných jako souvislá úprava vozovky v rámci rekonstrukcí nebo obnov dosavadních krytů. Pro volbu ceny je rozhodující průměrná tloušťka krytu. 2. Ceny nelze použít: a) pro samostatné prováděné vyspravení ojedinělých výtluků, které se oceňuje cenami souboru cen 572 2 .- 1 Vyspravení výtluků dosavadního krytu, b) pro ložné a obrusné vrstvy na novostavbách nebo prováděné jako každá další vrstva na vrstvě oceňované cenami tohoto souboru cen; tyto stavební práce se oceňují cenami souboru cen stavebního dílu 56 popř. 57 části A 01 tohoto katalogu. 3. V cenách jsou započteny i náklady na: a) příp. nutné očištění povrchu krytu nebo výtluků dosavadního krytu, b) spojovací postřik dosavadního krytu. 4. V cenách 572 13-12 a 572 15- jsou započteny i náklady na zdrsňovací posyp. </t>
  </si>
  <si>
    <t>575*5,0</t>
  </si>
  <si>
    <t>573211109</t>
  </si>
  <si>
    <t>Postřik spojovací PS bez posypu kamenivem z asfaltu silničního, v množství 0,50 kg/m2</t>
  </si>
  <si>
    <t>-1794354566</t>
  </si>
  <si>
    <t>577134121</t>
  </si>
  <si>
    <t>Asfaltový beton vrstva obrusná ACO 11 (ABS) s rozprostřením a se zhutněním z nemodifikovaného asfaltu v pruhu šířky přes 3 m tř. I, po zhutnění tl. 40 mm</t>
  </si>
  <si>
    <t>-881979006</t>
  </si>
  <si>
    <t xml:space="preserve">Poznámka k souboru cen:
1. ČSN EN 13108-1 připouští pro ACO 11 pouze tl. 35 až 50 mm. </t>
  </si>
  <si>
    <t>100*4,5+575*5,0</t>
  </si>
  <si>
    <t>Ostatní konstrukce a práce, bourání</t>
  </si>
  <si>
    <t>6</t>
  </si>
  <si>
    <t>912221111</t>
  </si>
  <si>
    <t>Montáž směrového sloupku ocelového pružného ručním beraněním silničního</t>
  </si>
  <si>
    <t>kus</t>
  </si>
  <si>
    <t>-1588622010</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</si>
  <si>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</si>
  <si>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7</t>
  </si>
  <si>
    <t>M</t>
  </si>
  <si>
    <t>40445165</t>
  </si>
  <si>
    <t>sloupek směrový silniční ocelový</t>
  </si>
  <si>
    <t>8</t>
  </si>
  <si>
    <t>1554756308</t>
  </si>
  <si>
    <t>915111112</t>
  </si>
  <si>
    <t>Vodorovné dopravní značení stříkané barvou dělící čára šířky 125 mm souvislá bílá retroreflexní</t>
  </si>
  <si>
    <t>m</t>
  </si>
  <si>
    <t>-912359921</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</si>
  <si>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</si>
  <si>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2*675</t>
  </si>
  <si>
    <t>919732211</t>
  </si>
  <si>
    <t>Styčná pracovní spára při napojení nového živičného povrchu na stávající se zalitím za tepla modifikovanou asfaltovou hmotou s posypem vápenným hydrátem šířky do 15 mm, hloubky do 25 mm včetně prořezání spáry</t>
  </si>
  <si>
    <t>332076741</t>
  </si>
  <si>
    <t xml:space="preserve">Poznámka k souboru cen:
1. V cenách jsou započteny i náklady na vyčištění spár, na impregnaci a zalití spár včetně dodání hmot. </t>
  </si>
  <si>
    <t>10</t>
  </si>
  <si>
    <t>919735111</t>
  </si>
  <si>
    <t>Řezání stávajícího živičného krytu nebo podkladu hloubky do 50 mm</t>
  </si>
  <si>
    <t>468654823</t>
  </si>
  <si>
    <t xml:space="preserve">Poznámka k souboru cen:
1. V cenách jsou započteny i náklady na spotřebu vody. </t>
  </si>
  <si>
    <t>5+4,5+18</t>
  </si>
  <si>
    <t>11</t>
  </si>
  <si>
    <t>938908411</t>
  </si>
  <si>
    <t>Čištění vozovek splachováním vodou povrchu podkladu nebo krytu živičného, betonového nebo dlážděného</t>
  </si>
  <si>
    <t>596115605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</si>
  <si>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</si>
  <si>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997</t>
  </si>
  <si>
    <t>Přesun sutě</t>
  </si>
  <si>
    <t>12</t>
  </si>
  <si>
    <t>997221551</t>
  </si>
  <si>
    <t>Vodorovná doprava suti bez naložení, ale se složením a s hrubým urovnáním ze sypkých materiálů, na vzdálenost do 1 km</t>
  </si>
  <si>
    <t>t</t>
  </si>
  <si>
    <t>-796394386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</si>
  <si>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</si>
  <si>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odfrézovaná živičná drť</t>
  </si>
  <si>
    <t>13</t>
  </si>
  <si>
    <t>997221611</t>
  </si>
  <si>
    <t>Nakládání na dopravní prostředky pro vodorovnou dopravu suti</t>
  </si>
  <si>
    <t>1454759654</t>
  </si>
  <si>
    <t xml:space="preserve">Poznámka k souboru cen:
1. Ceny lze použít i pro překládání při lomené dopravě. 2. Ceny nelze použít při dopravě po železnici, po vodě nebo neobvyklými dopravními prostředky. </t>
  </si>
  <si>
    <t>301 - Dešťová kanalizace</t>
  </si>
  <si>
    <t xml:space="preserve">    3 - Svislé a kompletní konstrukce</t>
  </si>
  <si>
    <t xml:space="preserve">    4 - Vodorovné konstrukce</t>
  </si>
  <si>
    <t xml:space="preserve">    8 - Trubní vedení</t>
  </si>
  <si>
    <t>113107242</t>
  </si>
  <si>
    <t>Odstranění podkladů nebo krytů strojně plochy jednotlivě přes 200 m2 s přemístěním hmot na skládku na vzdálenost do 20 m nebo s naložením na dopravní prostředek živičných, o tl. vrstvy přes 50 do 100 mm</t>
  </si>
  <si>
    <t>-1356749993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</si>
  <si>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</si>
  <si>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295*0,95</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</si>
  <si>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</si>
  <si>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</si>
  <si>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-991784599</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</si>
  <si>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</si>
  <si>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</si>
  <si>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k cenám vykopávek za ztížení vykopávky v blízkosti inženýrských sítí nebo výbušnin v horninách jakékoliv třídy</t>
  </si>
  <si>
    <t>m3</t>
  </si>
  <si>
    <t>-1352164708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</si>
  <si>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</si>
  <si>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2*2</t>
  </si>
  <si>
    <t>121101101</t>
  </si>
  <si>
    <t>Sejmutí ornice nebo lesní půdy s vodorovným přemístěním na hromady v místě upotřebení nebo na dočasné či trvalé skládky se složením, na vzdálenost do 50 m</t>
  </si>
  <si>
    <t>2049675210</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</si>
  <si>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</si>
  <si>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22*0,1</t>
  </si>
  <si>
    <t>132201202</t>
  </si>
  <si>
    <t>Hloubení zapažených i nezapažených rýh šířky přes 600 do 2 000 mm s urovnáním dna do předepsaného profilu a spádu v hornině tř. 3 přes 100 do 1 000 m3</t>
  </si>
  <si>
    <t>1225941099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</si>
  <si>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</si>
  <si>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70% celkového výkopu</t>
  </si>
  <si>
    <t>0,7*0,95*(105*2+200*2,41)+0,8*15*1,5</t>
  </si>
  <si>
    <t>132301202</t>
  </si>
  <si>
    <t>Hloubení zapažených i nezapažených rýh šířky přes 600 do 2 000 mm s urovnáním dna do předepsaného profilu a spádu v hornině tř. 4 přes 100 do 1 000 m3</t>
  </si>
  <si>
    <t>-1237625934</t>
  </si>
  <si>
    <t>Poznámka k položce:
30% celkového výkopu</t>
  </si>
  <si>
    <t>0,3*0,95*(105*2+200*2,41)</t>
  </si>
  <si>
    <t>151811131</t>
  </si>
  <si>
    <t>Zřízení pažicích boxů pro pažení a rozepření stěn rýh podzemního vedení hloubka výkopu do 4 m, šířka do 1,2 m</t>
  </si>
  <si>
    <t>8738228</t>
  </si>
  <si>
    <t xml:space="preserve">Poznámka k souboru cen:
1. Množství měrných jednotek pažicích boxů se určuje v m2 celkové zapažené plochy (započítávají se obě strany výkopu). </t>
  </si>
  <si>
    <t>2*(105*2+200*2,41)</t>
  </si>
  <si>
    <t>151811231</t>
  </si>
  <si>
    <t>Odstranění pažicích boxů pro pažení a rozepření stěn rýh podzemního vedení hloubka výkopu do 4 m, šířka do 1,2 m</t>
  </si>
  <si>
    <t>-1204136826</t>
  </si>
  <si>
    <t>162701110R</t>
  </si>
  <si>
    <t>Vodorovné přemístění výkopku nebo sypaniny po suchu na obvyklém dopravním prostředku, bez naložení výkopku, avšak se složením bez rozhrnutí z horniny tř. 1 až 4 na skládku do vzdálenosti dle možností zhotovitele se složením</t>
  </si>
  <si>
    <t>1241176992</t>
  </si>
  <si>
    <t>478,18+197,22-0,5*321,29</t>
  </si>
  <si>
    <t>171201211</t>
  </si>
  <si>
    <t>Poplatek za uložení stavebního odpadu na skládce (skládkovné) zeminy a kameniva zatříděného do Katalogu odpadů pod kódem 170 504</t>
  </si>
  <si>
    <t>1392876785</t>
  </si>
  <si>
    <t xml:space="preserve">Poznámka k souboru cen:
1. Ceny uvedené v souboru cen lze po dohodě upravit podle místních podmínek. </t>
  </si>
  <si>
    <t>260,775*1,8</t>
  </si>
  <si>
    <t>174101101</t>
  </si>
  <si>
    <t>Zásyp sypaninou z jakékoliv horniny s uložením výkopku ve vrstvách se zhutněním jam, šachet, rýh nebo kolem objektů v těchto vykopávkách</t>
  </si>
  <si>
    <t>1735594006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</si>
  <si>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</si>
  <si>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0,95*(105*2+200*2,41)-305*0,95*(0,16+0,6+0,4)+15*0,8*0,95</t>
  </si>
  <si>
    <t>58344200</t>
  </si>
  <si>
    <t>štěrkodrť frakce 0/63 třída C</t>
  </si>
  <si>
    <t>-1933623208</t>
  </si>
  <si>
    <t>Poznámka k položce:
50% výměna výkopové zeminy do zásypu</t>
  </si>
  <si>
    <t>0,5*332,69*1,8</t>
  </si>
  <si>
    <t>175151101</t>
  </si>
  <si>
    <t>Obsypání potrubí strojně sypaninou z vhodných hornin tř. 1 až 4 nebo materiálem připraveným podél výkopu ve vzdálenosti do 3 m od jeho kraje, pro jakoukoliv hloubku výkopu a míru zhutnění bez prohození sypaniny</t>
  </si>
  <si>
    <t>-1471838295</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</si>
  <si>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</si>
  <si>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305*0,95*0,6-305*3,14*0,18*0,18+15*0,8*0,45</t>
  </si>
  <si>
    <t>14</t>
  </si>
  <si>
    <t>58337302</t>
  </si>
  <si>
    <t>štěrkopísek frakce 0/16</t>
  </si>
  <si>
    <t>1303432076</t>
  </si>
  <si>
    <t>148,221*1,8</t>
  </si>
  <si>
    <t>181301101</t>
  </si>
  <si>
    <t>Rozprostření a urovnání ornice v rovině nebo ve svahu sklonu do 1:5 při souvislé ploše do 500 m2, tl. vrstvy do 100 mm</t>
  </si>
  <si>
    <t>-233131837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</si>
  <si>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</si>
  <si>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t>
  </si>
  <si>
    <t>181411131</t>
  </si>
  <si>
    <t>Založení trávníku na půdě předem připravené plochy do 1000 m2 výsevem včetně utažení parkového v rovině nebo na svahu do 1:5</t>
  </si>
  <si>
    <t>-1884143350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</si>
  <si>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</si>
  <si>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</si>
  <si>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00572410</t>
  </si>
  <si>
    <t>osivo směs travní parková</t>
  </si>
  <si>
    <t>kg</t>
  </si>
  <si>
    <t>315906620</t>
  </si>
  <si>
    <t>22,000*0,025</t>
  </si>
  <si>
    <t>Svislé a kompletní konstrukce</t>
  </si>
  <si>
    <t>18</t>
  </si>
  <si>
    <t>359901211</t>
  </si>
  <si>
    <t>Monitoring stok (kamerový systém) jakékoli výšky nová kanalizace</t>
  </si>
  <si>
    <t>-483764133</t>
  </si>
  <si>
    <t xml:space="preserve">Poznámka k souboru cen:
1. V ceně jsou započteny náklady na zhotovení záznamu o prohlídce a protokolu prohlídky. </t>
  </si>
  <si>
    <t>Vodorovné konstrukce</t>
  </si>
  <si>
    <t>19</t>
  </si>
  <si>
    <t>451573111</t>
  </si>
  <si>
    <t>Lože pod potrubí, stoky a drobné objekty v otevřeném výkopu z písku a štěrkopísku do 63 mm</t>
  </si>
  <si>
    <t>1184187737</t>
  </si>
  <si>
    <t xml:space="preserve">Poznámka k souboru cen:
1. Ceny -1111 a -1192 lze použít i pro zřízení sběrných vrstev nad drenážními trubkami. 2. V cenách -5111 a -1192 jsou započteny i náklady na prohození výkopku získaného při zemních pracích. </t>
  </si>
  <si>
    <t>15*0,8*0,1</t>
  </si>
  <si>
    <t>20</t>
  </si>
  <si>
    <t>452312131</t>
  </si>
  <si>
    <t>Podkladní a zajišťovací konstrukce z betonu prostého v otevřeném výkopu sedlové lože pod potrubí z betonu tř. C 12/15</t>
  </si>
  <si>
    <t>-709021166</t>
  </si>
  <si>
    <t xml:space="preserve">Poznámka k souboru cen:
1. Ceny -1121 až -1181 a -1192 lze použít i pro ochrannou vrstvu pod železobetonové konstrukce. 2. Ceny -2121 až -2181 a -2192 jsou určeny pro jakékoliv úkosy sedel. </t>
  </si>
  <si>
    <t>305*0,95*0,16</t>
  </si>
  <si>
    <t>566901232</t>
  </si>
  <si>
    <t>Vyspravení podkladu po překopech inženýrských sítí plochy přes 15 m2 s rozprostřením a zhutněním štěrkodrtí tl. 150 mm</t>
  </si>
  <si>
    <t>1414087991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</si>
  <si>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</si>
  <si>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22</t>
  </si>
  <si>
    <t>566901233</t>
  </si>
  <si>
    <t>Vyspravení podkladu po překopech inženýrských sítí plochy přes 15 m2 s rozprostřením a zhutněním štěrkodrtí tl. 200 mm</t>
  </si>
  <si>
    <t>270464437</t>
  </si>
  <si>
    <t>23</t>
  </si>
  <si>
    <t>566901261</t>
  </si>
  <si>
    <t>Vyspravení podkladu po překopech inženýrských sítí plochy přes 15 m2 s rozprostřením a zhutněním obalovaným kamenivem ACP (OK) tl. 100 mm</t>
  </si>
  <si>
    <t>805903964</t>
  </si>
  <si>
    <t>24</t>
  </si>
  <si>
    <t>594511111</t>
  </si>
  <si>
    <t>Dlažba nebo přídlažba z lomového kamene lomařsky upraveného rigolového v ploše vodorovné nebo ve sklonu tl. do 250 mm, bez vyplnění spár, s provedením lože tl. 50 mm z betonu</t>
  </si>
  <si>
    <t>-18101837</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</si>
  <si>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</si>
  <si>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4*2</t>
  </si>
  <si>
    <t>25</t>
  </si>
  <si>
    <t>599632111</t>
  </si>
  <si>
    <t>Vyplnění spár dlažby (přídlažby) z lomového kamene v jakémkoliv sklonu plochy a jakékoliv tloušťky cementovou maltou se zatřením</t>
  </si>
  <si>
    <t>1984218856</t>
  </si>
  <si>
    <t xml:space="preserve">Poznámka k souboru cen:
1. Ceny lze použít i pro vyplnění spár dlažby (přídlažby) silničních příkopů a kuželů. </t>
  </si>
  <si>
    <t>Trubní vedení</t>
  </si>
  <si>
    <t>26</t>
  </si>
  <si>
    <t>831372121</t>
  </si>
  <si>
    <t>Montáž potrubí z trub kameninových hrdlových s integrovaným těsněním v otevřeném výkopu ve sklonu do 20 % DN 300</t>
  </si>
  <si>
    <t>-241919899</t>
  </si>
  <si>
    <t xml:space="preserve">Poznámka k souboru cen:
1. V cenách montáže potrubí z trub kameninových hrdlových s integrovaným těsněním 831 . . -2121 jsou těsnící kroužky součástí dodávky kameninových trub. Tyto trouby se oceňují ve specifikaci, ztratné lze dohodnout ve výši 1,5 %. 2. Ceny 831 . . -2193 jsou určeny pro každé jednotlivé napojení dvou dříků trub o zhruba stejném průměru, kdy maximální rozdíl průměrů je 12 mm. Platí také pro spoj dvou různých materiálů 3. Ceny 26-3195 a 38-3195 jsou určeny pro každé jednotlivé připojení vnitřní kanalizace na kanalizační přípojku. </t>
  </si>
  <si>
    <t>27</t>
  </si>
  <si>
    <t>59710711.STZ</t>
  </si>
  <si>
    <t>trouba kameninová glazovaná DN300mm L2,50m spojovací systém C Třída 160</t>
  </si>
  <si>
    <t>352445773</t>
  </si>
  <si>
    <t>28</t>
  </si>
  <si>
    <t>837371221</t>
  </si>
  <si>
    <t>Montáž kameninových tvarovek na potrubí z trub kameninových v otevřeném výkopu s integrovaným těsněním odbočných DN 300</t>
  </si>
  <si>
    <t>1380241697</t>
  </si>
  <si>
    <t xml:space="preserve">Poznámka k souboru cen:
1. Ceny jsou určeny pro montáž tvarovek v otevřeném výkopu jakéhokoliv sklonu. 2. Pro volbu ceny u odbočných tvarovek je rozhodující DN hlavního řadu; u jednoosých větší DN. 3. V cenách nejsou započteny náklady na dodání tvarovek a těsnícího materiálu, který je součástí tvarovek. Tyto náklady se oceňují ve specifikaci. </t>
  </si>
  <si>
    <t>29</t>
  </si>
  <si>
    <t>59711573</t>
  </si>
  <si>
    <t>odbočka kameninová glazovaná jednoduchá šikmá DN 300/150 polyuretanové/pryžové těsnění (spojovací systém C/F)L 500mm třída pevnosti 160/200</t>
  </si>
  <si>
    <t>1692834323</t>
  </si>
  <si>
    <t>8*1,015 'Přepočtené koeficientem množství</t>
  </si>
  <si>
    <t>30</t>
  </si>
  <si>
    <t>59711852</t>
  </si>
  <si>
    <t>ucpávka kameninová glazovaná DN 150mm spojovací systém F</t>
  </si>
  <si>
    <t>1144655719</t>
  </si>
  <si>
    <t>5*1,015 'Přepočtené koeficientem množství</t>
  </si>
  <si>
    <t>31</t>
  </si>
  <si>
    <t>28611546</t>
  </si>
  <si>
    <t>přechod kanalizační PVC na kameninové hrdlo DN 160</t>
  </si>
  <si>
    <t>-600541036</t>
  </si>
  <si>
    <t>3*1,015 'Přepočtené koeficientem množství</t>
  </si>
  <si>
    <t>32</t>
  </si>
  <si>
    <t>871313121</t>
  </si>
  <si>
    <t>Montáž kanalizačního potrubí z plastů z tvrdého PVC těsněných gumovým kroužkem v otevřeném výkopu ve sklonu do 20 % DN 160</t>
  </si>
  <si>
    <t>1962918061</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</si>
  <si>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</si>
  <si>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3*5</t>
  </si>
  <si>
    <t>33</t>
  </si>
  <si>
    <t>28611164</t>
  </si>
  <si>
    <t>trubka kanalizační PVC DN 160x1000 mm SN 8</t>
  </si>
  <si>
    <t>-853432359</t>
  </si>
  <si>
    <t>34</t>
  </si>
  <si>
    <t>877315211</t>
  </si>
  <si>
    <t>Montáž tvarovek na kanalizačním potrubí z trub z plastu z tvrdého PVC nebo z polypropylenu v otevřeném výkopu jednoosých DN 150</t>
  </si>
  <si>
    <t>1028045672</t>
  </si>
  <si>
    <t xml:space="preserve">Poznámka k souboru cen:
1. V cenách nejsou započteny náklady na dodání tvarovek. Tvarovky se oceňují ve ve specifikaci. </t>
  </si>
  <si>
    <t>35</t>
  </si>
  <si>
    <t>28611360</t>
  </si>
  <si>
    <t>koleno kanalizace PVC KG 150x30°</t>
  </si>
  <si>
    <t>305696436</t>
  </si>
  <si>
    <t>36</t>
  </si>
  <si>
    <t>28611508</t>
  </si>
  <si>
    <t>redukce kanalizační PVC 200/160</t>
  </si>
  <si>
    <t>1964894354</t>
  </si>
  <si>
    <t>37</t>
  </si>
  <si>
    <t>894411121</t>
  </si>
  <si>
    <t>Zřízení šachet kanalizačních z betonových dílců výšky vstupu do 1,50 m s obložením dna betonem tř. C 25/30, na potrubí DN přes 200 do 300</t>
  </si>
  <si>
    <t>615379829</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</si>
  <si>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</si>
  <si>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38</t>
  </si>
  <si>
    <t>59224337</t>
  </si>
  <si>
    <t>dno betonové šachty kanalizační přímé 100x60x40 cm</t>
  </si>
  <si>
    <t>2070368516</t>
  </si>
  <si>
    <t>39</t>
  </si>
  <si>
    <t>59224071</t>
  </si>
  <si>
    <t>skruž betonová  DN 1000x250, 100x25x9 cm</t>
  </si>
  <si>
    <t>1161677952</t>
  </si>
  <si>
    <t>40</t>
  </si>
  <si>
    <t>59224073</t>
  </si>
  <si>
    <t>skruž betonová  DN 1000x500, 100x50x9 cm</t>
  </si>
  <si>
    <t>1148905217</t>
  </si>
  <si>
    <t>41</t>
  </si>
  <si>
    <t>59224312</t>
  </si>
  <si>
    <t>kónus šachetní betonový kapsové plastové stupadlo 100x62,5x58 cm</t>
  </si>
  <si>
    <t>-1633814504</t>
  </si>
  <si>
    <t>42</t>
  </si>
  <si>
    <t>59224315</t>
  </si>
  <si>
    <t>deska betonová zákrytová pro kruhové šachty 100/62,5 x 16,5 cm</t>
  </si>
  <si>
    <t>-715291176</t>
  </si>
  <si>
    <t>43</t>
  </si>
  <si>
    <t>59224348</t>
  </si>
  <si>
    <t>těsnění elastomerové pro spojení šachetních dílů DN 1000</t>
  </si>
  <si>
    <t>793776066</t>
  </si>
  <si>
    <t>44</t>
  </si>
  <si>
    <t>59224011</t>
  </si>
  <si>
    <t>prstenec betonový vyrovnávací ke krytu šachty 62,5x6x10 cm</t>
  </si>
  <si>
    <t>-2044402539</t>
  </si>
  <si>
    <t>45</t>
  </si>
  <si>
    <t>59224012</t>
  </si>
  <si>
    <t>prstenec betonový vyrovnávací ke krytu šachty 62,5x8x10 cm</t>
  </si>
  <si>
    <t>-231668180</t>
  </si>
  <si>
    <t>46</t>
  </si>
  <si>
    <t>59224013</t>
  </si>
  <si>
    <t>prstenec betonový vyrovnávací ke krytu šachty 62,5x10x10 cm</t>
  </si>
  <si>
    <t>57162715</t>
  </si>
  <si>
    <t>47</t>
  </si>
  <si>
    <t>895941111R</t>
  </si>
  <si>
    <t xml:space="preserve">Zřízení horské vpusti kanalizační z betonových dílců </t>
  </si>
  <si>
    <t>-2042723510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</si>
  <si>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</si>
  <si>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48</t>
  </si>
  <si>
    <t>592238</t>
  </si>
  <si>
    <t>Horská vpusť - THV 1240/620/1530-15/200 L se zkosenou horní plochou pod úhlem 15°</t>
  </si>
  <si>
    <t>1302157069</t>
  </si>
  <si>
    <t>49</t>
  </si>
  <si>
    <t>899104112</t>
  </si>
  <si>
    <t>Osazení poklopů litinových a ocelových včetně rámů pro třídu zatížení D400, E600</t>
  </si>
  <si>
    <t>-1727430659</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</si>
  <si>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</si>
  <si>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50</t>
  </si>
  <si>
    <t>55241017</t>
  </si>
  <si>
    <t>poklop šachtový litinový kruhový DN 600 bez ventilace tř D 400 pro běžný provoz</t>
  </si>
  <si>
    <t>-1996217691</t>
  </si>
  <si>
    <t>51</t>
  </si>
  <si>
    <t>899203112</t>
  </si>
  <si>
    <t>Osazení mříží litinových včetně rámů a košů na bahno pro třídu zatížení B125, C250</t>
  </si>
  <si>
    <t>153856036</t>
  </si>
  <si>
    <t xml:space="preserve">Poznámka k souboru cen:
1. V cenách nejsou započteny náklady na dodání mříží, rámů a košů na bahno; tyto náklady se oceňují ve specifikaci. </t>
  </si>
  <si>
    <t>52</t>
  </si>
  <si>
    <t>55242300</t>
  </si>
  <si>
    <t>Mříž plastová s litinovým rámem C250 -M600C - typ B(1r+2m)</t>
  </si>
  <si>
    <t>1485080240</t>
  </si>
  <si>
    <t>53</t>
  </si>
  <si>
    <t>899913166</t>
  </si>
  <si>
    <t>Koncové uzavírací manžety chrániček DN potrubí x DN chráničky DN 400 x 600</t>
  </si>
  <si>
    <t>-1420567462</t>
  </si>
  <si>
    <t xml:space="preserve">Poznámka k souboru cen:
1. V cenách jsou započteny i náklady na nerezové upínací pásky daných průměrů. </t>
  </si>
  <si>
    <t>54</t>
  </si>
  <si>
    <t>899914116R</t>
  </si>
  <si>
    <t>Montáž ocelové chráničky v otevřeném výkopu vnějšího průměru DN 600</t>
  </si>
  <si>
    <t>921579114</t>
  </si>
  <si>
    <t>55</t>
  </si>
  <si>
    <t>899911162</t>
  </si>
  <si>
    <t>Kluzné objímky (pojízdná sedla) pro zasunutí potrubí do chráničky výšky 110 mm vnějšího průměru potrubí do 372 mm</t>
  </si>
  <si>
    <t>-1994662491</t>
  </si>
  <si>
    <t>56</t>
  </si>
  <si>
    <t>1380280000</t>
  </si>
  <si>
    <t>Trubka ocelová svařovaná 610 x 10</t>
  </si>
  <si>
    <t>-2032293428</t>
  </si>
  <si>
    <t>57</t>
  </si>
  <si>
    <t>938902111</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</si>
  <si>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do 0,15 m3/m</t>
  </si>
  <si>
    <t>-701861721</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</si>
  <si>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</si>
  <si>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33+16+21+18+23</t>
  </si>
  <si>
    <t>58</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</si>
  <si>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</si>
  <si>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</si>
  <si>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1808558641</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</si>
  <si>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</si>
  <si>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8+8+8+10</t>
  </si>
  <si>
    <t>9 - Vedlejší rozpočtové náklady</t>
  </si>
  <si>
    <t>VRN - Vedlejší rozpočtové náklady</t>
  </si>
  <si>
    <t xml:space="preserve">    0 - Vedlejší rozpočtové náklady</t>
  </si>
  <si>
    <t xml:space="preserve">    VRN1 - Průzkumné, geodetické a projektové práce</t>
  </si>
  <si>
    <t xml:space="preserve">    VRN3 - Zařízení staveniště</t>
  </si>
  <si>
    <t>VRN</t>
  </si>
  <si>
    <t>043194000</t>
  </si>
  <si>
    <t>Inženýrská činnost zkoušky a ostatní měření zkoušky ostatní zkoušky</t>
  </si>
  <si>
    <t>CS ÚRS 2013 01</t>
  </si>
  <si>
    <t>1024</t>
  </si>
  <si>
    <t>448962865</t>
  </si>
  <si>
    <t>Poznámka k položce:
Ostatní zkoušky - hutnící zemní pláně, komplet pro celou stavbu  (statická zatěžovací zkouška deskou)</t>
  </si>
  <si>
    <t>091002000</t>
  </si>
  <si>
    <t>Hlavní tituly průvodních činností a nákladů ostatní náklady související s objektem-Ostatní náklady - vytýčení inženýrských sítí, komplet celá stavba</t>
  </si>
  <si>
    <t>262144</t>
  </si>
  <si>
    <t>1520245961</t>
  </si>
  <si>
    <t>Poznámka k položce:
Ostatní náklady - vytýčení inženýrských sítí, komplet celá stavba</t>
  </si>
  <si>
    <t>VRN1</t>
  </si>
  <si>
    <t>Průzkumné, geodetické a projektové práce</t>
  </si>
  <si>
    <t>012303000</t>
  </si>
  <si>
    <t>Geodetické práce po výstavbě</t>
  </si>
  <si>
    <t>Kč</t>
  </si>
  <si>
    <t>-2100751319</t>
  </si>
  <si>
    <t>Poznámka k položce:
zaměření skutečného provedení stavby</t>
  </si>
  <si>
    <t>013254000</t>
  </si>
  <si>
    <t>Dokumentace skutečného provedení stavby</t>
  </si>
  <si>
    <t>672010668</t>
  </si>
  <si>
    <t>VRN3</t>
  </si>
  <si>
    <t>Zařízení staveniště</t>
  </si>
  <si>
    <t>030001000</t>
  </si>
  <si>
    <t>-1050234565</t>
  </si>
  <si>
    <t xml:space="preserve">Poznámka k položce:
komplet pro celou stavbu, včetně zřízení, provozu po celou dobu stavby, oplocení, kompletní vybavení a ochrana, odstranění </t>
  </si>
  <si>
    <t>404440002R</t>
  </si>
  <si>
    <t>DIO - dočasné dopravní opatření dle projektové dokumentace, komplet pro celou stavbu, po celou dobu stavby</t>
  </si>
  <si>
    <t>1028025684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</si>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</sst>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protection/>
    </xf>
    <xf numFmtId="0" fontId="11" fillId="2" borderId="0" xfId="0" applyFont="1" applyFill="1" applyAlignment="1" applyProtection="1">
      <alignment vertical="center"/>
      <protection/>
    </xf>
    <xf numFmtId="0" fontId="12" fillId="2" borderId="0" xfId="0" applyFont="1" applyFill="1" applyAlignment="1" applyProtection="1">
      <alignment horizontal="left" vertical="center"/>
      <protection/>
    </xf>
    <xf numFmtId="0" fontId="13" fillId="2" borderId="0" xfId="20" applyFont="1" applyFill="1" applyAlignment="1" applyProtection="1">
      <alignment vertical="center"/>
      <protection/>
    </xf>
    <xf numFmtId="0" fontId="36" fillId="2" borderId="0" xfId="20"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4" fillId="0" borderId="0" xfId="0" applyFont="1" applyBorder="1" applyAlignment="1" applyProtection="1">
      <alignment horizontal="left" vertical="center"/>
      <protection/>
    </xf>
    <xf numFmtId="0" fontId="0" fillId="0" borderId="5" xfId="0" applyBorder="1" applyProtection="1">
      <protection/>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7"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4"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7"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0" fontId="4" fillId="0" borderId="0" xfId="0" applyFont="1" applyAlignment="1" applyProtection="1">
      <alignment horizontal="center" vertical="center"/>
      <protection/>
    </xf>
    <xf numFmtId="4" fontId="21" fillId="0" borderId="21"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11" fillId="2" borderId="0" xfId="0" applyFont="1" applyFill="1" applyAlignment="1">
      <alignment vertical="center"/>
    </xf>
    <xf numFmtId="0" fontId="12" fillId="2" borderId="0" xfId="0" applyFont="1" applyFill="1" applyAlignment="1">
      <alignment horizontal="left" vertical="center"/>
    </xf>
    <xf numFmtId="0" fontId="29" fillId="2" borderId="0" xfId="20" applyFont="1" applyFill="1" applyAlignment="1">
      <alignment vertical="center"/>
    </xf>
    <xf numFmtId="0" fontId="11"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9" fillId="0" borderId="0" xfId="0" applyFont="1" applyBorder="1" applyAlignment="1" applyProtection="1">
      <alignment horizontal="left" vertical="center"/>
      <protection/>
    </xf>
    <xf numFmtId="4" fontId="22"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7"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2"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5" fillId="0" borderId="27" xfId="0" applyFont="1" applyBorder="1" applyAlignment="1" applyProtection="1">
      <alignment horizontal="center" vertical="center"/>
      <protection/>
    </xf>
    <xf numFmtId="49" fontId="35" fillId="0" borderId="27" xfId="0" applyNumberFormat="1" applyFont="1" applyBorder="1" applyAlignment="1" applyProtection="1">
      <alignment horizontal="left" vertical="center" wrapText="1"/>
      <protection/>
    </xf>
    <xf numFmtId="0" fontId="35" fillId="0" borderId="27" xfId="0" applyFont="1" applyBorder="1" applyAlignment="1" applyProtection="1">
      <alignment horizontal="left" vertical="center" wrapText="1"/>
      <protection/>
    </xf>
    <xf numFmtId="0" fontId="35" fillId="0" borderId="27" xfId="0" applyFont="1" applyBorder="1" applyAlignment="1" applyProtection="1">
      <alignment horizontal="center" vertical="center" wrapText="1"/>
      <protection/>
    </xf>
    <xf numFmtId="167" fontId="35" fillId="0" borderId="27" xfId="0" applyNumberFormat="1" applyFont="1" applyBorder="1" applyAlignment="1" applyProtection="1">
      <alignment vertical="center"/>
      <protection/>
    </xf>
    <xf numFmtId="4" fontId="35" fillId="3" borderId="27" xfId="0" applyNumberFormat="1" applyFont="1" applyFill="1" applyBorder="1" applyAlignment="1" applyProtection="1">
      <alignment vertical="center"/>
      <protection locked="0"/>
    </xf>
    <xf numFmtId="4" fontId="35" fillId="0" borderId="27" xfId="0" applyNumberFormat="1" applyFont="1" applyBorder="1" applyAlignment="1" applyProtection="1">
      <alignment vertical="center"/>
      <protection/>
    </xf>
    <xf numFmtId="0" fontId="35" fillId="0" borderId="4" xfId="0" applyFont="1" applyBorder="1" applyAlignment="1">
      <alignment vertical="center"/>
    </xf>
    <xf numFmtId="0" fontId="35" fillId="3" borderId="2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35"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1"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8" fillId="0" borderId="0" xfId="0" applyFont="1" applyAlignment="1">
      <alignment horizontal="left" vertical="top" wrapText="1"/>
    </xf>
    <xf numFmtId="0" fontId="18"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9"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8"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17" fillId="0" borderId="0" xfId="0" applyFont="1" applyBorder="1" applyAlignment="1" applyProtection="1">
      <alignment horizontal="left" vertical="center" wrapText="1"/>
      <protection/>
    </xf>
    <xf numFmtId="0" fontId="17"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3" t="s">
        <v>0</v>
      </c>
      <c r="B1" s="14"/>
      <c r="C1" s="14"/>
      <c r="D1" s="15" t="s">
        <v>1</v>
      </c>
      <c r="E1" s="14"/>
      <c r="F1" s="14"/>
      <c r="G1" s="14"/>
      <c r="H1" s="14"/>
      <c r="I1" s="14"/>
      <c r="J1" s="14"/>
      <c r="K1" s="16" t="s">
        <v>2</v>
      </c>
      <c r="L1" s="16"/>
      <c r="M1" s="16"/>
      <c r="N1" s="16"/>
      <c r="O1" s="16"/>
      <c r="P1" s="16"/>
      <c r="Q1" s="16"/>
      <c r="R1" s="16"/>
      <c r="S1" s="16"/>
      <c r="T1" s="14"/>
      <c r="U1" s="14"/>
      <c r="V1" s="14"/>
      <c r="W1" s="16" t="s">
        <v>3</v>
      </c>
      <c r="X1" s="16"/>
      <c r="Y1" s="16"/>
      <c r="Z1" s="16"/>
      <c r="AA1" s="16"/>
      <c r="AB1" s="16"/>
      <c r="AC1" s="16"/>
      <c r="AD1" s="16"/>
      <c r="AE1" s="16"/>
      <c r="AF1" s="16"/>
      <c r="AG1" s="16"/>
      <c r="AH1" s="16"/>
      <c r="AI1" s="17"/>
      <c r="AJ1" s="18"/>
      <c r="AK1" s="18"/>
      <c r="AL1" s="18"/>
      <c r="AM1" s="18"/>
      <c r="AN1" s="18"/>
      <c r="AO1" s="18"/>
      <c r="AP1" s="18"/>
      <c r="AQ1" s="18"/>
      <c r="AR1" s="18"/>
      <c r="AS1" s="18"/>
      <c r="AT1" s="18"/>
      <c r="AU1" s="18"/>
      <c r="AV1" s="18"/>
      <c r="AW1" s="18"/>
      <c r="AX1" s="18"/>
      <c r="AY1" s="18"/>
      <c r="AZ1" s="18"/>
      <c r="BA1" s="19" t="s">
        <v>4</v>
      </c>
      <c r="BB1" s="19" t="s">
        <v>5</v>
      </c>
      <c r="BC1" s="18"/>
      <c r="BD1" s="18"/>
      <c r="BE1" s="18"/>
      <c r="BF1" s="18"/>
      <c r="BG1" s="18"/>
      <c r="BH1" s="18"/>
      <c r="BI1" s="18"/>
      <c r="BJ1" s="18"/>
      <c r="BK1" s="18"/>
      <c r="BL1" s="18"/>
      <c r="BM1" s="18"/>
      <c r="BN1" s="18"/>
      <c r="BO1" s="18"/>
      <c r="BP1" s="18"/>
      <c r="BQ1" s="18"/>
      <c r="BR1" s="18"/>
      <c r="BT1" s="20" t="s">
        <v>6</v>
      </c>
      <c r="BU1" s="20" t="s">
        <v>6</v>
      </c>
      <c r="BV1" s="20" t="s">
        <v>7</v>
      </c>
    </row>
    <row r="2" spans="3:72" ht="36.95" customHeight="1">
      <c r="AR2" s="349"/>
      <c r="AS2" s="349"/>
      <c r="AT2" s="349"/>
      <c r="AU2" s="349"/>
      <c r="AV2" s="349"/>
      <c r="AW2" s="349"/>
      <c r="AX2" s="349"/>
      <c r="AY2" s="349"/>
      <c r="AZ2" s="349"/>
      <c r="BA2" s="349"/>
      <c r="BB2" s="349"/>
      <c r="BC2" s="349"/>
      <c r="BD2" s="349"/>
      <c r="BE2" s="349"/>
      <c r="BS2" s="21" t="s">
        <v>8</v>
      </c>
      <c r="BT2" s="21" t="s">
        <v>9</v>
      </c>
    </row>
    <row r="3" spans="2:72" ht="6.95" customHeight="1">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4"/>
      <c r="BS3" s="21" t="s">
        <v>8</v>
      </c>
      <c r="BT3" s="21" t="s">
        <v>10</v>
      </c>
    </row>
    <row r="4" spans="2:71" ht="36.95" customHeight="1">
      <c r="B4" s="25"/>
      <c r="C4" s="26"/>
      <c r="D4" s="27" t="s">
        <v>11</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8"/>
      <c r="AS4" s="29" t="s">
        <v>12</v>
      </c>
      <c r="BE4" s="30" t="s">
        <v>13</v>
      </c>
      <c r="BS4" s="21" t="s">
        <v>14</v>
      </c>
    </row>
    <row r="5" spans="2:71" ht="14.45" customHeight="1">
      <c r="B5" s="25"/>
      <c r="C5" s="26"/>
      <c r="D5" s="31" t="s">
        <v>15</v>
      </c>
      <c r="E5" s="26"/>
      <c r="F5" s="26"/>
      <c r="G5" s="26"/>
      <c r="H5" s="26"/>
      <c r="I5" s="26"/>
      <c r="J5" s="26"/>
      <c r="K5" s="314" t="s">
        <v>16</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26"/>
      <c r="AQ5" s="28"/>
      <c r="BE5" s="312" t="s">
        <v>17</v>
      </c>
      <c r="BS5" s="21" t="s">
        <v>8</v>
      </c>
    </row>
    <row r="6" spans="2:71" ht="36.95" customHeight="1">
      <c r="B6" s="25"/>
      <c r="C6" s="26"/>
      <c r="D6" s="33" t="s">
        <v>18</v>
      </c>
      <c r="E6" s="26"/>
      <c r="F6" s="26"/>
      <c r="G6" s="26"/>
      <c r="H6" s="26"/>
      <c r="I6" s="26"/>
      <c r="J6" s="26"/>
      <c r="K6" s="316" t="s">
        <v>19</v>
      </c>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26"/>
      <c r="AQ6" s="28"/>
      <c r="BE6" s="313"/>
      <c r="BS6" s="21" t="s">
        <v>8</v>
      </c>
    </row>
    <row r="7" spans="2:71" ht="14.45" customHeight="1">
      <c r="B7" s="25"/>
      <c r="C7" s="26"/>
      <c r="D7" s="34" t="s">
        <v>20</v>
      </c>
      <c r="E7" s="26"/>
      <c r="F7" s="26"/>
      <c r="G7" s="26"/>
      <c r="H7" s="26"/>
      <c r="I7" s="26"/>
      <c r="J7" s="26"/>
      <c r="K7" s="32" t="s">
        <v>21</v>
      </c>
      <c r="L7" s="26"/>
      <c r="M7" s="26"/>
      <c r="N7" s="26"/>
      <c r="O7" s="26"/>
      <c r="P7" s="26"/>
      <c r="Q7" s="26"/>
      <c r="R7" s="26"/>
      <c r="S7" s="26"/>
      <c r="T7" s="26"/>
      <c r="U7" s="26"/>
      <c r="V7" s="26"/>
      <c r="W7" s="26"/>
      <c r="X7" s="26"/>
      <c r="Y7" s="26"/>
      <c r="Z7" s="26"/>
      <c r="AA7" s="26"/>
      <c r="AB7" s="26"/>
      <c r="AC7" s="26"/>
      <c r="AD7" s="26"/>
      <c r="AE7" s="26"/>
      <c r="AF7" s="26"/>
      <c r="AG7" s="26"/>
      <c r="AH7" s="26"/>
      <c r="AI7" s="26"/>
      <c r="AJ7" s="26"/>
      <c r="AK7" s="34" t="s">
        <v>22</v>
      </c>
      <c r="AL7" s="26"/>
      <c r="AM7" s="26"/>
      <c r="AN7" s="32" t="s">
        <v>21</v>
      </c>
      <c r="AO7" s="26"/>
      <c r="AP7" s="26"/>
      <c r="AQ7" s="28"/>
      <c r="BE7" s="313"/>
      <c r="BS7" s="21" t="s">
        <v>8</v>
      </c>
    </row>
    <row r="8" spans="2:71" ht="14.45" customHeight="1">
      <c r="B8" s="25"/>
      <c r="C8" s="26"/>
      <c r="D8" s="34" t="s">
        <v>23</v>
      </c>
      <c r="E8" s="26"/>
      <c r="F8" s="26"/>
      <c r="G8" s="26"/>
      <c r="H8" s="26"/>
      <c r="I8" s="26"/>
      <c r="J8" s="26"/>
      <c r="K8" s="32" t="s">
        <v>24</v>
      </c>
      <c r="L8" s="26"/>
      <c r="M8" s="26"/>
      <c r="N8" s="26"/>
      <c r="O8" s="26"/>
      <c r="P8" s="26"/>
      <c r="Q8" s="26"/>
      <c r="R8" s="26"/>
      <c r="S8" s="26"/>
      <c r="T8" s="26"/>
      <c r="U8" s="26"/>
      <c r="V8" s="26"/>
      <c r="W8" s="26"/>
      <c r="X8" s="26"/>
      <c r="Y8" s="26"/>
      <c r="Z8" s="26"/>
      <c r="AA8" s="26"/>
      <c r="AB8" s="26"/>
      <c r="AC8" s="26"/>
      <c r="AD8" s="26"/>
      <c r="AE8" s="26"/>
      <c r="AF8" s="26"/>
      <c r="AG8" s="26"/>
      <c r="AH8" s="26"/>
      <c r="AI8" s="26"/>
      <c r="AJ8" s="26"/>
      <c r="AK8" s="34" t="s">
        <v>25</v>
      </c>
      <c r="AL8" s="26"/>
      <c r="AM8" s="26"/>
      <c r="AN8" s="35" t="s">
        <v>26</v>
      </c>
      <c r="AO8" s="26"/>
      <c r="AP8" s="26"/>
      <c r="AQ8" s="28"/>
      <c r="BE8" s="313"/>
      <c r="BS8" s="21" t="s">
        <v>8</v>
      </c>
    </row>
    <row r="9" spans="2:71" ht="14.4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8"/>
      <c r="BE9" s="313"/>
      <c r="BS9" s="21" t="s">
        <v>8</v>
      </c>
    </row>
    <row r="10" spans="2:71" ht="14.45" customHeight="1">
      <c r="B10" s="25"/>
      <c r="C10" s="26"/>
      <c r="D10" s="34" t="s">
        <v>27</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34" t="s">
        <v>28</v>
      </c>
      <c r="AL10" s="26"/>
      <c r="AM10" s="26"/>
      <c r="AN10" s="32" t="s">
        <v>21</v>
      </c>
      <c r="AO10" s="26"/>
      <c r="AP10" s="26"/>
      <c r="AQ10" s="28"/>
      <c r="BE10" s="313"/>
      <c r="BS10" s="21" t="s">
        <v>8</v>
      </c>
    </row>
    <row r="11" spans="2:71" ht="18.4" customHeight="1">
      <c r="B11" s="25"/>
      <c r="C11" s="26"/>
      <c r="D11" s="26"/>
      <c r="E11" s="32" t="s">
        <v>29</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34" t="s">
        <v>30</v>
      </c>
      <c r="AL11" s="26"/>
      <c r="AM11" s="26"/>
      <c r="AN11" s="32" t="s">
        <v>21</v>
      </c>
      <c r="AO11" s="26"/>
      <c r="AP11" s="26"/>
      <c r="AQ11" s="28"/>
      <c r="BE11" s="313"/>
      <c r="BS11" s="21" t="s">
        <v>8</v>
      </c>
    </row>
    <row r="12" spans="2:71" ht="6.95" customHeight="1">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8"/>
      <c r="BE12" s="313"/>
      <c r="BS12" s="21" t="s">
        <v>8</v>
      </c>
    </row>
    <row r="13" spans="2:71" ht="14.45" customHeight="1">
      <c r="B13" s="25"/>
      <c r="C13" s="26"/>
      <c r="D13" s="34" t="s">
        <v>31</v>
      </c>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34" t="s">
        <v>28</v>
      </c>
      <c r="AL13" s="26"/>
      <c r="AM13" s="26"/>
      <c r="AN13" s="36" t="s">
        <v>32</v>
      </c>
      <c r="AO13" s="26"/>
      <c r="AP13" s="26"/>
      <c r="AQ13" s="28"/>
      <c r="BE13" s="313"/>
      <c r="BS13" s="21" t="s">
        <v>8</v>
      </c>
    </row>
    <row r="14" spans="2:71" ht="13.5">
      <c r="B14" s="25"/>
      <c r="C14" s="26"/>
      <c r="D14" s="26"/>
      <c r="E14" s="317" t="s">
        <v>32</v>
      </c>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4" t="s">
        <v>30</v>
      </c>
      <c r="AL14" s="26"/>
      <c r="AM14" s="26"/>
      <c r="AN14" s="36" t="s">
        <v>32</v>
      </c>
      <c r="AO14" s="26"/>
      <c r="AP14" s="26"/>
      <c r="AQ14" s="28"/>
      <c r="BE14" s="313"/>
      <c r="BS14" s="21" t="s">
        <v>8</v>
      </c>
    </row>
    <row r="15" spans="2:71" ht="6.95" customHeight="1">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8"/>
      <c r="BE15" s="313"/>
      <c r="BS15" s="21" t="s">
        <v>6</v>
      </c>
    </row>
    <row r="16" spans="2:71" ht="14.45" customHeight="1">
      <c r="B16" s="25"/>
      <c r="C16" s="26"/>
      <c r="D16" s="34" t="s">
        <v>33</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t="s">
        <v>28</v>
      </c>
      <c r="AL16" s="26"/>
      <c r="AM16" s="26"/>
      <c r="AN16" s="32" t="s">
        <v>21</v>
      </c>
      <c r="AO16" s="26"/>
      <c r="AP16" s="26"/>
      <c r="AQ16" s="28"/>
      <c r="BE16" s="313"/>
      <c r="BS16" s="21" t="s">
        <v>6</v>
      </c>
    </row>
    <row r="17" spans="2:71" ht="18.4" customHeight="1">
      <c r="B17" s="25"/>
      <c r="C17" s="26"/>
      <c r="D17" s="26"/>
      <c r="E17" s="32" t="s">
        <v>24</v>
      </c>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34" t="s">
        <v>30</v>
      </c>
      <c r="AL17" s="26"/>
      <c r="AM17" s="26"/>
      <c r="AN17" s="32" t="s">
        <v>21</v>
      </c>
      <c r="AO17" s="26"/>
      <c r="AP17" s="26"/>
      <c r="AQ17" s="28"/>
      <c r="BE17" s="313"/>
      <c r="BS17" s="21" t="s">
        <v>34</v>
      </c>
    </row>
    <row r="18" spans="2:71" ht="6.95" customHeight="1">
      <c r="B18" s="25"/>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8"/>
      <c r="BE18" s="313"/>
      <c r="BS18" s="21" t="s">
        <v>8</v>
      </c>
    </row>
    <row r="19" spans="2:71" ht="14.45" customHeight="1">
      <c r="B19" s="25"/>
      <c r="C19" s="26"/>
      <c r="D19" s="34" t="s">
        <v>35</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8"/>
      <c r="BE19" s="313"/>
      <c r="BS19" s="21" t="s">
        <v>8</v>
      </c>
    </row>
    <row r="20" spans="2:71" ht="57" customHeight="1">
      <c r="B20" s="25"/>
      <c r="C20" s="26"/>
      <c r="D20" s="26"/>
      <c r="E20" s="319" t="s">
        <v>36</v>
      </c>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26"/>
      <c r="AP20" s="26"/>
      <c r="AQ20" s="28"/>
      <c r="BE20" s="313"/>
      <c r="BS20" s="21" t="s">
        <v>6</v>
      </c>
    </row>
    <row r="21" spans="2:57" ht="6.95" customHeight="1">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8"/>
      <c r="BE21" s="313"/>
    </row>
    <row r="22" spans="2:57" ht="6.95" customHeight="1">
      <c r="B22" s="25"/>
      <c r="C22" s="26"/>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6"/>
      <c r="AQ22" s="28"/>
      <c r="BE22" s="313"/>
    </row>
    <row r="23" spans="2:57" s="1" customFormat="1" ht="25.9" customHeight="1">
      <c r="B23" s="38"/>
      <c r="C23" s="39"/>
      <c r="D23" s="40" t="s">
        <v>37</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20">
        <f>ROUND(AG51,2)</f>
        <v>0</v>
      </c>
      <c r="AL23" s="321"/>
      <c r="AM23" s="321"/>
      <c r="AN23" s="321"/>
      <c r="AO23" s="321"/>
      <c r="AP23" s="39"/>
      <c r="AQ23" s="42"/>
      <c r="BE23" s="313"/>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13"/>
    </row>
    <row r="25" spans="2:57" s="1" customFormat="1" ht="13.5">
      <c r="B25" s="38"/>
      <c r="C25" s="39"/>
      <c r="D25" s="39"/>
      <c r="E25" s="39"/>
      <c r="F25" s="39"/>
      <c r="G25" s="39"/>
      <c r="H25" s="39"/>
      <c r="I25" s="39"/>
      <c r="J25" s="39"/>
      <c r="K25" s="39"/>
      <c r="L25" s="322" t="s">
        <v>38</v>
      </c>
      <c r="M25" s="322"/>
      <c r="N25" s="322"/>
      <c r="O25" s="322"/>
      <c r="P25" s="39"/>
      <c r="Q25" s="39"/>
      <c r="R25" s="39"/>
      <c r="S25" s="39"/>
      <c r="T25" s="39"/>
      <c r="U25" s="39"/>
      <c r="V25" s="39"/>
      <c r="W25" s="322" t="s">
        <v>39</v>
      </c>
      <c r="X25" s="322"/>
      <c r="Y25" s="322"/>
      <c r="Z25" s="322"/>
      <c r="AA25" s="322"/>
      <c r="AB25" s="322"/>
      <c r="AC25" s="322"/>
      <c r="AD25" s="322"/>
      <c r="AE25" s="322"/>
      <c r="AF25" s="39"/>
      <c r="AG25" s="39"/>
      <c r="AH25" s="39"/>
      <c r="AI25" s="39"/>
      <c r="AJ25" s="39"/>
      <c r="AK25" s="322" t="s">
        <v>40</v>
      </c>
      <c r="AL25" s="322"/>
      <c r="AM25" s="322"/>
      <c r="AN25" s="322"/>
      <c r="AO25" s="322"/>
      <c r="AP25" s="39"/>
      <c r="AQ25" s="42"/>
      <c r="BE25" s="313"/>
    </row>
    <row r="26" spans="2:57" s="2" customFormat="1" ht="14.45" customHeight="1">
      <c r="B26" s="44"/>
      <c r="C26" s="45"/>
      <c r="D26" s="46" t="s">
        <v>41</v>
      </c>
      <c r="E26" s="45"/>
      <c r="F26" s="46" t="s">
        <v>42</v>
      </c>
      <c r="G26" s="45"/>
      <c r="H26" s="45"/>
      <c r="I26" s="45"/>
      <c r="J26" s="45"/>
      <c r="K26" s="45"/>
      <c r="L26" s="323">
        <v>0.21</v>
      </c>
      <c r="M26" s="324"/>
      <c r="N26" s="324"/>
      <c r="O26" s="324"/>
      <c r="P26" s="45"/>
      <c r="Q26" s="45"/>
      <c r="R26" s="45"/>
      <c r="S26" s="45"/>
      <c r="T26" s="45"/>
      <c r="U26" s="45"/>
      <c r="V26" s="45"/>
      <c r="W26" s="325">
        <f>ROUND(AZ51,2)</f>
        <v>0</v>
      </c>
      <c r="X26" s="324"/>
      <c r="Y26" s="324"/>
      <c r="Z26" s="324"/>
      <c r="AA26" s="324"/>
      <c r="AB26" s="324"/>
      <c r="AC26" s="324"/>
      <c r="AD26" s="324"/>
      <c r="AE26" s="324"/>
      <c r="AF26" s="45"/>
      <c r="AG26" s="45"/>
      <c r="AH26" s="45"/>
      <c r="AI26" s="45"/>
      <c r="AJ26" s="45"/>
      <c r="AK26" s="325">
        <f>ROUND(AV51,2)</f>
        <v>0</v>
      </c>
      <c r="AL26" s="324"/>
      <c r="AM26" s="324"/>
      <c r="AN26" s="324"/>
      <c r="AO26" s="324"/>
      <c r="AP26" s="45"/>
      <c r="AQ26" s="47"/>
      <c r="BE26" s="313"/>
    </row>
    <row r="27" spans="2:57" s="2" customFormat="1" ht="14.45" customHeight="1">
      <c r="B27" s="44"/>
      <c r="C27" s="45"/>
      <c r="D27" s="45"/>
      <c r="E27" s="45"/>
      <c r="F27" s="46" t="s">
        <v>43</v>
      </c>
      <c r="G27" s="45"/>
      <c r="H27" s="45"/>
      <c r="I27" s="45"/>
      <c r="J27" s="45"/>
      <c r="K27" s="45"/>
      <c r="L27" s="323">
        <v>0.15</v>
      </c>
      <c r="M27" s="324"/>
      <c r="N27" s="324"/>
      <c r="O27" s="324"/>
      <c r="P27" s="45"/>
      <c r="Q27" s="45"/>
      <c r="R27" s="45"/>
      <c r="S27" s="45"/>
      <c r="T27" s="45"/>
      <c r="U27" s="45"/>
      <c r="V27" s="45"/>
      <c r="W27" s="325">
        <f>ROUND(BA51,2)</f>
        <v>0</v>
      </c>
      <c r="X27" s="324"/>
      <c r="Y27" s="324"/>
      <c r="Z27" s="324"/>
      <c r="AA27" s="324"/>
      <c r="AB27" s="324"/>
      <c r="AC27" s="324"/>
      <c r="AD27" s="324"/>
      <c r="AE27" s="324"/>
      <c r="AF27" s="45"/>
      <c r="AG27" s="45"/>
      <c r="AH27" s="45"/>
      <c r="AI27" s="45"/>
      <c r="AJ27" s="45"/>
      <c r="AK27" s="325">
        <f>ROUND(AW51,2)</f>
        <v>0</v>
      </c>
      <c r="AL27" s="324"/>
      <c r="AM27" s="324"/>
      <c r="AN27" s="324"/>
      <c r="AO27" s="324"/>
      <c r="AP27" s="45"/>
      <c r="AQ27" s="47"/>
      <c r="BE27" s="313"/>
    </row>
    <row r="28" spans="2:57" s="2" customFormat="1" ht="14.45" customHeight="1" hidden="1">
      <c r="B28" s="44"/>
      <c r="C28" s="45"/>
      <c r="D28" s="45"/>
      <c r="E28" s="45"/>
      <c r="F28" s="46" t="s">
        <v>44</v>
      </c>
      <c r="G28" s="45"/>
      <c r="H28" s="45"/>
      <c r="I28" s="45"/>
      <c r="J28" s="45"/>
      <c r="K28" s="45"/>
      <c r="L28" s="323">
        <v>0.21</v>
      </c>
      <c r="M28" s="324"/>
      <c r="N28" s="324"/>
      <c r="O28" s="324"/>
      <c r="P28" s="45"/>
      <c r="Q28" s="45"/>
      <c r="R28" s="45"/>
      <c r="S28" s="45"/>
      <c r="T28" s="45"/>
      <c r="U28" s="45"/>
      <c r="V28" s="45"/>
      <c r="W28" s="325">
        <f>ROUND(BB51,2)</f>
        <v>0</v>
      </c>
      <c r="X28" s="324"/>
      <c r="Y28" s="324"/>
      <c r="Z28" s="324"/>
      <c r="AA28" s="324"/>
      <c r="AB28" s="324"/>
      <c r="AC28" s="324"/>
      <c r="AD28" s="324"/>
      <c r="AE28" s="324"/>
      <c r="AF28" s="45"/>
      <c r="AG28" s="45"/>
      <c r="AH28" s="45"/>
      <c r="AI28" s="45"/>
      <c r="AJ28" s="45"/>
      <c r="AK28" s="325">
        <v>0</v>
      </c>
      <c r="AL28" s="324"/>
      <c r="AM28" s="324"/>
      <c r="AN28" s="324"/>
      <c r="AO28" s="324"/>
      <c r="AP28" s="45"/>
      <c r="AQ28" s="47"/>
      <c r="BE28" s="313"/>
    </row>
    <row r="29" spans="2:57" s="2" customFormat="1" ht="14.45" customHeight="1" hidden="1">
      <c r="B29" s="44"/>
      <c r="C29" s="45"/>
      <c r="D29" s="45"/>
      <c r="E29" s="45"/>
      <c r="F29" s="46" t="s">
        <v>45</v>
      </c>
      <c r="G29" s="45"/>
      <c r="H29" s="45"/>
      <c r="I29" s="45"/>
      <c r="J29" s="45"/>
      <c r="K29" s="45"/>
      <c r="L29" s="323">
        <v>0.15</v>
      </c>
      <c r="M29" s="324"/>
      <c r="N29" s="324"/>
      <c r="O29" s="324"/>
      <c r="P29" s="45"/>
      <c r="Q29" s="45"/>
      <c r="R29" s="45"/>
      <c r="S29" s="45"/>
      <c r="T29" s="45"/>
      <c r="U29" s="45"/>
      <c r="V29" s="45"/>
      <c r="W29" s="325">
        <f>ROUND(BC51,2)</f>
        <v>0</v>
      </c>
      <c r="X29" s="324"/>
      <c r="Y29" s="324"/>
      <c r="Z29" s="324"/>
      <c r="AA29" s="324"/>
      <c r="AB29" s="324"/>
      <c r="AC29" s="324"/>
      <c r="AD29" s="324"/>
      <c r="AE29" s="324"/>
      <c r="AF29" s="45"/>
      <c r="AG29" s="45"/>
      <c r="AH29" s="45"/>
      <c r="AI29" s="45"/>
      <c r="AJ29" s="45"/>
      <c r="AK29" s="325">
        <v>0</v>
      </c>
      <c r="AL29" s="324"/>
      <c r="AM29" s="324"/>
      <c r="AN29" s="324"/>
      <c r="AO29" s="324"/>
      <c r="AP29" s="45"/>
      <c r="AQ29" s="47"/>
      <c r="BE29" s="313"/>
    </row>
    <row r="30" spans="2:57" s="2" customFormat="1" ht="14.45" customHeight="1" hidden="1">
      <c r="B30" s="44"/>
      <c r="C30" s="45"/>
      <c r="D30" s="45"/>
      <c r="E30" s="45"/>
      <c r="F30" s="46" t="s">
        <v>46</v>
      </c>
      <c r="G30" s="45"/>
      <c r="H30" s="45"/>
      <c r="I30" s="45"/>
      <c r="J30" s="45"/>
      <c r="K30" s="45"/>
      <c r="L30" s="323">
        <v>0</v>
      </c>
      <c r="M30" s="324"/>
      <c r="N30" s="324"/>
      <c r="O30" s="324"/>
      <c r="P30" s="45"/>
      <c r="Q30" s="45"/>
      <c r="R30" s="45"/>
      <c r="S30" s="45"/>
      <c r="T30" s="45"/>
      <c r="U30" s="45"/>
      <c r="V30" s="45"/>
      <c r="W30" s="325">
        <f>ROUND(BD51,2)</f>
        <v>0</v>
      </c>
      <c r="X30" s="324"/>
      <c r="Y30" s="324"/>
      <c r="Z30" s="324"/>
      <c r="AA30" s="324"/>
      <c r="AB30" s="324"/>
      <c r="AC30" s="324"/>
      <c r="AD30" s="324"/>
      <c r="AE30" s="324"/>
      <c r="AF30" s="45"/>
      <c r="AG30" s="45"/>
      <c r="AH30" s="45"/>
      <c r="AI30" s="45"/>
      <c r="AJ30" s="45"/>
      <c r="AK30" s="325">
        <v>0</v>
      </c>
      <c r="AL30" s="324"/>
      <c r="AM30" s="324"/>
      <c r="AN30" s="324"/>
      <c r="AO30" s="324"/>
      <c r="AP30" s="45"/>
      <c r="AQ30" s="47"/>
      <c r="BE30" s="313"/>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13"/>
    </row>
    <row r="32" spans="2:57" s="1" customFormat="1" ht="25.9" customHeight="1">
      <c r="B32" s="38"/>
      <c r="C32" s="48"/>
      <c r="D32" s="49" t="s">
        <v>47</v>
      </c>
      <c r="E32" s="50"/>
      <c r="F32" s="50"/>
      <c r="G32" s="50"/>
      <c r="H32" s="50"/>
      <c r="I32" s="50"/>
      <c r="J32" s="50"/>
      <c r="K32" s="50"/>
      <c r="L32" s="50"/>
      <c r="M32" s="50"/>
      <c r="N32" s="50"/>
      <c r="O32" s="50"/>
      <c r="P32" s="50"/>
      <c r="Q32" s="50"/>
      <c r="R32" s="50"/>
      <c r="S32" s="50"/>
      <c r="T32" s="51" t="s">
        <v>48</v>
      </c>
      <c r="U32" s="50"/>
      <c r="V32" s="50"/>
      <c r="W32" s="50"/>
      <c r="X32" s="326" t="s">
        <v>49</v>
      </c>
      <c r="Y32" s="327"/>
      <c r="Z32" s="327"/>
      <c r="AA32" s="327"/>
      <c r="AB32" s="327"/>
      <c r="AC32" s="50"/>
      <c r="AD32" s="50"/>
      <c r="AE32" s="50"/>
      <c r="AF32" s="50"/>
      <c r="AG32" s="50"/>
      <c r="AH32" s="50"/>
      <c r="AI32" s="50"/>
      <c r="AJ32" s="50"/>
      <c r="AK32" s="328">
        <f>SUM(AK23:AK30)</f>
        <v>0</v>
      </c>
      <c r="AL32" s="327"/>
      <c r="AM32" s="327"/>
      <c r="AN32" s="327"/>
      <c r="AO32" s="329"/>
      <c r="AP32" s="48"/>
      <c r="AQ32" s="52"/>
      <c r="BE32" s="313"/>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50</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15</v>
      </c>
      <c r="D41" s="63"/>
      <c r="E41" s="63"/>
      <c r="F41" s="63"/>
      <c r="G41" s="63"/>
      <c r="H41" s="63"/>
      <c r="I41" s="63"/>
      <c r="J41" s="63"/>
      <c r="K41" s="63"/>
      <c r="L41" s="63" t="str">
        <f>K5</f>
        <v>DOLNI_VLKYS</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18</v>
      </c>
      <c r="D42" s="67"/>
      <c r="E42" s="67"/>
      <c r="F42" s="67"/>
      <c r="G42" s="67"/>
      <c r="H42" s="67"/>
      <c r="I42" s="67"/>
      <c r="J42" s="67"/>
      <c r="K42" s="67"/>
      <c r="L42" s="330" t="str">
        <f>K6</f>
        <v>Silnice III/18052 Malesice – Dolní Vlkýš, DEŠŤOVÁ KANALIZACE</v>
      </c>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3.5">
      <c r="B44" s="38"/>
      <c r="C44" s="62" t="s">
        <v>23</v>
      </c>
      <c r="D44" s="60"/>
      <c r="E44" s="60"/>
      <c r="F44" s="60"/>
      <c r="G44" s="60"/>
      <c r="H44" s="60"/>
      <c r="I44" s="60"/>
      <c r="J44" s="60"/>
      <c r="K44" s="60"/>
      <c r="L44" s="69" t="str">
        <f>IF(K8="","",K8)</f>
        <v xml:space="preserve"> </v>
      </c>
      <c r="M44" s="60"/>
      <c r="N44" s="60"/>
      <c r="O44" s="60"/>
      <c r="P44" s="60"/>
      <c r="Q44" s="60"/>
      <c r="R44" s="60"/>
      <c r="S44" s="60"/>
      <c r="T44" s="60"/>
      <c r="U44" s="60"/>
      <c r="V44" s="60"/>
      <c r="W44" s="60"/>
      <c r="X44" s="60"/>
      <c r="Y44" s="60"/>
      <c r="Z44" s="60"/>
      <c r="AA44" s="60"/>
      <c r="AB44" s="60"/>
      <c r="AC44" s="60"/>
      <c r="AD44" s="60"/>
      <c r="AE44" s="60"/>
      <c r="AF44" s="60"/>
      <c r="AG44" s="60"/>
      <c r="AH44" s="60"/>
      <c r="AI44" s="62" t="s">
        <v>25</v>
      </c>
      <c r="AJ44" s="60"/>
      <c r="AK44" s="60"/>
      <c r="AL44" s="60"/>
      <c r="AM44" s="332" t="str">
        <f>IF(AN8="","",AN8)</f>
        <v>19. 1. 2018</v>
      </c>
      <c r="AN44" s="332"/>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3.5">
      <c r="B46" s="38"/>
      <c r="C46" s="62" t="s">
        <v>27</v>
      </c>
      <c r="D46" s="60"/>
      <c r="E46" s="60"/>
      <c r="F46" s="60"/>
      <c r="G46" s="60"/>
      <c r="H46" s="60"/>
      <c r="I46" s="60"/>
      <c r="J46" s="60"/>
      <c r="K46" s="60"/>
      <c r="L46" s="63" t="str">
        <f>IF(E11="","",E11)</f>
        <v>SÚSPK</v>
      </c>
      <c r="M46" s="60"/>
      <c r="N46" s="60"/>
      <c r="O46" s="60"/>
      <c r="P46" s="60"/>
      <c r="Q46" s="60"/>
      <c r="R46" s="60"/>
      <c r="S46" s="60"/>
      <c r="T46" s="60"/>
      <c r="U46" s="60"/>
      <c r="V46" s="60"/>
      <c r="W46" s="60"/>
      <c r="X46" s="60"/>
      <c r="Y46" s="60"/>
      <c r="Z46" s="60"/>
      <c r="AA46" s="60"/>
      <c r="AB46" s="60"/>
      <c r="AC46" s="60"/>
      <c r="AD46" s="60"/>
      <c r="AE46" s="60"/>
      <c r="AF46" s="60"/>
      <c r="AG46" s="60"/>
      <c r="AH46" s="60"/>
      <c r="AI46" s="62" t="s">
        <v>33</v>
      </c>
      <c r="AJ46" s="60"/>
      <c r="AK46" s="60"/>
      <c r="AL46" s="60"/>
      <c r="AM46" s="333" t="str">
        <f>IF(E17="","",E17)</f>
        <v xml:space="preserve"> </v>
      </c>
      <c r="AN46" s="333"/>
      <c r="AO46" s="333"/>
      <c r="AP46" s="333"/>
      <c r="AQ46" s="60"/>
      <c r="AR46" s="58"/>
      <c r="AS46" s="334" t="s">
        <v>51</v>
      </c>
      <c r="AT46" s="335"/>
      <c r="AU46" s="71"/>
      <c r="AV46" s="71"/>
      <c r="AW46" s="71"/>
      <c r="AX46" s="71"/>
      <c r="AY46" s="71"/>
      <c r="AZ46" s="71"/>
      <c r="BA46" s="71"/>
      <c r="BB46" s="71"/>
      <c r="BC46" s="71"/>
      <c r="BD46" s="72"/>
    </row>
    <row r="47" spans="2:56" s="1" customFormat="1" ht="13.5">
      <c r="B47" s="38"/>
      <c r="C47" s="62" t="s">
        <v>31</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36"/>
      <c r="AT47" s="337"/>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38"/>
      <c r="AT48" s="339"/>
      <c r="AU48" s="39"/>
      <c r="AV48" s="39"/>
      <c r="AW48" s="39"/>
      <c r="AX48" s="39"/>
      <c r="AY48" s="39"/>
      <c r="AZ48" s="39"/>
      <c r="BA48" s="39"/>
      <c r="BB48" s="39"/>
      <c r="BC48" s="39"/>
      <c r="BD48" s="75"/>
    </row>
    <row r="49" spans="2:56" s="1" customFormat="1" ht="29.25" customHeight="1">
      <c r="B49" s="38"/>
      <c r="C49" s="340" t="s">
        <v>52</v>
      </c>
      <c r="D49" s="341"/>
      <c r="E49" s="341"/>
      <c r="F49" s="341"/>
      <c r="G49" s="341"/>
      <c r="H49" s="76"/>
      <c r="I49" s="342" t="s">
        <v>53</v>
      </c>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3" t="s">
        <v>54</v>
      </c>
      <c r="AH49" s="341"/>
      <c r="AI49" s="341"/>
      <c r="AJ49" s="341"/>
      <c r="AK49" s="341"/>
      <c r="AL49" s="341"/>
      <c r="AM49" s="341"/>
      <c r="AN49" s="342" t="s">
        <v>55</v>
      </c>
      <c r="AO49" s="341"/>
      <c r="AP49" s="341"/>
      <c r="AQ49" s="77" t="s">
        <v>56</v>
      </c>
      <c r="AR49" s="58"/>
      <c r="AS49" s="78" t="s">
        <v>57</v>
      </c>
      <c r="AT49" s="79" t="s">
        <v>58</v>
      </c>
      <c r="AU49" s="79" t="s">
        <v>59</v>
      </c>
      <c r="AV49" s="79" t="s">
        <v>60</v>
      </c>
      <c r="AW49" s="79" t="s">
        <v>61</v>
      </c>
      <c r="AX49" s="79" t="s">
        <v>62</v>
      </c>
      <c r="AY49" s="79" t="s">
        <v>63</v>
      </c>
      <c r="AZ49" s="79" t="s">
        <v>64</v>
      </c>
      <c r="BA49" s="79" t="s">
        <v>65</v>
      </c>
      <c r="BB49" s="79" t="s">
        <v>66</v>
      </c>
      <c r="BC49" s="79" t="s">
        <v>67</v>
      </c>
      <c r="BD49" s="80" t="s">
        <v>68</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69</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47">
        <f>ROUND(SUM(AG52:AG54),2)</f>
        <v>0</v>
      </c>
      <c r="AH51" s="347"/>
      <c r="AI51" s="347"/>
      <c r="AJ51" s="347"/>
      <c r="AK51" s="347"/>
      <c r="AL51" s="347"/>
      <c r="AM51" s="347"/>
      <c r="AN51" s="348">
        <f>SUM(AG51,AT51)</f>
        <v>0</v>
      </c>
      <c r="AO51" s="348"/>
      <c r="AP51" s="348"/>
      <c r="AQ51" s="86" t="s">
        <v>21</v>
      </c>
      <c r="AR51" s="68"/>
      <c r="AS51" s="87">
        <f>ROUND(SUM(AS52:AS54),2)</f>
        <v>0</v>
      </c>
      <c r="AT51" s="88">
        <f>ROUND(SUM(AV51:AW51),2)</f>
        <v>0</v>
      </c>
      <c r="AU51" s="89">
        <f>ROUND(SUM(AU52:AU54),5)</f>
        <v>0</v>
      </c>
      <c r="AV51" s="88">
        <f>ROUND(AZ51*L26,2)</f>
        <v>0</v>
      </c>
      <c r="AW51" s="88">
        <f>ROUND(BA51*L27,2)</f>
        <v>0</v>
      </c>
      <c r="AX51" s="88">
        <f>ROUND(BB51*L26,2)</f>
        <v>0</v>
      </c>
      <c r="AY51" s="88">
        <f>ROUND(BC51*L27,2)</f>
        <v>0</v>
      </c>
      <c r="AZ51" s="88">
        <f>ROUND(SUM(AZ52:AZ54),2)</f>
        <v>0</v>
      </c>
      <c r="BA51" s="88">
        <f>ROUND(SUM(BA52:BA54),2)</f>
        <v>0</v>
      </c>
      <c r="BB51" s="88">
        <f>ROUND(SUM(BB52:BB54),2)</f>
        <v>0</v>
      </c>
      <c r="BC51" s="88">
        <f>ROUND(SUM(BC52:BC54),2)</f>
        <v>0</v>
      </c>
      <c r="BD51" s="90">
        <f>ROUND(SUM(BD52:BD54),2)</f>
        <v>0</v>
      </c>
      <c r="BS51" s="91" t="s">
        <v>70</v>
      </c>
      <c r="BT51" s="91" t="s">
        <v>71</v>
      </c>
      <c r="BU51" s="92" t="s">
        <v>72</v>
      </c>
      <c r="BV51" s="91" t="s">
        <v>73</v>
      </c>
      <c r="BW51" s="91" t="s">
        <v>7</v>
      </c>
      <c r="BX51" s="91" t="s">
        <v>74</v>
      </c>
      <c r="CL51" s="91" t="s">
        <v>21</v>
      </c>
    </row>
    <row r="52" spans="1:91" s="5" customFormat="1" ht="16.5" customHeight="1">
      <c r="A52" s="93" t="s">
        <v>75</v>
      </c>
      <c r="B52" s="94"/>
      <c r="C52" s="95"/>
      <c r="D52" s="346" t="s">
        <v>76</v>
      </c>
      <c r="E52" s="346"/>
      <c r="F52" s="346"/>
      <c r="G52" s="346"/>
      <c r="H52" s="346"/>
      <c r="I52" s="96"/>
      <c r="J52" s="346" t="s">
        <v>77</v>
      </c>
      <c r="K52" s="346"/>
      <c r="L52" s="346"/>
      <c r="M52" s="346"/>
      <c r="N52" s="346"/>
      <c r="O52" s="346"/>
      <c r="P52" s="346"/>
      <c r="Q52" s="346"/>
      <c r="R52" s="346"/>
      <c r="S52" s="346"/>
      <c r="T52" s="346"/>
      <c r="U52" s="346"/>
      <c r="V52" s="346"/>
      <c r="W52" s="346"/>
      <c r="X52" s="346"/>
      <c r="Y52" s="346"/>
      <c r="Z52" s="346"/>
      <c r="AA52" s="346"/>
      <c r="AB52" s="346"/>
      <c r="AC52" s="346"/>
      <c r="AD52" s="346"/>
      <c r="AE52" s="346"/>
      <c r="AF52" s="346"/>
      <c r="AG52" s="344">
        <f>'101 - Oprava vozovky siln...'!J27</f>
        <v>0</v>
      </c>
      <c r="AH52" s="345"/>
      <c r="AI52" s="345"/>
      <c r="AJ52" s="345"/>
      <c r="AK52" s="345"/>
      <c r="AL52" s="345"/>
      <c r="AM52" s="345"/>
      <c r="AN52" s="344">
        <f>SUM(AG52,AT52)</f>
        <v>0</v>
      </c>
      <c r="AO52" s="345"/>
      <c r="AP52" s="345"/>
      <c r="AQ52" s="97" t="s">
        <v>78</v>
      </c>
      <c r="AR52" s="98"/>
      <c r="AS52" s="99">
        <v>0</v>
      </c>
      <c r="AT52" s="100">
        <f>ROUND(SUM(AV52:AW52),2)</f>
        <v>0</v>
      </c>
      <c r="AU52" s="101">
        <f>'101 - Oprava vozovky siln...'!P81</f>
        <v>0</v>
      </c>
      <c r="AV52" s="100">
        <f>'101 - Oprava vozovky siln...'!J30</f>
        <v>0</v>
      </c>
      <c r="AW52" s="100">
        <f>'101 - Oprava vozovky siln...'!J31</f>
        <v>0</v>
      </c>
      <c r="AX52" s="100">
        <f>'101 - Oprava vozovky siln...'!J32</f>
        <v>0</v>
      </c>
      <c r="AY52" s="100">
        <f>'101 - Oprava vozovky siln...'!J33</f>
        <v>0</v>
      </c>
      <c r="AZ52" s="100">
        <f>'101 - Oprava vozovky siln...'!F30</f>
        <v>0</v>
      </c>
      <c r="BA52" s="100">
        <f>'101 - Oprava vozovky siln...'!F31</f>
        <v>0</v>
      </c>
      <c r="BB52" s="100">
        <f>'101 - Oprava vozovky siln...'!F32</f>
        <v>0</v>
      </c>
      <c r="BC52" s="100">
        <f>'101 - Oprava vozovky siln...'!F33</f>
        <v>0</v>
      </c>
      <c r="BD52" s="102">
        <f>'101 - Oprava vozovky siln...'!F34</f>
        <v>0</v>
      </c>
      <c r="BT52" s="103" t="s">
        <v>79</v>
      </c>
      <c r="BV52" s="103" t="s">
        <v>73</v>
      </c>
      <c r="BW52" s="103" t="s">
        <v>80</v>
      </c>
      <c r="BX52" s="103" t="s">
        <v>7</v>
      </c>
      <c r="CL52" s="103" t="s">
        <v>21</v>
      </c>
      <c r="CM52" s="103" t="s">
        <v>81</v>
      </c>
    </row>
    <row r="53" spans="1:91" s="5" customFormat="1" ht="16.5" customHeight="1">
      <c r="A53" s="93" t="s">
        <v>75</v>
      </c>
      <c r="B53" s="94"/>
      <c r="C53" s="95"/>
      <c r="D53" s="346" t="s">
        <v>82</v>
      </c>
      <c r="E53" s="346"/>
      <c r="F53" s="346"/>
      <c r="G53" s="346"/>
      <c r="H53" s="346"/>
      <c r="I53" s="96"/>
      <c r="J53" s="346" t="s">
        <v>83</v>
      </c>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4">
        <f>'301 - Dešťová kanalizace'!J27</f>
        <v>0</v>
      </c>
      <c r="AH53" s="345"/>
      <c r="AI53" s="345"/>
      <c r="AJ53" s="345"/>
      <c r="AK53" s="345"/>
      <c r="AL53" s="345"/>
      <c r="AM53" s="345"/>
      <c r="AN53" s="344">
        <f>SUM(AG53,AT53)</f>
        <v>0</v>
      </c>
      <c r="AO53" s="345"/>
      <c r="AP53" s="345"/>
      <c r="AQ53" s="97" t="s">
        <v>78</v>
      </c>
      <c r="AR53" s="98"/>
      <c r="AS53" s="99">
        <v>0</v>
      </c>
      <c r="AT53" s="100">
        <f>ROUND(SUM(AV53:AW53),2)</f>
        <v>0</v>
      </c>
      <c r="AU53" s="101">
        <f>'301 - Dešťová kanalizace'!P83</f>
        <v>0</v>
      </c>
      <c r="AV53" s="100">
        <f>'301 - Dešťová kanalizace'!J30</f>
        <v>0</v>
      </c>
      <c r="AW53" s="100">
        <f>'301 - Dešťová kanalizace'!J31</f>
        <v>0</v>
      </c>
      <c r="AX53" s="100">
        <f>'301 - Dešťová kanalizace'!J32</f>
        <v>0</v>
      </c>
      <c r="AY53" s="100">
        <f>'301 - Dešťová kanalizace'!J33</f>
        <v>0</v>
      </c>
      <c r="AZ53" s="100">
        <f>'301 - Dešťová kanalizace'!F30</f>
        <v>0</v>
      </c>
      <c r="BA53" s="100">
        <f>'301 - Dešťová kanalizace'!F31</f>
        <v>0</v>
      </c>
      <c r="BB53" s="100">
        <f>'301 - Dešťová kanalizace'!F32</f>
        <v>0</v>
      </c>
      <c r="BC53" s="100">
        <f>'301 - Dešťová kanalizace'!F33</f>
        <v>0</v>
      </c>
      <c r="BD53" s="102">
        <f>'301 - Dešťová kanalizace'!F34</f>
        <v>0</v>
      </c>
      <c r="BT53" s="103" t="s">
        <v>79</v>
      </c>
      <c r="BV53" s="103" t="s">
        <v>73</v>
      </c>
      <c r="BW53" s="103" t="s">
        <v>84</v>
      </c>
      <c r="BX53" s="103" t="s">
        <v>7</v>
      </c>
      <c r="CL53" s="103" t="s">
        <v>21</v>
      </c>
      <c r="CM53" s="103" t="s">
        <v>81</v>
      </c>
    </row>
    <row r="54" spans="1:91" s="5" customFormat="1" ht="16.5" customHeight="1">
      <c r="A54" s="93" t="s">
        <v>75</v>
      </c>
      <c r="B54" s="94"/>
      <c r="C54" s="95"/>
      <c r="D54" s="346" t="s">
        <v>85</v>
      </c>
      <c r="E54" s="346"/>
      <c r="F54" s="346"/>
      <c r="G54" s="346"/>
      <c r="H54" s="346"/>
      <c r="I54" s="96"/>
      <c r="J54" s="346" t="s">
        <v>86</v>
      </c>
      <c r="K54" s="346"/>
      <c r="L54" s="346"/>
      <c r="M54" s="346"/>
      <c r="N54" s="346"/>
      <c r="O54" s="346"/>
      <c r="P54" s="346"/>
      <c r="Q54" s="346"/>
      <c r="R54" s="346"/>
      <c r="S54" s="346"/>
      <c r="T54" s="346"/>
      <c r="U54" s="346"/>
      <c r="V54" s="346"/>
      <c r="W54" s="346"/>
      <c r="X54" s="346"/>
      <c r="Y54" s="346"/>
      <c r="Z54" s="346"/>
      <c r="AA54" s="346"/>
      <c r="AB54" s="346"/>
      <c r="AC54" s="346"/>
      <c r="AD54" s="346"/>
      <c r="AE54" s="346"/>
      <c r="AF54" s="346"/>
      <c r="AG54" s="344">
        <f>'9 - Vedlejší rozpočtové n...'!J27</f>
        <v>0</v>
      </c>
      <c r="AH54" s="345"/>
      <c r="AI54" s="345"/>
      <c r="AJ54" s="345"/>
      <c r="AK54" s="345"/>
      <c r="AL54" s="345"/>
      <c r="AM54" s="345"/>
      <c r="AN54" s="344">
        <f>SUM(AG54,AT54)</f>
        <v>0</v>
      </c>
      <c r="AO54" s="345"/>
      <c r="AP54" s="345"/>
      <c r="AQ54" s="97" t="s">
        <v>78</v>
      </c>
      <c r="AR54" s="98"/>
      <c r="AS54" s="104">
        <v>0</v>
      </c>
      <c r="AT54" s="105">
        <f>ROUND(SUM(AV54:AW54),2)</f>
        <v>0</v>
      </c>
      <c r="AU54" s="106">
        <f>'9 - Vedlejší rozpočtové n...'!P80</f>
        <v>0</v>
      </c>
      <c r="AV54" s="105">
        <f>'9 - Vedlejší rozpočtové n...'!J30</f>
        <v>0</v>
      </c>
      <c r="AW54" s="105">
        <f>'9 - Vedlejší rozpočtové n...'!J31</f>
        <v>0</v>
      </c>
      <c r="AX54" s="105">
        <f>'9 - Vedlejší rozpočtové n...'!J32</f>
        <v>0</v>
      </c>
      <c r="AY54" s="105">
        <f>'9 - Vedlejší rozpočtové n...'!J33</f>
        <v>0</v>
      </c>
      <c r="AZ54" s="105">
        <f>'9 - Vedlejší rozpočtové n...'!F30</f>
        <v>0</v>
      </c>
      <c r="BA54" s="105">
        <f>'9 - Vedlejší rozpočtové n...'!F31</f>
        <v>0</v>
      </c>
      <c r="BB54" s="105">
        <f>'9 - Vedlejší rozpočtové n...'!F32</f>
        <v>0</v>
      </c>
      <c r="BC54" s="105">
        <f>'9 - Vedlejší rozpočtové n...'!F33</f>
        <v>0</v>
      </c>
      <c r="BD54" s="107">
        <f>'9 - Vedlejší rozpočtové n...'!F34</f>
        <v>0</v>
      </c>
      <c r="BT54" s="103" t="s">
        <v>79</v>
      </c>
      <c r="BV54" s="103" t="s">
        <v>73</v>
      </c>
      <c r="BW54" s="103" t="s">
        <v>87</v>
      </c>
      <c r="BX54" s="103" t="s">
        <v>7</v>
      </c>
      <c r="CL54" s="103" t="s">
        <v>21</v>
      </c>
      <c r="CM54" s="103" t="s">
        <v>81</v>
      </c>
    </row>
    <row r="55" spans="2:44" s="1" customFormat="1" ht="30" customHeight="1">
      <c r="B55" s="38"/>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58"/>
    </row>
    <row r="56" spans="2:44" s="1" customFormat="1" ht="6.95" customHeight="1">
      <c r="B56" s="53"/>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8"/>
    </row>
  </sheetData>
  <sheetProtection algorithmName="SHA-512" hashValue="ppKLGzfZ+Zi62+Xw90yhUP8PaWdBXrK1QQLDtbfRarjeo+OkyUeOwHXE52EYtAFKubLdIe8thZxkMshEM0hQ4Q==" saltValue="2iZoGQHtOb4k9vs8tm+SvObUhoZkIOSPk3fyVSk1bB+RbrwuC2x1LZf8dNfxYu8PfhAqtKF2I9s4OcUzEgHqCw==" spinCount="100000" sheet="1" objects="1" scenarios="1" formatColumns="0" formatRows="0"/>
  <mergeCells count="49">
    <mergeCell ref="AR2:BE2"/>
    <mergeCell ref="AN54:AP54"/>
    <mergeCell ref="AG54:AM54"/>
    <mergeCell ref="D54:H54"/>
    <mergeCell ref="J54:AF54"/>
    <mergeCell ref="AG51:AM51"/>
    <mergeCell ref="AN51:AP51"/>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01 - Oprava vozovky siln...'!C2" display="/"/>
    <hyperlink ref="A53" location="'301 - Dešťová kanalizace'!C2" display="/"/>
    <hyperlink ref="A54" location="'9 - Vedlejší rozpočtové 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88</v>
      </c>
      <c r="G1" s="358" t="s">
        <v>89</v>
      </c>
      <c r="H1" s="358"/>
      <c r="I1" s="112"/>
      <c r="J1" s="111" t="s">
        <v>90</v>
      </c>
      <c r="K1" s="110" t="s">
        <v>91</v>
      </c>
      <c r="L1" s="111" t="s">
        <v>92</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49"/>
      <c r="M2" s="349"/>
      <c r="N2" s="349"/>
      <c r="O2" s="349"/>
      <c r="P2" s="349"/>
      <c r="Q2" s="349"/>
      <c r="R2" s="349"/>
      <c r="S2" s="349"/>
      <c r="T2" s="349"/>
      <c r="U2" s="349"/>
      <c r="V2" s="349"/>
      <c r="AT2" s="21" t="s">
        <v>80</v>
      </c>
    </row>
    <row r="3" spans="2:46" ht="6.95" customHeight="1">
      <c r="B3" s="22"/>
      <c r="C3" s="23"/>
      <c r="D3" s="23"/>
      <c r="E3" s="23"/>
      <c r="F3" s="23"/>
      <c r="G3" s="23"/>
      <c r="H3" s="23"/>
      <c r="I3" s="113"/>
      <c r="J3" s="23"/>
      <c r="K3" s="24"/>
      <c r="AT3" s="21" t="s">
        <v>81</v>
      </c>
    </row>
    <row r="4" spans="2:46" ht="36.95" customHeight="1">
      <c r="B4" s="25"/>
      <c r="C4" s="26"/>
      <c r="D4" s="27" t="s">
        <v>93</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16.5" customHeight="1">
      <c r="B7" s="25"/>
      <c r="C7" s="26"/>
      <c r="D7" s="26"/>
      <c r="E7" s="350" t="str">
        <f>'Rekapitulace stavby'!K6</f>
        <v>Silnice III/18052 Malesice – Dolní Vlkýš, DEŠŤOVÁ KANALIZACE</v>
      </c>
      <c r="F7" s="351"/>
      <c r="G7" s="351"/>
      <c r="H7" s="351"/>
      <c r="I7" s="114"/>
      <c r="J7" s="26"/>
      <c r="K7" s="28"/>
    </row>
    <row r="8" spans="2:11" s="1" customFormat="1" ht="13.5">
      <c r="B8" s="38"/>
      <c r="C8" s="39"/>
      <c r="D8" s="34" t="s">
        <v>94</v>
      </c>
      <c r="E8" s="39"/>
      <c r="F8" s="39"/>
      <c r="G8" s="39"/>
      <c r="H8" s="39"/>
      <c r="I8" s="115"/>
      <c r="J8" s="39"/>
      <c r="K8" s="42"/>
    </row>
    <row r="9" spans="2:11" s="1" customFormat="1" ht="36.95" customHeight="1">
      <c r="B9" s="38"/>
      <c r="C9" s="39"/>
      <c r="D9" s="39"/>
      <c r="E9" s="352" t="s">
        <v>95</v>
      </c>
      <c r="F9" s="353"/>
      <c r="G9" s="353"/>
      <c r="H9" s="353"/>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20</v>
      </c>
      <c r="E11" s="39"/>
      <c r="F11" s="32" t="s">
        <v>21</v>
      </c>
      <c r="G11" s="39"/>
      <c r="H11" s="39"/>
      <c r="I11" s="116" t="s">
        <v>22</v>
      </c>
      <c r="J11" s="32" t="s">
        <v>21</v>
      </c>
      <c r="K11" s="42"/>
    </row>
    <row r="12" spans="2:11" s="1" customFormat="1" ht="14.45" customHeight="1">
      <c r="B12" s="38"/>
      <c r="C12" s="39"/>
      <c r="D12" s="34" t="s">
        <v>23</v>
      </c>
      <c r="E12" s="39"/>
      <c r="F12" s="32" t="s">
        <v>24</v>
      </c>
      <c r="G12" s="39"/>
      <c r="H12" s="39"/>
      <c r="I12" s="116" t="s">
        <v>25</v>
      </c>
      <c r="J12" s="117" t="str">
        <f>'Rekapitulace stavby'!AN8</f>
        <v>19. 1. 2018</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27</v>
      </c>
      <c r="E14" s="39"/>
      <c r="F14" s="39"/>
      <c r="G14" s="39"/>
      <c r="H14" s="39"/>
      <c r="I14" s="116" t="s">
        <v>28</v>
      </c>
      <c r="J14" s="32" t="s">
        <v>21</v>
      </c>
      <c r="K14" s="42"/>
    </row>
    <row r="15" spans="2:11" s="1" customFormat="1" ht="18" customHeight="1">
      <c r="B15" s="38"/>
      <c r="C15" s="39"/>
      <c r="D15" s="39"/>
      <c r="E15" s="32" t="s">
        <v>29</v>
      </c>
      <c r="F15" s="39"/>
      <c r="G15" s="39"/>
      <c r="H15" s="39"/>
      <c r="I15" s="116" t="s">
        <v>30</v>
      </c>
      <c r="J15" s="32" t="s">
        <v>21</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31</v>
      </c>
      <c r="E17" s="39"/>
      <c r="F17" s="39"/>
      <c r="G17" s="39"/>
      <c r="H17" s="39"/>
      <c r="I17" s="116"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30</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33</v>
      </c>
      <c r="E20" s="39"/>
      <c r="F20" s="39"/>
      <c r="G20" s="39"/>
      <c r="H20" s="39"/>
      <c r="I20" s="116" t="s">
        <v>28</v>
      </c>
      <c r="J20" s="32" t="str">
        <f>IF('Rekapitulace stavby'!AN16="","",'Rekapitulace stavby'!AN16)</f>
        <v/>
      </c>
      <c r="K20" s="42"/>
    </row>
    <row r="21" spans="2:11" s="1" customFormat="1" ht="18" customHeight="1">
      <c r="B21" s="38"/>
      <c r="C21" s="39"/>
      <c r="D21" s="39"/>
      <c r="E21" s="32" t="str">
        <f>IF('Rekapitulace stavby'!E17="","",'Rekapitulace stavby'!E17)</f>
        <v xml:space="preserve"> </v>
      </c>
      <c r="F21" s="39"/>
      <c r="G21" s="39"/>
      <c r="H21" s="39"/>
      <c r="I21" s="116" t="s">
        <v>30</v>
      </c>
      <c r="J21" s="32" t="str">
        <f>IF('Rekapitulace stavby'!AN17="","",'Rekapitulace stavby'!AN17)</f>
        <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35</v>
      </c>
      <c r="E23" s="39"/>
      <c r="F23" s="39"/>
      <c r="G23" s="39"/>
      <c r="H23" s="39"/>
      <c r="I23" s="115"/>
      <c r="J23" s="39"/>
      <c r="K23" s="42"/>
    </row>
    <row r="24" spans="2:11" s="6" customFormat="1" ht="16.5" customHeight="1">
      <c r="B24" s="118"/>
      <c r="C24" s="119"/>
      <c r="D24" s="119"/>
      <c r="E24" s="319" t="s">
        <v>21</v>
      </c>
      <c r="F24" s="319"/>
      <c r="G24" s="319"/>
      <c r="H24" s="319"/>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37</v>
      </c>
      <c r="E27" s="39"/>
      <c r="F27" s="39"/>
      <c r="G27" s="39"/>
      <c r="H27" s="39"/>
      <c r="I27" s="115"/>
      <c r="J27" s="125">
        <f>ROUND(J81,2)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39</v>
      </c>
      <c r="G29" s="39"/>
      <c r="H29" s="39"/>
      <c r="I29" s="126" t="s">
        <v>38</v>
      </c>
      <c r="J29" s="43" t="s">
        <v>40</v>
      </c>
      <c r="K29" s="42"/>
    </row>
    <row r="30" spans="2:11" s="1" customFormat="1" ht="14.45" customHeight="1">
      <c r="B30" s="38"/>
      <c r="C30" s="39"/>
      <c r="D30" s="46" t="s">
        <v>41</v>
      </c>
      <c r="E30" s="46" t="s">
        <v>42</v>
      </c>
      <c r="F30" s="127">
        <f>ROUND(SUM(BE81:BE118),2)</f>
        <v>0</v>
      </c>
      <c r="G30" s="39"/>
      <c r="H30" s="39"/>
      <c r="I30" s="128">
        <v>0.21</v>
      </c>
      <c r="J30" s="127">
        <f>ROUND(ROUND((SUM(BE81:BE118)),2)*I30,2)</f>
        <v>0</v>
      </c>
      <c r="K30" s="42"/>
    </row>
    <row r="31" spans="2:11" s="1" customFormat="1" ht="14.45" customHeight="1">
      <c r="B31" s="38"/>
      <c r="C31" s="39"/>
      <c r="D31" s="39"/>
      <c r="E31" s="46" t="s">
        <v>43</v>
      </c>
      <c r="F31" s="127">
        <f>ROUND(SUM(BF81:BF118),2)</f>
        <v>0</v>
      </c>
      <c r="G31" s="39"/>
      <c r="H31" s="39"/>
      <c r="I31" s="128">
        <v>0.15</v>
      </c>
      <c r="J31" s="127">
        <f>ROUND(ROUND((SUM(BF81:BF118)),2)*I31,2)</f>
        <v>0</v>
      </c>
      <c r="K31" s="42"/>
    </row>
    <row r="32" spans="2:11" s="1" customFormat="1" ht="14.45" customHeight="1" hidden="1">
      <c r="B32" s="38"/>
      <c r="C32" s="39"/>
      <c r="D32" s="39"/>
      <c r="E32" s="46" t="s">
        <v>44</v>
      </c>
      <c r="F32" s="127">
        <f>ROUND(SUM(BG81:BG118),2)</f>
        <v>0</v>
      </c>
      <c r="G32" s="39"/>
      <c r="H32" s="39"/>
      <c r="I32" s="128">
        <v>0.21</v>
      </c>
      <c r="J32" s="127">
        <v>0</v>
      </c>
      <c r="K32" s="42"/>
    </row>
    <row r="33" spans="2:11" s="1" customFormat="1" ht="14.45" customHeight="1" hidden="1">
      <c r="B33" s="38"/>
      <c r="C33" s="39"/>
      <c r="D33" s="39"/>
      <c r="E33" s="46" t="s">
        <v>45</v>
      </c>
      <c r="F33" s="127">
        <f>ROUND(SUM(BH81:BH118),2)</f>
        <v>0</v>
      </c>
      <c r="G33" s="39"/>
      <c r="H33" s="39"/>
      <c r="I33" s="128">
        <v>0.15</v>
      </c>
      <c r="J33" s="127">
        <v>0</v>
      </c>
      <c r="K33" s="42"/>
    </row>
    <row r="34" spans="2:11" s="1" customFormat="1" ht="14.45" customHeight="1" hidden="1">
      <c r="B34" s="38"/>
      <c r="C34" s="39"/>
      <c r="D34" s="39"/>
      <c r="E34" s="46" t="s">
        <v>46</v>
      </c>
      <c r="F34" s="127">
        <f>ROUND(SUM(BI81:BI118),2)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47</v>
      </c>
      <c r="E36" s="76"/>
      <c r="F36" s="76"/>
      <c r="G36" s="131" t="s">
        <v>48</v>
      </c>
      <c r="H36" s="132" t="s">
        <v>49</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96</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16.5" customHeight="1">
      <c r="B45" s="38"/>
      <c r="C45" s="39"/>
      <c r="D45" s="39"/>
      <c r="E45" s="350" t="str">
        <f>E7</f>
        <v>Silnice III/18052 Malesice – Dolní Vlkýš, DEŠŤOVÁ KANALIZACE</v>
      </c>
      <c r="F45" s="351"/>
      <c r="G45" s="351"/>
      <c r="H45" s="351"/>
      <c r="I45" s="115"/>
      <c r="J45" s="39"/>
      <c r="K45" s="42"/>
    </row>
    <row r="46" spans="2:11" s="1" customFormat="1" ht="14.45" customHeight="1">
      <c r="B46" s="38"/>
      <c r="C46" s="34" t="s">
        <v>94</v>
      </c>
      <c r="D46" s="39"/>
      <c r="E46" s="39"/>
      <c r="F46" s="39"/>
      <c r="G46" s="39"/>
      <c r="H46" s="39"/>
      <c r="I46" s="115"/>
      <c r="J46" s="39"/>
      <c r="K46" s="42"/>
    </row>
    <row r="47" spans="2:11" s="1" customFormat="1" ht="17.25" customHeight="1">
      <c r="B47" s="38"/>
      <c r="C47" s="39"/>
      <c r="D47" s="39"/>
      <c r="E47" s="352" t="str">
        <f>E9</f>
        <v>101 - Oprava vozovky siln. III/18052</v>
      </c>
      <c r="F47" s="353"/>
      <c r="G47" s="353"/>
      <c r="H47" s="353"/>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23</v>
      </c>
      <c r="D49" s="39"/>
      <c r="E49" s="39"/>
      <c r="F49" s="32" t="str">
        <f>F12</f>
        <v xml:space="preserve"> </v>
      </c>
      <c r="G49" s="39"/>
      <c r="H49" s="39"/>
      <c r="I49" s="116" t="s">
        <v>25</v>
      </c>
      <c r="J49" s="117" t="str">
        <f>IF(J12="","",J12)</f>
        <v>19. 1. 2018</v>
      </c>
      <c r="K49" s="42"/>
    </row>
    <row r="50" spans="2:11" s="1" customFormat="1" ht="6.95" customHeight="1">
      <c r="B50" s="38"/>
      <c r="C50" s="39"/>
      <c r="D50" s="39"/>
      <c r="E50" s="39"/>
      <c r="F50" s="39"/>
      <c r="G50" s="39"/>
      <c r="H50" s="39"/>
      <c r="I50" s="115"/>
      <c r="J50" s="39"/>
      <c r="K50" s="42"/>
    </row>
    <row r="51" spans="2:11" s="1" customFormat="1" ht="13.5">
      <c r="B51" s="38"/>
      <c r="C51" s="34" t="s">
        <v>27</v>
      </c>
      <c r="D51" s="39"/>
      <c r="E51" s="39"/>
      <c r="F51" s="32" t="str">
        <f>E15</f>
        <v>SÚSPK</v>
      </c>
      <c r="G51" s="39"/>
      <c r="H51" s="39"/>
      <c r="I51" s="116" t="s">
        <v>33</v>
      </c>
      <c r="J51" s="319" t="str">
        <f>E21</f>
        <v xml:space="preserve"> </v>
      </c>
      <c r="K51" s="42"/>
    </row>
    <row r="52" spans="2:11" s="1" customFormat="1" ht="14.45" customHeight="1">
      <c r="B52" s="38"/>
      <c r="C52" s="34" t="s">
        <v>31</v>
      </c>
      <c r="D52" s="39"/>
      <c r="E52" s="39"/>
      <c r="F52" s="32" t="str">
        <f>IF(E18="","",E18)</f>
        <v/>
      </c>
      <c r="G52" s="39"/>
      <c r="H52" s="39"/>
      <c r="I52" s="115"/>
      <c r="J52" s="354"/>
      <c r="K52" s="42"/>
    </row>
    <row r="53" spans="2:11" s="1" customFormat="1" ht="10.35" customHeight="1">
      <c r="B53" s="38"/>
      <c r="C53" s="39"/>
      <c r="D53" s="39"/>
      <c r="E53" s="39"/>
      <c r="F53" s="39"/>
      <c r="G53" s="39"/>
      <c r="H53" s="39"/>
      <c r="I53" s="115"/>
      <c r="J53" s="39"/>
      <c r="K53" s="42"/>
    </row>
    <row r="54" spans="2:11" s="1" customFormat="1" ht="29.25" customHeight="1">
      <c r="B54" s="38"/>
      <c r="C54" s="141" t="s">
        <v>97</v>
      </c>
      <c r="D54" s="129"/>
      <c r="E54" s="129"/>
      <c r="F54" s="129"/>
      <c r="G54" s="129"/>
      <c r="H54" s="129"/>
      <c r="I54" s="142"/>
      <c r="J54" s="143" t="s">
        <v>98</v>
      </c>
      <c r="K54" s="144"/>
    </row>
    <row r="55" spans="2:11" s="1" customFormat="1" ht="10.35" customHeight="1">
      <c r="B55" s="38"/>
      <c r="C55" s="39"/>
      <c r="D55" s="39"/>
      <c r="E55" s="39"/>
      <c r="F55" s="39"/>
      <c r="G55" s="39"/>
      <c r="H55" s="39"/>
      <c r="I55" s="115"/>
      <c r="J55" s="39"/>
      <c r="K55" s="42"/>
    </row>
    <row r="56" spans="2:47" s="1" customFormat="1" ht="29.25" customHeight="1">
      <c r="B56" s="38"/>
      <c r="C56" s="145" t="s">
        <v>99</v>
      </c>
      <c r="D56" s="39"/>
      <c r="E56" s="39"/>
      <c r="F56" s="39"/>
      <c r="G56" s="39"/>
      <c r="H56" s="39"/>
      <c r="I56" s="115"/>
      <c r="J56" s="125">
        <f>J81</f>
        <v>0</v>
      </c>
      <c r="K56" s="42"/>
      <c r="AU56" s="21" t="s">
        <v>100</v>
      </c>
    </row>
    <row r="57" spans="2:11" s="7" customFormat="1" ht="24.95" customHeight="1">
      <c r="B57" s="146"/>
      <c r="C57" s="147"/>
      <c r="D57" s="148" t="s">
        <v>101</v>
      </c>
      <c r="E57" s="149"/>
      <c r="F57" s="149"/>
      <c r="G57" s="149"/>
      <c r="H57" s="149"/>
      <c r="I57" s="150"/>
      <c r="J57" s="151">
        <f>J82</f>
        <v>0</v>
      </c>
      <c r="K57" s="152"/>
    </row>
    <row r="58" spans="2:11" s="8" customFormat="1" ht="19.9" customHeight="1">
      <c r="B58" s="153"/>
      <c r="C58" s="154"/>
      <c r="D58" s="155" t="s">
        <v>102</v>
      </c>
      <c r="E58" s="156"/>
      <c r="F58" s="156"/>
      <c r="G58" s="156"/>
      <c r="H58" s="156"/>
      <c r="I58" s="157"/>
      <c r="J58" s="158">
        <f>J83</f>
        <v>0</v>
      </c>
      <c r="K58" s="159"/>
    </row>
    <row r="59" spans="2:11" s="8" customFormat="1" ht="19.9" customHeight="1">
      <c r="B59" s="153"/>
      <c r="C59" s="154"/>
      <c r="D59" s="155" t="s">
        <v>103</v>
      </c>
      <c r="E59" s="156"/>
      <c r="F59" s="156"/>
      <c r="G59" s="156"/>
      <c r="H59" s="156"/>
      <c r="I59" s="157"/>
      <c r="J59" s="158">
        <f>J87</f>
        <v>0</v>
      </c>
      <c r="K59" s="159"/>
    </row>
    <row r="60" spans="2:11" s="8" customFormat="1" ht="19.9" customHeight="1">
      <c r="B60" s="153"/>
      <c r="C60" s="154"/>
      <c r="D60" s="155" t="s">
        <v>104</v>
      </c>
      <c r="E60" s="156"/>
      <c r="F60" s="156"/>
      <c r="G60" s="156"/>
      <c r="H60" s="156"/>
      <c r="I60" s="157"/>
      <c r="J60" s="158">
        <f>J99</f>
        <v>0</v>
      </c>
      <c r="K60" s="159"/>
    </row>
    <row r="61" spans="2:11" s="8" customFormat="1" ht="19.9" customHeight="1">
      <c r="B61" s="153"/>
      <c r="C61" s="154"/>
      <c r="D61" s="155" t="s">
        <v>105</v>
      </c>
      <c r="E61" s="156"/>
      <c r="F61" s="156"/>
      <c r="G61" s="156"/>
      <c r="H61" s="156"/>
      <c r="I61" s="157"/>
      <c r="J61" s="158">
        <f>J113</f>
        <v>0</v>
      </c>
      <c r="K61" s="159"/>
    </row>
    <row r="62" spans="2:11" s="1" customFormat="1" ht="21.75" customHeight="1">
      <c r="B62" s="38"/>
      <c r="C62" s="39"/>
      <c r="D62" s="39"/>
      <c r="E62" s="39"/>
      <c r="F62" s="39"/>
      <c r="G62" s="39"/>
      <c r="H62" s="39"/>
      <c r="I62" s="115"/>
      <c r="J62" s="39"/>
      <c r="K62" s="42"/>
    </row>
    <row r="63" spans="2:11" s="1" customFormat="1" ht="6.95" customHeight="1">
      <c r="B63" s="53"/>
      <c r="C63" s="54"/>
      <c r="D63" s="54"/>
      <c r="E63" s="54"/>
      <c r="F63" s="54"/>
      <c r="G63" s="54"/>
      <c r="H63" s="54"/>
      <c r="I63" s="136"/>
      <c r="J63" s="54"/>
      <c r="K63" s="55"/>
    </row>
    <row r="67" spans="2:12" s="1" customFormat="1" ht="6.95" customHeight="1">
      <c r="B67" s="56"/>
      <c r="C67" s="57"/>
      <c r="D67" s="57"/>
      <c r="E67" s="57"/>
      <c r="F67" s="57"/>
      <c r="G67" s="57"/>
      <c r="H67" s="57"/>
      <c r="I67" s="139"/>
      <c r="J67" s="57"/>
      <c r="K67" s="57"/>
      <c r="L67" s="58"/>
    </row>
    <row r="68" spans="2:12" s="1" customFormat="1" ht="36.95" customHeight="1">
      <c r="B68" s="38"/>
      <c r="C68" s="59" t="s">
        <v>106</v>
      </c>
      <c r="D68" s="60"/>
      <c r="E68" s="60"/>
      <c r="F68" s="60"/>
      <c r="G68" s="60"/>
      <c r="H68" s="60"/>
      <c r="I68" s="160"/>
      <c r="J68" s="60"/>
      <c r="K68" s="60"/>
      <c r="L68" s="58"/>
    </row>
    <row r="69" spans="2:12" s="1" customFormat="1" ht="6.95" customHeight="1">
      <c r="B69" s="38"/>
      <c r="C69" s="60"/>
      <c r="D69" s="60"/>
      <c r="E69" s="60"/>
      <c r="F69" s="60"/>
      <c r="G69" s="60"/>
      <c r="H69" s="60"/>
      <c r="I69" s="160"/>
      <c r="J69" s="60"/>
      <c r="K69" s="60"/>
      <c r="L69" s="58"/>
    </row>
    <row r="70" spans="2:12" s="1" customFormat="1" ht="14.45" customHeight="1">
      <c r="B70" s="38"/>
      <c r="C70" s="62" t="s">
        <v>18</v>
      </c>
      <c r="D70" s="60"/>
      <c r="E70" s="60"/>
      <c r="F70" s="60"/>
      <c r="G70" s="60"/>
      <c r="H70" s="60"/>
      <c r="I70" s="160"/>
      <c r="J70" s="60"/>
      <c r="K70" s="60"/>
      <c r="L70" s="58"/>
    </row>
    <row r="71" spans="2:12" s="1" customFormat="1" ht="16.5" customHeight="1">
      <c r="B71" s="38"/>
      <c r="C71" s="60"/>
      <c r="D71" s="60"/>
      <c r="E71" s="355" t="str">
        <f>E7</f>
        <v>Silnice III/18052 Malesice – Dolní Vlkýš, DEŠŤOVÁ KANALIZACE</v>
      </c>
      <c r="F71" s="356"/>
      <c r="G71" s="356"/>
      <c r="H71" s="356"/>
      <c r="I71" s="160"/>
      <c r="J71" s="60"/>
      <c r="K71" s="60"/>
      <c r="L71" s="58"/>
    </row>
    <row r="72" spans="2:12" s="1" customFormat="1" ht="14.45" customHeight="1">
      <c r="B72" s="38"/>
      <c r="C72" s="62" t="s">
        <v>94</v>
      </c>
      <c r="D72" s="60"/>
      <c r="E72" s="60"/>
      <c r="F72" s="60"/>
      <c r="G72" s="60"/>
      <c r="H72" s="60"/>
      <c r="I72" s="160"/>
      <c r="J72" s="60"/>
      <c r="K72" s="60"/>
      <c r="L72" s="58"/>
    </row>
    <row r="73" spans="2:12" s="1" customFormat="1" ht="17.25" customHeight="1">
      <c r="B73" s="38"/>
      <c r="C73" s="60"/>
      <c r="D73" s="60"/>
      <c r="E73" s="330" t="str">
        <f>E9</f>
        <v>101 - Oprava vozovky siln. III/18052</v>
      </c>
      <c r="F73" s="357"/>
      <c r="G73" s="357"/>
      <c r="H73" s="357"/>
      <c r="I73" s="160"/>
      <c r="J73" s="60"/>
      <c r="K73" s="60"/>
      <c r="L73" s="58"/>
    </row>
    <row r="74" spans="2:12" s="1" customFormat="1" ht="6.95" customHeight="1">
      <c r="B74" s="38"/>
      <c r="C74" s="60"/>
      <c r="D74" s="60"/>
      <c r="E74" s="60"/>
      <c r="F74" s="60"/>
      <c r="G74" s="60"/>
      <c r="H74" s="60"/>
      <c r="I74" s="160"/>
      <c r="J74" s="60"/>
      <c r="K74" s="60"/>
      <c r="L74" s="58"/>
    </row>
    <row r="75" spans="2:12" s="1" customFormat="1" ht="18" customHeight="1">
      <c r="B75" s="38"/>
      <c r="C75" s="62" t="s">
        <v>23</v>
      </c>
      <c r="D75" s="60"/>
      <c r="E75" s="60"/>
      <c r="F75" s="161" t="str">
        <f>F12</f>
        <v xml:space="preserve"> </v>
      </c>
      <c r="G75" s="60"/>
      <c r="H75" s="60"/>
      <c r="I75" s="162" t="s">
        <v>25</v>
      </c>
      <c r="J75" s="70" t="str">
        <f>IF(J12="","",J12)</f>
        <v>19. 1. 2018</v>
      </c>
      <c r="K75" s="60"/>
      <c r="L75" s="58"/>
    </row>
    <row r="76" spans="2:12" s="1" customFormat="1" ht="6.95" customHeight="1">
      <c r="B76" s="38"/>
      <c r="C76" s="60"/>
      <c r="D76" s="60"/>
      <c r="E76" s="60"/>
      <c r="F76" s="60"/>
      <c r="G76" s="60"/>
      <c r="H76" s="60"/>
      <c r="I76" s="160"/>
      <c r="J76" s="60"/>
      <c r="K76" s="60"/>
      <c r="L76" s="58"/>
    </row>
    <row r="77" spans="2:12" s="1" customFormat="1" ht="13.5">
      <c r="B77" s="38"/>
      <c r="C77" s="62" t="s">
        <v>27</v>
      </c>
      <c r="D77" s="60"/>
      <c r="E77" s="60"/>
      <c r="F77" s="161" t="str">
        <f>E15</f>
        <v>SÚSPK</v>
      </c>
      <c r="G77" s="60"/>
      <c r="H77" s="60"/>
      <c r="I77" s="162" t="s">
        <v>33</v>
      </c>
      <c r="J77" s="161" t="str">
        <f>E21</f>
        <v xml:space="preserve"> </v>
      </c>
      <c r="K77" s="60"/>
      <c r="L77" s="58"/>
    </row>
    <row r="78" spans="2:12" s="1" customFormat="1" ht="14.45" customHeight="1">
      <c r="B78" s="38"/>
      <c r="C78" s="62" t="s">
        <v>31</v>
      </c>
      <c r="D78" s="60"/>
      <c r="E78" s="60"/>
      <c r="F78" s="161" t="str">
        <f>IF(E18="","",E18)</f>
        <v/>
      </c>
      <c r="G78" s="60"/>
      <c r="H78" s="60"/>
      <c r="I78" s="160"/>
      <c r="J78" s="60"/>
      <c r="K78" s="60"/>
      <c r="L78" s="58"/>
    </row>
    <row r="79" spans="2:12" s="1" customFormat="1" ht="10.35" customHeight="1">
      <c r="B79" s="38"/>
      <c r="C79" s="60"/>
      <c r="D79" s="60"/>
      <c r="E79" s="60"/>
      <c r="F79" s="60"/>
      <c r="G79" s="60"/>
      <c r="H79" s="60"/>
      <c r="I79" s="160"/>
      <c r="J79" s="60"/>
      <c r="K79" s="60"/>
      <c r="L79" s="58"/>
    </row>
    <row r="80" spans="2:20" s="9" customFormat="1" ht="29.25" customHeight="1">
      <c r="B80" s="163"/>
      <c r="C80" s="164" t="s">
        <v>107</v>
      </c>
      <c r="D80" s="165" t="s">
        <v>56</v>
      </c>
      <c r="E80" s="165" t="s">
        <v>52</v>
      </c>
      <c r="F80" s="165" t="s">
        <v>108</v>
      </c>
      <c r="G80" s="165" t="s">
        <v>109</v>
      </c>
      <c r="H80" s="165" t="s">
        <v>110</v>
      </c>
      <c r="I80" s="166" t="s">
        <v>111</v>
      </c>
      <c r="J80" s="165" t="s">
        <v>98</v>
      </c>
      <c r="K80" s="167" t="s">
        <v>112</v>
      </c>
      <c r="L80" s="168"/>
      <c r="M80" s="78" t="s">
        <v>113</v>
      </c>
      <c r="N80" s="79" t="s">
        <v>41</v>
      </c>
      <c r="O80" s="79" t="s">
        <v>114</v>
      </c>
      <c r="P80" s="79" t="s">
        <v>115</v>
      </c>
      <c r="Q80" s="79" t="s">
        <v>116</v>
      </c>
      <c r="R80" s="79" t="s">
        <v>117</v>
      </c>
      <c r="S80" s="79" t="s">
        <v>118</v>
      </c>
      <c r="T80" s="80" t="s">
        <v>119</v>
      </c>
    </row>
    <row r="81" spans="2:63" s="1" customFormat="1" ht="29.25" customHeight="1">
      <c r="B81" s="38"/>
      <c r="C81" s="84" t="s">
        <v>99</v>
      </c>
      <c r="D81" s="60"/>
      <c r="E81" s="60"/>
      <c r="F81" s="60"/>
      <c r="G81" s="60"/>
      <c r="H81" s="60"/>
      <c r="I81" s="160"/>
      <c r="J81" s="169">
        <f>BK81</f>
        <v>0</v>
      </c>
      <c r="K81" s="60"/>
      <c r="L81" s="58"/>
      <c r="M81" s="81"/>
      <c r="N81" s="82"/>
      <c r="O81" s="82"/>
      <c r="P81" s="170">
        <f>P82</f>
        <v>0</v>
      </c>
      <c r="Q81" s="82"/>
      <c r="R81" s="170">
        <f>R82</f>
        <v>373.1577750000001</v>
      </c>
      <c r="S81" s="82"/>
      <c r="T81" s="171">
        <f>T82</f>
        <v>194.22</v>
      </c>
      <c r="AT81" s="21" t="s">
        <v>70</v>
      </c>
      <c r="AU81" s="21" t="s">
        <v>100</v>
      </c>
      <c r="BK81" s="172">
        <f>BK82</f>
        <v>0</v>
      </c>
    </row>
    <row r="82" spans="2:63" s="10" customFormat="1" ht="37.35" customHeight="1">
      <c r="B82" s="173"/>
      <c r="C82" s="174"/>
      <c r="D82" s="175" t="s">
        <v>70</v>
      </c>
      <c r="E82" s="176" t="s">
        <v>120</v>
      </c>
      <c r="F82" s="176" t="s">
        <v>121</v>
      </c>
      <c r="G82" s="174"/>
      <c r="H82" s="174"/>
      <c r="I82" s="177"/>
      <c r="J82" s="178">
        <f>BK82</f>
        <v>0</v>
      </c>
      <c r="K82" s="174"/>
      <c r="L82" s="179"/>
      <c r="M82" s="180"/>
      <c r="N82" s="181"/>
      <c r="O82" s="181"/>
      <c r="P82" s="182">
        <f>P83+P87+P99+P113</f>
        <v>0</v>
      </c>
      <c r="Q82" s="181"/>
      <c r="R82" s="182">
        <f>R83+R87+R99+R113</f>
        <v>373.1577750000001</v>
      </c>
      <c r="S82" s="181"/>
      <c r="T82" s="183">
        <f>T83+T87+T99+T113</f>
        <v>194.22</v>
      </c>
      <c r="AR82" s="184" t="s">
        <v>79</v>
      </c>
      <c r="AT82" s="185" t="s">
        <v>70</v>
      </c>
      <c r="AU82" s="185" t="s">
        <v>71</v>
      </c>
      <c r="AY82" s="184" t="s">
        <v>122</v>
      </c>
      <c r="BK82" s="186">
        <f>BK83+BK87+BK99+BK113</f>
        <v>0</v>
      </c>
    </row>
    <row r="83" spans="2:63" s="10" customFormat="1" ht="19.9" customHeight="1">
      <c r="B83" s="173"/>
      <c r="C83" s="174"/>
      <c r="D83" s="175" t="s">
        <v>70</v>
      </c>
      <c r="E83" s="187" t="s">
        <v>79</v>
      </c>
      <c r="F83" s="187" t="s">
        <v>123</v>
      </c>
      <c r="G83" s="174"/>
      <c r="H83" s="174"/>
      <c r="I83" s="177"/>
      <c r="J83" s="188">
        <f>BK83</f>
        <v>0</v>
      </c>
      <c r="K83" s="174"/>
      <c r="L83" s="179"/>
      <c r="M83" s="180"/>
      <c r="N83" s="181"/>
      <c r="O83" s="181"/>
      <c r="P83" s="182">
        <f>SUM(P84:P86)</f>
        <v>0</v>
      </c>
      <c r="Q83" s="181"/>
      <c r="R83" s="182">
        <f>SUM(R84:R86)</f>
        <v>0.07440000000000001</v>
      </c>
      <c r="S83" s="181"/>
      <c r="T83" s="183">
        <f>SUM(T84:T86)</f>
        <v>127.72</v>
      </c>
      <c r="AR83" s="184" t="s">
        <v>79</v>
      </c>
      <c r="AT83" s="185" t="s">
        <v>70</v>
      </c>
      <c r="AU83" s="185" t="s">
        <v>79</v>
      </c>
      <c r="AY83" s="184" t="s">
        <v>122</v>
      </c>
      <c r="BK83" s="186">
        <f>SUM(BK84:BK86)</f>
        <v>0</v>
      </c>
    </row>
    <row r="84" spans="2:65" s="1" customFormat="1" ht="38.25" customHeight="1">
      <c r="B84" s="38"/>
      <c r="C84" s="189" t="s">
        <v>79</v>
      </c>
      <c r="D84" s="189" t="s">
        <v>124</v>
      </c>
      <c r="E84" s="190" t="s">
        <v>125</v>
      </c>
      <c r="F84" s="191" t="s">
        <v>126</v>
      </c>
      <c r="G84" s="192" t="s">
        <v>127</v>
      </c>
      <c r="H84" s="193">
        <v>1240</v>
      </c>
      <c r="I84" s="194"/>
      <c r="J84" s="195">
        <f>ROUND(I84*H84,2)</f>
        <v>0</v>
      </c>
      <c r="K84" s="191" t="s">
        <v>128</v>
      </c>
      <c r="L84" s="58"/>
      <c r="M84" s="196" t="s">
        <v>21</v>
      </c>
      <c r="N84" s="197" t="s">
        <v>42</v>
      </c>
      <c r="O84" s="39"/>
      <c r="P84" s="198">
        <f>O84*H84</f>
        <v>0</v>
      </c>
      <c r="Q84" s="198">
        <v>6E-05</v>
      </c>
      <c r="R84" s="198">
        <f>Q84*H84</f>
        <v>0.07440000000000001</v>
      </c>
      <c r="S84" s="198">
        <v>0.103</v>
      </c>
      <c r="T84" s="199">
        <f>S84*H84</f>
        <v>127.72</v>
      </c>
      <c r="AR84" s="21" t="s">
        <v>129</v>
      </c>
      <c r="AT84" s="21" t="s">
        <v>124</v>
      </c>
      <c r="AU84" s="21" t="s">
        <v>81</v>
      </c>
      <c r="AY84" s="21" t="s">
        <v>122</v>
      </c>
      <c r="BE84" s="200">
        <f>IF(N84="základní",J84,0)</f>
        <v>0</v>
      </c>
      <c r="BF84" s="200">
        <f>IF(N84="snížená",J84,0)</f>
        <v>0</v>
      </c>
      <c r="BG84" s="200">
        <f>IF(N84="zákl. přenesená",J84,0)</f>
        <v>0</v>
      </c>
      <c r="BH84" s="200">
        <f>IF(N84="sníž. přenesená",J84,0)</f>
        <v>0</v>
      </c>
      <c r="BI84" s="200">
        <f>IF(N84="nulová",J84,0)</f>
        <v>0</v>
      </c>
      <c r="BJ84" s="21" t="s">
        <v>79</v>
      </c>
      <c r="BK84" s="200">
        <f>ROUND(I84*H84,2)</f>
        <v>0</v>
      </c>
      <c r="BL84" s="21" t="s">
        <v>129</v>
      </c>
      <c r="BM84" s="21" t="s">
        <v>130</v>
      </c>
    </row>
    <row r="85" spans="2:47" s="1" customFormat="1" ht="216">
      <c r="B85" s="38"/>
      <c r="C85" s="60"/>
      <c r="D85" s="201" t="s">
        <v>131</v>
      </c>
      <c r="E85" s="60"/>
      <c r="F85" s="202" t="s">
        <v>132</v>
      </c>
      <c r="G85" s="60"/>
      <c r="H85" s="60"/>
      <c r="I85" s="160"/>
      <c r="J85" s="60"/>
      <c r="K85" s="60"/>
      <c r="L85" s="58"/>
      <c r="M85" s="203"/>
      <c r="N85" s="39"/>
      <c r="O85" s="39"/>
      <c r="P85" s="39"/>
      <c r="Q85" s="39"/>
      <c r="R85" s="39"/>
      <c r="S85" s="39"/>
      <c r="T85" s="75"/>
      <c r="AT85" s="21" t="s">
        <v>131</v>
      </c>
      <c r="AU85" s="21" t="s">
        <v>81</v>
      </c>
    </row>
    <row r="86" spans="2:47" s="1" customFormat="1" ht="27">
      <c r="B86" s="38"/>
      <c r="C86" s="60"/>
      <c r="D86" s="201" t="s">
        <v>133</v>
      </c>
      <c r="E86" s="60"/>
      <c r="F86" s="202" t="s">
        <v>134</v>
      </c>
      <c r="G86" s="60"/>
      <c r="H86" s="60"/>
      <c r="I86" s="160"/>
      <c r="J86" s="60"/>
      <c r="K86" s="60"/>
      <c r="L86" s="58"/>
      <c r="M86" s="203"/>
      <c r="N86" s="39"/>
      <c r="O86" s="39"/>
      <c r="P86" s="39"/>
      <c r="Q86" s="39"/>
      <c r="R86" s="39"/>
      <c r="S86" s="39"/>
      <c r="T86" s="75"/>
      <c r="AT86" s="21" t="s">
        <v>133</v>
      </c>
      <c r="AU86" s="21" t="s">
        <v>81</v>
      </c>
    </row>
    <row r="87" spans="2:63" s="10" customFormat="1" ht="29.85" customHeight="1">
      <c r="B87" s="173"/>
      <c r="C87" s="174"/>
      <c r="D87" s="175" t="s">
        <v>70</v>
      </c>
      <c r="E87" s="187" t="s">
        <v>135</v>
      </c>
      <c r="F87" s="187" t="s">
        <v>136</v>
      </c>
      <c r="G87" s="174"/>
      <c r="H87" s="174"/>
      <c r="I87" s="177"/>
      <c r="J87" s="188">
        <f>BK87</f>
        <v>0</v>
      </c>
      <c r="K87" s="174"/>
      <c r="L87" s="179"/>
      <c r="M87" s="180"/>
      <c r="N87" s="181"/>
      <c r="O87" s="181"/>
      <c r="P87" s="182">
        <f>SUM(P88:P98)</f>
        <v>0</v>
      </c>
      <c r="Q87" s="181"/>
      <c r="R87" s="182">
        <f>SUM(R88:R98)</f>
        <v>372.87750000000005</v>
      </c>
      <c r="S87" s="181"/>
      <c r="T87" s="183">
        <f>SUM(T88:T98)</f>
        <v>0</v>
      </c>
      <c r="AR87" s="184" t="s">
        <v>79</v>
      </c>
      <c r="AT87" s="185" t="s">
        <v>70</v>
      </c>
      <c r="AU87" s="185" t="s">
        <v>79</v>
      </c>
      <c r="AY87" s="184" t="s">
        <v>122</v>
      </c>
      <c r="BK87" s="186">
        <f>SUM(BK88:BK98)</f>
        <v>0</v>
      </c>
    </row>
    <row r="88" spans="2:65" s="1" customFormat="1" ht="25.5" customHeight="1">
      <c r="B88" s="38"/>
      <c r="C88" s="189" t="s">
        <v>81</v>
      </c>
      <c r="D88" s="189" t="s">
        <v>124</v>
      </c>
      <c r="E88" s="190" t="s">
        <v>137</v>
      </c>
      <c r="F88" s="191" t="s">
        <v>138</v>
      </c>
      <c r="G88" s="192" t="s">
        <v>127</v>
      </c>
      <c r="H88" s="193">
        <v>675</v>
      </c>
      <c r="I88" s="194"/>
      <c r="J88" s="195">
        <f>ROUND(I88*H88,2)</f>
        <v>0</v>
      </c>
      <c r="K88" s="191" t="s">
        <v>128</v>
      </c>
      <c r="L88" s="58"/>
      <c r="M88" s="196" t="s">
        <v>21</v>
      </c>
      <c r="N88" s="197" t="s">
        <v>42</v>
      </c>
      <c r="O88" s="39"/>
      <c r="P88" s="198">
        <f>O88*H88</f>
        <v>0</v>
      </c>
      <c r="Q88" s="198">
        <v>0.108</v>
      </c>
      <c r="R88" s="198">
        <f>Q88*H88</f>
        <v>72.9</v>
      </c>
      <c r="S88" s="198">
        <v>0</v>
      </c>
      <c r="T88" s="199">
        <f>S88*H88</f>
        <v>0</v>
      </c>
      <c r="AR88" s="21" t="s">
        <v>129</v>
      </c>
      <c r="AT88" s="21" t="s">
        <v>124</v>
      </c>
      <c r="AU88" s="21" t="s">
        <v>81</v>
      </c>
      <c r="AY88" s="21" t="s">
        <v>122</v>
      </c>
      <c r="BE88" s="200">
        <f>IF(N88="základní",J88,0)</f>
        <v>0</v>
      </c>
      <c r="BF88" s="200">
        <f>IF(N88="snížená",J88,0)</f>
        <v>0</v>
      </c>
      <c r="BG88" s="200">
        <f>IF(N88="zákl. přenesená",J88,0)</f>
        <v>0</v>
      </c>
      <c r="BH88" s="200">
        <f>IF(N88="sníž. přenesená",J88,0)</f>
        <v>0</v>
      </c>
      <c r="BI88" s="200">
        <f>IF(N88="nulová",J88,0)</f>
        <v>0</v>
      </c>
      <c r="BJ88" s="21" t="s">
        <v>79</v>
      </c>
      <c r="BK88" s="200">
        <f>ROUND(I88*H88,2)</f>
        <v>0</v>
      </c>
      <c r="BL88" s="21" t="s">
        <v>129</v>
      </c>
      <c r="BM88" s="21" t="s">
        <v>139</v>
      </c>
    </row>
    <row r="89" spans="2:47" s="1" customFormat="1" ht="67.5">
      <c r="B89" s="38"/>
      <c r="C89" s="60"/>
      <c r="D89" s="201" t="s">
        <v>131</v>
      </c>
      <c r="E89" s="60"/>
      <c r="F89" s="202" t="s">
        <v>140</v>
      </c>
      <c r="G89" s="60"/>
      <c r="H89" s="60"/>
      <c r="I89" s="160"/>
      <c r="J89" s="60"/>
      <c r="K89" s="60"/>
      <c r="L89" s="58"/>
      <c r="M89" s="203"/>
      <c r="N89" s="39"/>
      <c r="O89" s="39"/>
      <c r="P89" s="39"/>
      <c r="Q89" s="39"/>
      <c r="R89" s="39"/>
      <c r="S89" s="39"/>
      <c r="T89" s="75"/>
      <c r="AT89" s="21" t="s">
        <v>131</v>
      </c>
      <c r="AU89" s="21" t="s">
        <v>81</v>
      </c>
    </row>
    <row r="90" spans="2:47" s="1" customFormat="1" ht="27">
      <c r="B90" s="38"/>
      <c r="C90" s="60"/>
      <c r="D90" s="201" t="s">
        <v>133</v>
      </c>
      <c r="E90" s="60"/>
      <c r="F90" s="202" t="s">
        <v>141</v>
      </c>
      <c r="G90" s="60"/>
      <c r="H90" s="60"/>
      <c r="I90" s="160"/>
      <c r="J90" s="60"/>
      <c r="K90" s="60"/>
      <c r="L90" s="58"/>
      <c r="M90" s="203"/>
      <c r="N90" s="39"/>
      <c r="O90" s="39"/>
      <c r="P90" s="39"/>
      <c r="Q90" s="39"/>
      <c r="R90" s="39"/>
      <c r="S90" s="39"/>
      <c r="T90" s="75"/>
      <c r="AT90" s="21" t="s">
        <v>133</v>
      </c>
      <c r="AU90" s="21" t="s">
        <v>81</v>
      </c>
    </row>
    <row r="91" spans="2:51" s="11" customFormat="1" ht="13.5">
      <c r="B91" s="204"/>
      <c r="C91" s="205"/>
      <c r="D91" s="201" t="s">
        <v>142</v>
      </c>
      <c r="E91" s="206" t="s">
        <v>21</v>
      </c>
      <c r="F91" s="207" t="s">
        <v>143</v>
      </c>
      <c r="G91" s="205"/>
      <c r="H91" s="208">
        <v>675</v>
      </c>
      <c r="I91" s="209"/>
      <c r="J91" s="205"/>
      <c r="K91" s="205"/>
      <c r="L91" s="210"/>
      <c r="M91" s="211"/>
      <c r="N91" s="212"/>
      <c r="O91" s="212"/>
      <c r="P91" s="212"/>
      <c r="Q91" s="212"/>
      <c r="R91" s="212"/>
      <c r="S91" s="212"/>
      <c r="T91" s="213"/>
      <c r="AT91" s="214" t="s">
        <v>142</v>
      </c>
      <c r="AU91" s="214" t="s">
        <v>81</v>
      </c>
      <c r="AV91" s="11" t="s">
        <v>81</v>
      </c>
      <c r="AW91" s="11" t="s">
        <v>34</v>
      </c>
      <c r="AX91" s="11" t="s">
        <v>79</v>
      </c>
      <c r="AY91" s="214" t="s">
        <v>122</v>
      </c>
    </row>
    <row r="92" spans="2:65" s="1" customFormat="1" ht="25.5" customHeight="1">
      <c r="B92" s="38"/>
      <c r="C92" s="189" t="s">
        <v>144</v>
      </c>
      <c r="D92" s="189" t="s">
        <v>124</v>
      </c>
      <c r="E92" s="190" t="s">
        <v>145</v>
      </c>
      <c r="F92" s="191" t="s">
        <v>146</v>
      </c>
      <c r="G92" s="192" t="s">
        <v>127</v>
      </c>
      <c r="H92" s="193">
        <v>2875</v>
      </c>
      <c r="I92" s="194"/>
      <c r="J92" s="195">
        <f>ROUND(I92*H92,2)</f>
        <v>0</v>
      </c>
      <c r="K92" s="191" t="s">
        <v>128</v>
      </c>
      <c r="L92" s="58"/>
      <c r="M92" s="196" t="s">
        <v>21</v>
      </c>
      <c r="N92" s="197" t="s">
        <v>42</v>
      </c>
      <c r="O92" s="39"/>
      <c r="P92" s="198">
        <f>O92*H92</f>
        <v>0</v>
      </c>
      <c r="Q92" s="198">
        <v>0.10434</v>
      </c>
      <c r="R92" s="198">
        <f>Q92*H92</f>
        <v>299.9775</v>
      </c>
      <c r="S92" s="198">
        <v>0</v>
      </c>
      <c r="T92" s="199">
        <f>S92*H92</f>
        <v>0</v>
      </c>
      <c r="AR92" s="21" t="s">
        <v>129</v>
      </c>
      <c r="AT92" s="21" t="s">
        <v>124</v>
      </c>
      <c r="AU92" s="21" t="s">
        <v>81</v>
      </c>
      <c r="AY92" s="21" t="s">
        <v>122</v>
      </c>
      <c r="BE92" s="200">
        <f>IF(N92="základní",J92,0)</f>
        <v>0</v>
      </c>
      <c r="BF92" s="200">
        <f>IF(N92="snížená",J92,0)</f>
        <v>0</v>
      </c>
      <c r="BG92" s="200">
        <f>IF(N92="zákl. přenesená",J92,0)</f>
        <v>0</v>
      </c>
      <c r="BH92" s="200">
        <f>IF(N92="sníž. přenesená",J92,0)</f>
        <v>0</v>
      </c>
      <c r="BI92" s="200">
        <f>IF(N92="nulová",J92,0)</f>
        <v>0</v>
      </c>
      <c r="BJ92" s="21" t="s">
        <v>79</v>
      </c>
      <c r="BK92" s="200">
        <f>ROUND(I92*H92,2)</f>
        <v>0</v>
      </c>
      <c r="BL92" s="21" t="s">
        <v>129</v>
      </c>
      <c r="BM92" s="21" t="s">
        <v>147</v>
      </c>
    </row>
    <row r="93" spans="2:47" s="1" customFormat="1" ht="148.5">
      <c r="B93" s="38"/>
      <c r="C93" s="60"/>
      <c r="D93" s="201" t="s">
        <v>131</v>
      </c>
      <c r="E93" s="60"/>
      <c r="F93" s="202" t="s">
        <v>148</v>
      </c>
      <c r="G93" s="60"/>
      <c r="H93" s="60"/>
      <c r="I93" s="160"/>
      <c r="J93" s="60"/>
      <c r="K93" s="60"/>
      <c r="L93" s="58"/>
      <c r="M93" s="203"/>
      <c r="N93" s="39"/>
      <c r="O93" s="39"/>
      <c r="P93" s="39"/>
      <c r="Q93" s="39"/>
      <c r="R93" s="39"/>
      <c r="S93" s="39"/>
      <c r="T93" s="75"/>
      <c r="AT93" s="21" t="s">
        <v>131</v>
      </c>
      <c r="AU93" s="21" t="s">
        <v>81</v>
      </c>
    </row>
    <row r="94" spans="2:51" s="11" customFormat="1" ht="13.5">
      <c r="B94" s="204"/>
      <c r="C94" s="205"/>
      <c r="D94" s="201" t="s">
        <v>142</v>
      </c>
      <c r="E94" s="206" t="s">
        <v>21</v>
      </c>
      <c r="F94" s="207" t="s">
        <v>149</v>
      </c>
      <c r="G94" s="205"/>
      <c r="H94" s="208">
        <v>2875</v>
      </c>
      <c r="I94" s="209"/>
      <c r="J94" s="205"/>
      <c r="K94" s="205"/>
      <c r="L94" s="210"/>
      <c r="M94" s="211"/>
      <c r="N94" s="212"/>
      <c r="O94" s="212"/>
      <c r="P94" s="212"/>
      <c r="Q94" s="212"/>
      <c r="R94" s="212"/>
      <c r="S94" s="212"/>
      <c r="T94" s="213"/>
      <c r="AT94" s="214" t="s">
        <v>142</v>
      </c>
      <c r="AU94" s="214" t="s">
        <v>81</v>
      </c>
      <c r="AV94" s="11" t="s">
        <v>81</v>
      </c>
      <c r="AW94" s="11" t="s">
        <v>34</v>
      </c>
      <c r="AX94" s="11" t="s">
        <v>79</v>
      </c>
      <c r="AY94" s="214" t="s">
        <v>122</v>
      </c>
    </row>
    <row r="95" spans="2:65" s="1" customFormat="1" ht="25.5" customHeight="1">
      <c r="B95" s="38"/>
      <c r="C95" s="189" t="s">
        <v>129</v>
      </c>
      <c r="D95" s="189" t="s">
        <v>124</v>
      </c>
      <c r="E95" s="190" t="s">
        <v>150</v>
      </c>
      <c r="F95" s="191" t="s">
        <v>151</v>
      </c>
      <c r="G95" s="192" t="s">
        <v>127</v>
      </c>
      <c r="H95" s="193">
        <v>3325</v>
      </c>
      <c r="I95" s="194"/>
      <c r="J95" s="195">
        <f>ROUND(I95*H95,2)</f>
        <v>0</v>
      </c>
      <c r="K95" s="191" t="s">
        <v>128</v>
      </c>
      <c r="L95" s="58"/>
      <c r="M95" s="196" t="s">
        <v>21</v>
      </c>
      <c r="N95" s="197" t="s">
        <v>42</v>
      </c>
      <c r="O95" s="39"/>
      <c r="P95" s="198">
        <f>O95*H95</f>
        <v>0</v>
      </c>
      <c r="Q95" s="198">
        <v>0</v>
      </c>
      <c r="R95" s="198">
        <f>Q95*H95</f>
        <v>0</v>
      </c>
      <c r="S95" s="198">
        <v>0</v>
      </c>
      <c r="T95" s="199">
        <f>S95*H95</f>
        <v>0</v>
      </c>
      <c r="AR95" s="21" t="s">
        <v>129</v>
      </c>
      <c r="AT95" s="21" t="s">
        <v>124</v>
      </c>
      <c r="AU95" s="21" t="s">
        <v>81</v>
      </c>
      <c r="AY95" s="21" t="s">
        <v>122</v>
      </c>
      <c r="BE95" s="200">
        <f>IF(N95="základní",J95,0)</f>
        <v>0</v>
      </c>
      <c r="BF95" s="200">
        <f>IF(N95="snížená",J95,0)</f>
        <v>0</v>
      </c>
      <c r="BG95" s="200">
        <f>IF(N95="zákl. přenesená",J95,0)</f>
        <v>0</v>
      </c>
      <c r="BH95" s="200">
        <f>IF(N95="sníž. přenesená",J95,0)</f>
        <v>0</v>
      </c>
      <c r="BI95" s="200">
        <f>IF(N95="nulová",J95,0)</f>
        <v>0</v>
      </c>
      <c r="BJ95" s="21" t="s">
        <v>79</v>
      </c>
      <c r="BK95" s="200">
        <f>ROUND(I95*H95,2)</f>
        <v>0</v>
      </c>
      <c r="BL95" s="21" t="s">
        <v>129</v>
      </c>
      <c r="BM95" s="21" t="s">
        <v>152</v>
      </c>
    </row>
    <row r="96" spans="2:65" s="1" customFormat="1" ht="38.25" customHeight="1">
      <c r="B96" s="38"/>
      <c r="C96" s="189" t="s">
        <v>135</v>
      </c>
      <c r="D96" s="189" t="s">
        <v>124</v>
      </c>
      <c r="E96" s="190" t="s">
        <v>153</v>
      </c>
      <c r="F96" s="191" t="s">
        <v>154</v>
      </c>
      <c r="G96" s="192" t="s">
        <v>127</v>
      </c>
      <c r="H96" s="193">
        <v>3325</v>
      </c>
      <c r="I96" s="194"/>
      <c r="J96" s="195">
        <f>ROUND(I96*H96,2)</f>
        <v>0</v>
      </c>
      <c r="K96" s="191" t="s">
        <v>128</v>
      </c>
      <c r="L96" s="58"/>
      <c r="M96" s="196" t="s">
        <v>21</v>
      </c>
      <c r="N96" s="197" t="s">
        <v>42</v>
      </c>
      <c r="O96" s="39"/>
      <c r="P96" s="198">
        <f>O96*H96</f>
        <v>0</v>
      </c>
      <c r="Q96" s="198">
        <v>0</v>
      </c>
      <c r="R96" s="198">
        <f>Q96*H96</f>
        <v>0</v>
      </c>
      <c r="S96" s="198">
        <v>0</v>
      </c>
      <c r="T96" s="199">
        <f>S96*H96</f>
        <v>0</v>
      </c>
      <c r="AR96" s="21" t="s">
        <v>129</v>
      </c>
      <c r="AT96" s="21" t="s">
        <v>124</v>
      </c>
      <c r="AU96" s="21" t="s">
        <v>81</v>
      </c>
      <c r="AY96" s="21" t="s">
        <v>122</v>
      </c>
      <c r="BE96" s="200">
        <f>IF(N96="základní",J96,0)</f>
        <v>0</v>
      </c>
      <c r="BF96" s="200">
        <f>IF(N96="snížená",J96,0)</f>
        <v>0</v>
      </c>
      <c r="BG96" s="200">
        <f>IF(N96="zákl. přenesená",J96,0)</f>
        <v>0</v>
      </c>
      <c r="BH96" s="200">
        <f>IF(N96="sníž. přenesená",J96,0)</f>
        <v>0</v>
      </c>
      <c r="BI96" s="200">
        <f>IF(N96="nulová",J96,0)</f>
        <v>0</v>
      </c>
      <c r="BJ96" s="21" t="s">
        <v>79</v>
      </c>
      <c r="BK96" s="200">
        <f>ROUND(I96*H96,2)</f>
        <v>0</v>
      </c>
      <c r="BL96" s="21" t="s">
        <v>129</v>
      </c>
      <c r="BM96" s="21" t="s">
        <v>155</v>
      </c>
    </row>
    <row r="97" spans="2:47" s="1" customFormat="1" ht="27">
      <c r="B97" s="38"/>
      <c r="C97" s="60"/>
      <c r="D97" s="201" t="s">
        <v>131</v>
      </c>
      <c r="E97" s="60"/>
      <c r="F97" s="202" t="s">
        <v>156</v>
      </c>
      <c r="G97" s="60"/>
      <c r="H97" s="60"/>
      <c r="I97" s="160"/>
      <c r="J97" s="60"/>
      <c r="K97" s="60"/>
      <c r="L97" s="58"/>
      <c r="M97" s="203"/>
      <c r="N97" s="39"/>
      <c r="O97" s="39"/>
      <c r="P97" s="39"/>
      <c r="Q97" s="39"/>
      <c r="R97" s="39"/>
      <c r="S97" s="39"/>
      <c r="T97" s="75"/>
      <c r="AT97" s="21" t="s">
        <v>131</v>
      </c>
      <c r="AU97" s="21" t="s">
        <v>81</v>
      </c>
    </row>
    <row r="98" spans="2:51" s="11" customFormat="1" ht="13.5">
      <c r="B98" s="204"/>
      <c r="C98" s="205"/>
      <c r="D98" s="201" t="s">
        <v>142</v>
      </c>
      <c r="E98" s="206" t="s">
        <v>21</v>
      </c>
      <c r="F98" s="207" t="s">
        <v>157</v>
      </c>
      <c r="G98" s="205"/>
      <c r="H98" s="208">
        <v>3325</v>
      </c>
      <c r="I98" s="209"/>
      <c r="J98" s="205"/>
      <c r="K98" s="205"/>
      <c r="L98" s="210"/>
      <c r="M98" s="211"/>
      <c r="N98" s="212"/>
      <c r="O98" s="212"/>
      <c r="P98" s="212"/>
      <c r="Q98" s="212"/>
      <c r="R98" s="212"/>
      <c r="S98" s="212"/>
      <c r="T98" s="213"/>
      <c r="AT98" s="214" t="s">
        <v>142</v>
      </c>
      <c r="AU98" s="214" t="s">
        <v>81</v>
      </c>
      <c r="AV98" s="11" t="s">
        <v>81</v>
      </c>
      <c r="AW98" s="11" t="s">
        <v>34</v>
      </c>
      <c r="AX98" s="11" t="s">
        <v>79</v>
      </c>
      <c r="AY98" s="214" t="s">
        <v>122</v>
      </c>
    </row>
    <row r="99" spans="2:63" s="10" customFormat="1" ht="29.85" customHeight="1">
      <c r="B99" s="173"/>
      <c r="C99" s="174"/>
      <c r="D99" s="175" t="s">
        <v>70</v>
      </c>
      <c r="E99" s="187" t="s">
        <v>85</v>
      </c>
      <c r="F99" s="187" t="s">
        <v>158</v>
      </c>
      <c r="G99" s="174"/>
      <c r="H99" s="174"/>
      <c r="I99" s="177"/>
      <c r="J99" s="188">
        <f>BK99</f>
        <v>0</v>
      </c>
      <c r="K99" s="174"/>
      <c r="L99" s="179"/>
      <c r="M99" s="180"/>
      <c r="N99" s="181"/>
      <c r="O99" s="181"/>
      <c r="P99" s="182">
        <f>SUM(P100:P112)</f>
        <v>0</v>
      </c>
      <c r="Q99" s="181"/>
      <c r="R99" s="182">
        <f>SUM(R100:R112)</f>
        <v>0.20587499999999997</v>
      </c>
      <c r="S99" s="181"/>
      <c r="T99" s="183">
        <f>SUM(T100:T112)</f>
        <v>66.5</v>
      </c>
      <c r="AR99" s="184" t="s">
        <v>79</v>
      </c>
      <c r="AT99" s="185" t="s">
        <v>70</v>
      </c>
      <c r="AU99" s="185" t="s">
        <v>79</v>
      </c>
      <c r="AY99" s="184" t="s">
        <v>122</v>
      </c>
      <c r="BK99" s="186">
        <f>SUM(BK100:BK112)</f>
        <v>0</v>
      </c>
    </row>
    <row r="100" spans="2:65" s="1" customFormat="1" ht="16.5" customHeight="1">
      <c r="B100" s="38"/>
      <c r="C100" s="189" t="s">
        <v>159</v>
      </c>
      <c r="D100" s="189" t="s">
        <v>124</v>
      </c>
      <c r="E100" s="190" t="s">
        <v>160</v>
      </c>
      <c r="F100" s="191" t="s">
        <v>161</v>
      </c>
      <c r="G100" s="192" t="s">
        <v>162</v>
      </c>
      <c r="H100" s="193">
        <v>28</v>
      </c>
      <c r="I100" s="194"/>
      <c r="J100" s="195">
        <f>ROUND(I100*H100,2)</f>
        <v>0</v>
      </c>
      <c r="K100" s="191" t="s">
        <v>128</v>
      </c>
      <c r="L100" s="58"/>
      <c r="M100" s="196" t="s">
        <v>21</v>
      </c>
      <c r="N100" s="197" t="s">
        <v>42</v>
      </c>
      <c r="O100" s="39"/>
      <c r="P100" s="198">
        <f>O100*H100</f>
        <v>0</v>
      </c>
      <c r="Q100" s="198">
        <v>0</v>
      </c>
      <c r="R100" s="198">
        <f>Q100*H100</f>
        <v>0</v>
      </c>
      <c r="S100" s="198">
        <v>0</v>
      </c>
      <c r="T100" s="199">
        <f>S100*H100</f>
        <v>0</v>
      </c>
      <c r="AR100" s="21" t="s">
        <v>129</v>
      </c>
      <c r="AT100" s="21" t="s">
        <v>124</v>
      </c>
      <c r="AU100" s="21" t="s">
        <v>81</v>
      </c>
      <c r="AY100" s="21" t="s">
        <v>122</v>
      </c>
      <c r="BE100" s="200">
        <f>IF(N100="základní",J100,0)</f>
        <v>0</v>
      </c>
      <c r="BF100" s="200">
        <f>IF(N100="snížená",J100,0)</f>
        <v>0</v>
      </c>
      <c r="BG100" s="200">
        <f>IF(N100="zákl. přenesená",J100,0)</f>
        <v>0</v>
      </c>
      <c r="BH100" s="200">
        <f>IF(N100="sníž. přenesená",J100,0)</f>
        <v>0</v>
      </c>
      <c r="BI100" s="200">
        <f>IF(N100="nulová",J100,0)</f>
        <v>0</v>
      </c>
      <c r="BJ100" s="21" t="s">
        <v>79</v>
      </c>
      <c r="BK100" s="200">
        <f>ROUND(I100*H100,2)</f>
        <v>0</v>
      </c>
      <c r="BL100" s="21" t="s">
        <v>129</v>
      </c>
      <c r="BM100" s="21" t="s">
        <v>163</v>
      </c>
    </row>
    <row r="101" spans="2:47" s="1" customFormat="1" ht="81">
      <c r="B101" s="38"/>
      <c r="C101" s="60"/>
      <c r="D101" s="201" t="s">
        <v>131</v>
      </c>
      <c r="E101" s="60"/>
      <c r="F101" s="202" t="s">
        <v>164</v>
      </c>
      <c r="G101" s="60"/>
      <c r="H101" s="60"/>
      <c r="I101" s="160"/>
      <c r="J101" s="60"/>
      <c r="K101" s="60"/>
      <c r="L101" s="58"/>
      <c r="M101" s="203"/>
      <c r="N101" s="39"/>
      <c r="O101" s="39"/>
      <c r="P101" s="39"/>
      <c r="Q101" s="39"/>
      <c r="R101" s="39"/>
      <c r="S101" s="39"/>
      <c r="T101" s="75"/>
      <c r="AT101" s="21" t="s">
        <v>131</v>
      </c>
      <c r="AU101" s="21" t="s">
        <v>81</v>
      </c>
    </row>
    <row r="102" spans="2:65" s="1" customFormat="1" ht="16.5" customHeight="1">
      <c r="B102" s="38"/>
      <c r="C102" s="215" t="s">
        <v>165</v>
      </c>
      <c r="D102" s="215" t="s">
        <v>166</v>
      </c>
      <c r="E102" s="216" t="s">
        <v>167</v>
      </c>
      <c r="F102" s="217" t="s">
        <v>168</v>
      </c>
      <c r="G102" s="218" t="s">
        <v>162</v>
      </c>
      <c r="H102" s="219">
        <v>28</v>
      </c>
      <c r="I102" s="220"/>
      <c r="J102" s="221">
        <f>ROUND(I102*H102,2)</f>
        <v>0</v>
      </c>
      <c r="K102" s="217" t="s">
        <v>128</v>
      </c>
      <c r="L102" s="222"/>
      <c r="M102" s="223" t="s">
        <v>21</v>
      </c>
      <c r="N102" s="224" t="s">
        <v>42</v>
      </c>
      <c r="O102" s="39"/>
      <c r="P102" s="198">
        <f>O102*H102</f>
        <v>0</v>
      </c>
      <c r="Q102" s="198">
        <v>0.00145</v>
      </c>
      <c r="R102" s="198">
        <f>Q102*H102</f>
        <v>0.0406</v>
      </c>
      <c r="S102" s="198">
        <v>0</v>
      </c>
      <c r="T102" s="199">
        <f>S102*H102</f>
        <v>0</v>
      </c>
      <c r="AR102" s="21" t="s">
        <v>169</v>
      </c>
      <c r="AT102" s="21" t="s">
        <v>166</v>
      </c>
      <c r="AU102" s="21" t="s">
        <v>81</v>
      </c>
      <c r="AY102" s="21" t="s">
        <v>122</v>
      </c>
      <c r="BE102" s="200">
        <f>IF(N102="základní",J102,0)</f>
        <v>0</v>
      </c>
      <c r="BF102" s="200">
        <f>IF(N102="snížená",J102,0)</f>
        <v>0</v>
      </c>
      <c r="BG102" s="200">
        <f>IF(N102="zákl. přenesená",J102,0)</f>
        <v>0</v>
      </c>
      <c r="BH102" s="200">
        <f>IF(N102="sníž. přenesená",J102,0)</f>
        <v>0</v>
      </c>
      <c r="BI102" s="200">
        <f>IF(N102="nulová",J102,0)</f>
        <v>0</v>
      </c>
      <c r="BJ102" s="21" t="s">
        <v>79</v>
      </c>
      <c r="BK102" s="200">
        <f>ROUND(I102*H102,2)</f>
        <v>0</v>
      </c>
      <c r="BL102" s="21" t="s">
        <v>129</v>
      </c>
      <c r="BM102" s="21" t="s">
        <v>170</v>
      </c>
    </row>
    <row r="103" spans="2:65" s="1" customFormat="1" ht="25.5" customHeight="1">
      <c r="B103" s="38"/>
      <c r="C103" s="189" t="s">
        <v>169</v>
      </c>
      <c r="D103" s="189" t="s">
        <v>124</v>
      </c>
      <c r="E103" s="190" t="s">
        <v>171</v>
      </c>
      <c r="F103" s="191" t="s">
        <v>172</v>
      </c>
      <c r="G103" s="192" t="s">
        <v>173</v>
      </c>
      <c r="H103" s="193">
        <v>1350</v>
      </c>
      <c r="I103" s="194"/>
      <c r="J103" s="195">
        <f>ROUND(I103*H103,2)</f>
        <v>0</v>
      </c>
      <c r="K103" s="191" t="s">
        <v>128</v>
      </c>
      <c r="L103" s="58"/>
      <c r="M103" s="196" t="s">
        <v>21</v>
      </c>
      <c r="N103" s="197" t="s">
        <v>42</v>
      </c>
      <c r="O103" s="39"/>
      <c r="P103" s="198">
        <f>O103*H103</f>
        <v>0</v>
      </c>
      <c r="Q103" s="198">
        <v>0.00011</v>
      </c>
      <c r="R103" s="198">
        <f>Q103*H103</f>
        <v>0.1485</v>
      </c>
      <c r="S103" s="198">
        <v>0</v>
      </c>
      <c r="T103" s="199">
        <f>S103*H103</f>
        <v>0</v>
      </c>
      <c r="AR103" s="21" t="s">
        <v>129</v>
      </c>
      <c r="AT103" s="21" t="s">
        <v>124</v>
      </c>
      <c r="AU103" s="21" t="s">
        <v>81</v>
      </c>
      <c r="AY103" s="21" t="s">
        <v>122</v>
      </c>
      <c r="BE103" s="200">
        <f>IF(N103="základní",J103,0)</f>
        <v>0</v>
      </c>
      <c r="BF103" s="200">
        <f>IF(N103="snížená",J103,0)</f>
        <v>0</v>
      </c>
      <c r="BG103" s="200">
        <f>IF(N103="zákl. přenesená",J103,0)</f>
        <v>0</v>
      </c>
      <c r="BH103" s="200">
        <f>IF(N103="sníž. přenesená",J103,0)</f>
        <v>0</v>
      </c>
      <c r="BI103" s="200">
        <f>IF(N103="nulová",J103,0)</f>
        <v>0</v>
      </c>
      <c r="BJ103" s="21" t="s">
        <v>79</v>
      </c>
      <c r="BK103" s="200">
        <f>ROUND(I103*H103,2)</f>
        <v>0</v>
      </c>
      <c r="BL103" s="21" t="s">
        <v>129</v>
      </c>
      <c r="BM103" s="21" t="s">
        <v>174</v>
      </c>
    </row>
    <row r="104" spans="2:47" s="1" customFormat="1" ht="108">
      <c r="B104" s="38"/>
      <c r="C104" s="60"/>
      <c r="D104" s="201" t="s">
        <v>131</v>
      </c>
      <c r="E104" s="60"/>
      <c r="F104" s="202" t="s">
        <v>175</v>
      </c>
      <c r="G104" s="60"/>
      <c r="H104" s="60"/>
      <c r="I104" s="160"/>
      <c r="J104" s="60"/>
      <c r="K104" s="60"/>
      <c r="L104" s="58"/>
      <c r="M104" s="203"/>
      <c r="N104" s="39"/>
      <c r="O104" s="39"/>
      <c r="P104" s="39"/>
      <c r="Q104" s="39"/>
      <c r="R104" s="39"/>
      <c r="S104" s="39"/>
      <c r="T104" s="75"/>
      <c r="AT104" s="21" t="s">
        <v>131</v>
      </c>
      <c r="AU104" s="21" t="s">
        <v>81</v>
      </c>
    </row>
    <row r="105" spans="2:51" s="11" customFormat="1" ht="13.5">
      <c r="B105" s="204"/>
      <c r="C105" s="205"/>
      <c r="D105" s="201" t="s">
        <v>142</v>
      </c>
      <c r="E105" s="206" t="s">
        <v>21</v>
      </c>
      <c r="F105" s="207" t="s">
        <v>176</v>
      </c>
      <c r="G105" s="205"/>
      <c r="H105" s="208">
        <v>1350</v>
      </c>
      <c r="I105" s="209"/>
      <c r="J105" s="205"/>
      <c r="K105" s="205"/>
      <c r="L105" s="210"/>
      <c r="M105" s="211"/>
      <c r="N105" s="212"/>
      <c r="O105" s="212"/>
      <c r="P105" s="212"/>
      <c r="Q105" s="212"/>
      <c r="R105" s="212"/>
      <c r="S105" s="212"/>
      <c r="T105" s="213"/>
      <c r="AT105" s="214" t="s">
        <v>142</v>
      </c>
      <c r="AU105" s="214" t="s">
        <v>81</v>
      </c>
      <c r="AV105" s="11" t="s">
        <v>81</v>
      </c>
      <c r="AW105" s="11" t="s">
        <v>34</v>
      </c>
      <c r="AX105" s="11" t="s">
        <v>79</v>
      </c>
      <c r="AY105" s="214" t="s">
        <v>122</v>
      </c>
    </row>
    <row r="106" spans="2:65" s="1" customFormat="1" ht="38.25" customHeight="1">
      <c r="B106" s="38"/>
      <c r="C106" s="189" t="s">
        <v>85</v>
      </c>
      <c r="D106" s="189" t="s">
        <v>124</v>
      </c>
      <c r="E106" s="190" t="s">
        <v>177</v>
      </c>
      <c r="F106" s="191" t="s">
        <v>178</v>
      </c>
      <c r="G106" s="192" t="s">
        <v>173</v>
      </c>
      <c r="H106" s="193">
        <v>27.5</v>
      </c>
      <c r="I106" s="194"/>
      <c r="J106" s="195">
        <f>ROUND(I106*H106,2)</f>
        <v>0</v>
      </c>
      <c r="K106" s="191" t="s">
        <v>128</v>
      </c>
      <c r="L106" s="58"/>
      <c r="M106" s="196" t="s">
        <v>21</v>
      </c>
      <c r="N106" s="197" t="s">
        <v>42</v>
      </c>
      <c r="O106" s="39"/>
      <c r="P106" s="198">
        <f>O106*H106</f>
        <v>0</v>
      </c>
      <c r="Q106" s="198">
        <v>0.00061</v>
      </c>
      <c r="R106" s="198">
        <f>Q106*H106</f>
        <v>0.016774999999999998</v>
      </c>
      <c r="S106" s="198">
        <v>0</v>
      </c>
      <c r="T106" s="199">
        <f>S106*H106</f>
        <v>0</v>
      </c>
      <c r="AR106" s="21" t="s">
        <v>129</v>
      </c>
      <c r="AT106" s="21" t="s">
        <v>124</v>
      </c>
      <c r="AU106" s="21" t="s">
        <v>81</v>
      </c>
      <c r="AY106" s="21" t="s">
        <v>122</v>
      </c>
      <c r="BE106" s="200">
        <f>IF(N106="základní",J106,0)</f>
        <v>0</v>
      </c>
      <c r="BF106" s="200">
        <f>IF(N106="snížená",J106,0)</f>
        <v>0</v>
      </c>
      <c r="BG106" s="200">
        <f>IF(N106="zákl. přenesená",J106,0)</f>
        <v>0</v>
      </c>
      <c r="BH106" s="200">
        <f>IF(N106="sníž. přenesená",J106,0)</f>
        <v>0</v>
      </c>
      <c r="BI106" s="200">
        <f>IF(N106="nulová",J106,0)</f>
        <v>0</v>
      </c>
      <c r="BJ106" s="21" t="s">
        <v>79</v>
      </c>
      <c r="BK106" s="200">
        <f>ROUND(I106*H106,2)</f>
        <v>0</v>
      </c>
      <c r="BL106" s="21" t="s">
        <v>129</v>
      </c>
      <c r="BM106" s="21" t="s">
        <v>179</v>
      </c>
    </row>
    <row r="107" spans="2:47" s="1" customFormat="1" ht="40.5">
      <c r="B107" s="38"/>
      <c r="C107" s="60"/>
      <c r="D107" s="201" t="s">
        <v>131</v>
      </c>
      <c r="E107" s="60"/>
      <c r="F107" s="202" t="s">
        <v>180</v>
      </c>
      <c r="G107" s="60"/>
      <c r="H107" s="60"/>
      <c r="I107" s="160"/>
      <c r="J107" s="60"/>
      <c r="K107" s="60"/>
      <c r="L107" s="58"/>
      <c r="M107" s="203"/>
      <c r="N107" s="39"/>
      <c r="O107" s="39"/>
      <c r="P107" s="39"/>
      <c r="Q107" s="39"/>
      <c r="R107" s="39"/>
      <c r="S107" s="39"/>
      <c r="T107" s="75"/>
      <c r="AT107" s="21" t="s">
        <v>131</v>
      </c>
      <c r="AU107" s="21" t="s">
        <v>81</v>
      </c>
    </row>
    <row r="108" spans="2:65" s="1" customFormat="1" ht="16.5" customHeight="1">
      <c r="B108" s="38"/>
      <c r="C108" s="189" t="s">
        <v>181</v>
      </c>
      <c r="D108" s="189" t="s">
        <v>124</v>
      </c>
      <c r="E108" s="190" t="s">
        <v>182</v>
      </c>
      <c r="F108" s="191" t="s">
        <v>183</v>
      </c>
      <c r="G108" s="192" t="s">
        <v>173</v>
      </c>
      <c r="H108" s="193">
        <v>27.5</v>
      </c>
      <c r="I108" s="194"/>
      <c r="J108" s="195">
        <f>ROUND(I108*H108,2)</f>
        <v>0</v>
      </c>
      <c r="K108" s="191" t="s">
        <v>128</v>
      </c>
      <c r="L108" s="58"/>
      <c r="M108" s="196" t="s">
        <v>21</v>
      </c>
      <c r="N108" s="197" t="s">
        <v>42</v>
      </c>
      <c r="O108" s="39"/>
      <c r="P108" s="198">
        <f>O108*H108</f>
        <v>0</v>
      </c>
      <c r="Q108" s="198">
        <v>0</v>
      </c>
      <c r="R108" s="198">
        <f>Q108*H108</f>
        <v>0</v>
      </c>
      <c r="S108" s="198">
        <v>0</v>
      </c>
      <c r="T108" s="199">
        <f>S108*H108</f>
        <v>0</v>
      </c>
      <c r="AR108" s="21" t="s">
        <v>129</v>
      </c>
      <c r="AT108" s="21" t="s">
        <v>124</v>
      </c>
      <c r="AU108" s="21" t="s">
        <v>81</v>
      </c>
      <c r="AY108" s="21" t="s">
        <v>122</v>
      </c>
      <c r="BE108" s="200">
        <f>IF(N108="základní",J108,0)</f>
        <v>0</v>
      </c>
      <c r="BF108" s="200">
        <f>IF(N108="snížená",J108,0)</f>
        <v>0</v>
      </c>
      <c r="BG108" s="200">
        <f>IF(N108="zákl. přenesená",J108,0)</f>
        <v>0</v>
      </c>
      <c r="BH108" s="200">
        <f>IF(N108="sníž. přenesená",J108,0)</f>
        <v>0</v>
      </c>
      <c r="BI108" s="200">
        <f>IF(N108="nulová",J108,0)</f>
        <v>0</v>
      </c>
      <c r="BJ108" s="21" t="s">
        <v>79</v>
      </c>
      <c r="BK108" s="200">
        <f>ROUND(I108*H108,2)</f>
        <v>0</v>
      </c>
      <c r="BL108" s="21" t="s">
        <v>129</v>
      </c>
      <c r="BM108" s="21" t="s">
        <v>184</v>
      </c>
    </row>
    <row r="109" spans="2:47" s="1" customFormat="1" ht="27">
      <c r="B109" s="38"/>
      <c r="C109" s="60"/>
      <c r="D109" s="201" t="s">
        <v>131</v>
      </c>
      <c r="E109" s="60"/>
      <c r="F109" s="202" t="s">
        <v>185</v>
      </c>
      <c r="G109" s="60"/>
      <c r="H109" s="60"/>
      <c r="I109" s="160"/>
      <c r="J109" s="60"/>
      <c r="K109" s="60"/>
      <c r="L109" s="58"/>
      <c r="M109" s="203"/>
      <c r="N109" s="39"/>
      <c r="O109" s="39"/>
      <c r="P109" s="39"/>
      <c r="Q109" s="39"/>
      <c r="R109" s="39"/>
      <c r="S109" s="39"/>
      <c r="T109" s="75"/>
      <c r="AT109" s="21" t="s">
        <v>131</v>
      </c>
      <c r="AU109" s="21" t="s">
        <v>81</v>
      </c>
    </row>
    <row r="110" spans="2:51" s="11" customFormat="1" ht="13.5">
      <c r="B110" s="204"/>
      <c r="C110" s="205"/>
      <c r="D110" s="201" t="s">
        <v>142</v>
      </c>
      <c r="E110" s="206" t="s">
        <v>21</v>
      </c>
      <c r="F110" s="207" t="s">
        <v>186</v>
      </c>
      <c r="G110" s="205"/>
      <c r="H110" s="208">
        <v>27.5</v>
      </c>
      <c r="I110" s="209"/>
      <c r="J110" s="205"/>
      <c r="K110" s="205"/>
      <c r="L110" s="210"/>
      <c r="M110" s="211"/>
      <c r="N110" s="212"/>
      <c r="O110" s="212"/>
      <c r="P110" s="212"/>
      <c r="Q110" s="212"/>
      <c r="R110" s="212"/>
      <c r="S110" s="212"/>
      <c r="T110" s="213"/>
      <c r="AT110" s="214" t="s">
        <v>142</v>
      </c>
      <c r="AU110" s="214" t="s">
        <v>81</v>
      </c>
      <c r="AV110" s="11" t="s">
        <v>81</v>
      </c>
      <c r="AW110" s="11" t="s">
        <v>34</v>
      </c>
      <c r="AX110" s="11" t="s">
        <v>79</v>
      </c>
      <c r="AY110" s="214" t="s">
        <v>122</v>
      </c>
    </row>
    <row r="111" spans="2:65" s="1" customFormat="1" ht="25.5" customHeight="1">
      <c r="B111" s="38"/>
      <c r="C111" s="189" t="s">
        <v>187</v>
      </c>
      <c r="D111" s="189" t="s">
        <v>124</v>
      </c>
      <c r="E111" s="190" t="s">
        <v>188</v>
      </c>
      <c r="F111" s="191" t="s">
        <v>189</v>
      </c>
      <c r="G111" s="192" t="s">
        <v>127</v>
      </c>
      <c r="H111" s="193">
        <v>3325</v>
      </c>
      <c r="I111" s="194"/>
      <c r="J111" s="195">
        <f>ROUND(I111*H111,2)</f>
        <v>0</v>
      </c>
      <c r="K111" s="191" t="s">
        <v>128</v>
      </c>
      <c r="L111" s="58"/>
      <c r="M111" s="196" t="s">
        <v>21</v>
      </c>
      <c r="N111" s="197" t="s">
        <v>42</v>
      </c>
      <c r="O111" s="39"/>
      <c r="P111" s="198">
        <f>O111*H111</f>
        <v>0</v>
      </c>
      <c r="Q111" s="198">
        <v>0</v>
      </c>
      <c r="R111" s="198">
        <f>Q111*H111</f>
        <v>0</v>
      </c>
      <c r="S111" s="198">
        <v>0.02</v>
      </c>
      <c r="T111" s="199">
        <f>S111*H111</f>
        <v>66.5</v>
      </c>
      <c r="AR111" s="21" t="s">
        <v>129</v>
      </c>
      <c r="AT111" s="21" t="s">
        <v>124</v>
      </c>
      <c r="AU111" s="21" t="s">
        <v>81</v>
      </c>
      <c r="AY111" s="21" t="s">
        <v>122</v>
      </c>
      <c r="BE111" s="200">
        <f>IF(N111="základní",J111,0)</f>
        <v>0</v>
      </c>
      <c r="BF111" s="200">
        <f>IF(N111="snížená",J111,0)</f>
        <v>0</v>
      </c>
      <c r="BG111" s="200">
        <f>IF(N111="zákl. přenesená",J111,0)</f>
        <v>0</v>
      </c>
      <c r="BH111" s="200">
        <f>IF(N111="sníž. přenesená",J111,0)</f>
        <v>0</v>
      </c>
      <c r="BI111" s="200">
        <f>IF(N111="nulová",J111,0)</f>
        <v>0</v>
      </c>
      <c r="BJ111" s="21" t="s">
        <v>79</v>
      </c>
      <c r="BK111" s="200">
        <f>ROUND(I111*H111,2)</f>
        <v>0</v>
      </c>
      <c r="BL111" s="21" t="s">
        <v>129</v>
      </c>
      <c r="BM111" s="21" t="s">
        <v>190</v>
      </c>
    </row>
    <row r="112" spans="2:47" s="1" customFormat="1" ht="67.5">
      <c r="B112" s="38"/>
      <c r="C112" s="60"/>
      <c r="D112" s="201" t="s">
        <v>131</v>
      </c>
      <c r="E112" s="60"/>
      <c r="F112" s="202" t="s">
        <v>191</v>
      </c>
      <c r="G112" s="60"/>
      <c r="H112" s="60"/>
      <c r="I112" s="160"/>
      <c r="J112" s="60"/>
      <c r="K112" s="60"/>
      <c r="L112" s="58"/>
      <c r="M112" s="203"/>
      <c r="N112" s="39"/>
      <c r="O112" s="39"/>
      <c r="P112" s="39"/>
      <c r="Q112" s="39"/>
      <c r="R112" s="39"/>
      <c r="S112" s="39"/>
      <c r="T112" s="75"/>
      <c r="AT112" s="21" t="s">
        <v>131</v>
      </c>
      <c r="AU112" s="21" t="s">
        <v>81</v>
      </c>
    </row>
    <row r="113" spans="2:63" s="10" customFormat="1" ht="29.85" customHeight="1">
      <c r="B113" s="173"/>
      <c r="C113" s="174"/>
      <c r="D113" s="175" t="s">
        <v>70</v>
      </c>
      <c r="E113" s="187" t="s">
        <v>192</v>
      </c>
      <c r="F113" s="187" t="s">
        <v>193</v>
      </c>
      <c r="G113" s="174"/>
      <c r="H113" s="174"/>
      <c r="I113" s="177"/>
      <c r="J113" s="188">
        <f>BK113</f>
        <v>0</v>
      </c>
      <c r="K113" s="174"/>
      <c r="L113" s="179"/>
      <c r="M113" s="180"/>
      <c r="N113" s="181"/>
      <c r="O113" s="181"/>
      <c r="P113" s="182">
        <f>SUM(P114:P118)</f>
        <v>0</v>
      </c>
      <c r="Q113" s="181"/>
      <c r="R113" s="182">
        <f>SUM(R114:R118)</f>
        <v>0</v>
      </c>
      <c r="S113" s="181"/>
      <c r="T113" s="183">
        <f>SUM(T114:T118)</f>
        <v>0</v>
      </c>
      <c r="AR113" s="184" t="s">
        <v>79</v>
      </c>
      <c r="AT113" s="185" t="s">
        <v>70</v>
      </c>
      <c r="AU113" s="185" t="s">
        <v>79</v>
      </c>
      <c r="AY113" s="184" t="s">
        <v>122</v>
      </c>
      <c r="BK113" s="186">
        <f>SUM(BK114:BK118)</f>
        <v>0</v>
      </c>
    </row>
    <row r="114" spans="2:65" s="1" customFormat="1" ht="25.5" customHeight="1">
      <c r="B114" s="38"/>
      <c r="C114" s="189" t="s">
        <v>194</v>
      </c>
      <c r="D114" s="189" t="s">
        <v>124</v>
      </c>
      <c r="E114" s="190" t="s">
        <v>195</v>
      </c>
      <c r="F114" s="191" t="s">
        <v>196</v>
      </c>
      <c r="G114" s="192" t="s">
        <v>197</v>
      </c>
      <c r="H114" s="193">
        <v>127.72</v>
      </c>
      <c r="I114" s="194"/>
      <c r="J114" s="195">
        <f>ROUND(I114*H114,2)</f>
        <v>0</v>
      </c>
      <c r="K114" s="191" t="s">
        <v>128</v>
      </c>
      <c r="L114" s="58"/>
      <c r="M114" s="196" t="s">
        <v>21</v>
      </c>
      <c r="N114" s="197" t="s">
        <v>42</v>
      </c>
      <c r="O114" s="39"/>
      <c r="P114" s="198">
        <f>O114*H114</f>
        <v>0</v>
      </c>
      <c r="Q114" s="198">
        <v>0</v>
      </c>
      <c r="R114" s="198">
        <f>Q114*H114</f>
        <v>0</v>
      </c>
      <c r="S114" s="198">
        <v>0</v>
      </c>
      <c r="T114" s="199">
        <f>S114*H114</f>
        <v>0</v>
      </c>
      <c r="AR114" s="21" t="s">
        <v>129</v>
      </c>
      <c r="AT114" s="21" t="s">
        <v>124</v>
      </c>
      <c r="AU114" s="21" t="s">
        <v>81</v>
      </c>
      <c r="AY114" s="21" t="s">
        <v>122</v>
      </c>
      <c r="BE114" s="200">
        <f>IF(N114="základní",J114,0)</f>
        <v>0</v>
      </c>
      <c r="BF114" s="200">
        <f>IF(N114="snížená",J114,0)</f>
        <v>0</v>
      </c>
      <c r="BG114" s="200">
        <f>IF(N114="zákl. přenesená",J114,0)</f>
        <v>0</v>
      </c>
      <c r="BH114" s="200">
        <f>IF(N114="sníž. přenesená",J114,0)</f>
        <v>0</v>
      </c>
      <c r="BI114" s="200">
        <f>IF(N114="nulová",J114,0)</f>
        <v>0</v>
      </c>
      <c r="BJ114" s="21" t="s">
        <v>79</v>
      </c>
      <c r="BK114" s="200">
        <f>ROUND(I114*H114,2)</f>
        <v>0</v>
      </c>
      <c r="BL114" s="21" t="s">
        <v>129</v>
      </c>
      <c r="BM114" s="21" t="s">
        <v>198</v>
      </c>
    </row>
    <row r="115" spans="2:47" s="1" customFormat="1" ht="94.5">
      <c r="B115" s="38"/>
      <c r="C115" s="60"/>
      <c r="D115" s="201" t="s">
        <v>131</v>
      </c>
      <c r="E115" s="60"/>
      <c r="F115" s="202" t="s">
        <v>199</v>
      </c>
      <c r="G115" s="60"/>
      <c r="H115" s="60"/>
      <c r="I115" s="160"/>
      <c r="J115" s="60"/>
      <c r="K115" s="60"/>
      <c r="L115" s="58"/>
      <c r="M115" s="203"/>
      <c r="N115" s="39"/>
      <c r="O115" s="39"/>
      <c r="P115" s="39"/>
      <c r="Q115" s="39"/>
      <c r="R115" s="39"/>
      <c r="S115" s="39"/>
      <c r="T115" s="75"/>
      <c r="AT115" s="21" t="s">
        <v>131</v>
      </c>
      <c r="AU115" s="21" t="s">
        <v>81</v>
      </c>
    </row>
    <row r="116" spans="2:47" s="1" customFormat="1" ht="27">
      <c r="B116" s="38"/>
      <c r="C116" s="60"/>
      <c r="D116" s="201" t="s">
        <v>133</v>
      </c>
      <c r="E116" s="60"/>
      <c r="F116" s="202" t="s">
        <v>200</v>
      </c>
      <c r="G116" s="60"/>
      <c r="H116" s="60"/>
      <c r="I116" s="160"/>
      <c r="J116" s="60"/>
      <c r="K116" s="60"/>
      <c r="L116" s="58"/>
      <c r="M116" s="203"/>
      <c r="N116" s="39"/>
      <c r="O116" s="39"/>
      <c r="P116" s="39"/>
      <c r="Q116" s="39"/>
      <c r="R116" s="39"/>
      <c r="S116" s="39"/>
      <c r="T116" s="75"/>
      <c r="AT116" s="21" t="s">
        <v>133</v>
      </c>
      <c r="AU116" s="21" t="s">
        <v>81</v>
      </c>
    </row>
    <row r="117" spans="2:65" s="1" customFormat="1" ht="16.5" customHeight="1">
      <c r="B117" s="38"/>
      <c r="C117" s="189" t="s">
        <v>201</v>
      </c>
      <c r="D117" s="189" t="s">
        <v>124</v>
      </c>
      <c r="E117" s="190" t="s">
        <v>202</v>
      </c>
      <c r="F117" s="191" t="s">
        <v>203</v>
      </c>
      <c r="G117" s="192" t="s">
        <v>197</v>
      </c>
      <c r="H117" s="193">
        <v>127.72</v>
      </c>
      <c r="I117" s="194"/>
      <c r="J117" s="195">
        <f>ROUND(I117*H117,2)</f>
        <v>0</v>
      </c>
      <c r="K117" s="191" t="s">
        <v>128</v>
      </c>
      <c r="L117" s="58"/>
      <c r="M117" s="196" t="s">
        <v>21</v>
      </c>
      <c r="N117" s="197" t="s">
        <v>42</v>
      </c>
      <c r="O117" s="39"/>
      <c r="P117" s="198">
        <f>O117*H117</f>
        <v>0</v>
      </c>
      <c r="Q117" s="198">
        <v>0</v>
      </c>
      <c r="R117" s="198">
        <f>Q117*H117</f>
        <v>0</v>
      </c>
      <c r="S117" s="198">
        <v>0</v>
      </c>
      <c r="T117" s="199">
        <f>S117*H117</f>
        <v>0</v>
      </c>
      <c r="AR117" s="21" t="s">
        <v>129</v>
      </c>
      <c r="AT117" s="21" t="s">
        <v>124</v>
      </c>
      <c r="AU117" s="21" t="s">
        <v>81</v>
      </c>
      <c r="AY117" s="21" t="s">
        <v>122</v>
      </c>
      <c r="BE117" s="200">
        <f>IF(N117="základní",J117,0)</f>
        <v>0</v>
      </c>
      <c r="BF117" s="200">
        <f>IF(N117="snížená",J117,0)</f>
        <v>0</v>
      </c>
      <c r="BG117" s="200">
        <f>IF(N117="zákl. přenesená",J117,0)</f>
        <v>0</v>
      </c>
      <c r="BH117" s="200">
        <f>IF(N117="sníž. přenesená",J117,0)</f>
        <v>0</v>
      </c>
      <c r="BI117" s="200">
        <f>IF(N117="nulová",J117,0)</f>
        <v>0</v>
      </c>
      <c r="BJ117" s="21" t="s">
        <v>79</v>
      </c>
      <c r="BK117" s="200">
        <f>ROUND(I117*H117,2)</f>
        <v>0</v>
      </c>
      <c r="BL117" s="21" t="s">
        <v>129</v>
      </c>
      <c r="BM117" s="21" t="s">
        <v>204</v>
      </c>
    </row>
    <row r="118" spans="2:47" s="1" customFormat="1" ht="40.5">
      <c r="B118" s="38"/>
      <c r="C118" s="60"/>
      <c r="D118" s="201" t="s">
        <v>131</v>
      </c>
      <c r="E118" s="60"/>
      <c r="F118" s="202" t="s">
        <v>205</v>
      </c>
      <c r="G118" s="60"/>
      <c r="H118" s="60"/>
      <c r="I118" s="160"/>
      <c r="J118" s="60"/>
      <c r="K118" s="60"/>
      <c r="L118" s="58"/>
      <c r="M118" s="225"/>
      <c r="N118" s="226"/>
      <c r="O118" s="226"/>
      <c r="P118" s="226"/>
      <c r="Q118" s="226"/>
      <c r="R118" s="226"/>
      <c r="S118" s="226"/>
      <c r="T118" s="227"/>
      <c r="AT118" s="21" t="s">
        <v>131</v>
      </c>
      <c r="AU118" s="21" t="s">
        <v>81</v>
      </c>
    </row>
    <row r="119" spans="2:12" s="1" customFormat="1" ht="6.95" customHeight="1">
      <c r="B119" s="53"/>
      <c r="C119" s="54"/>
      <c r="D119" s="54"/>
      <c r="E119" s="54"/>
      <c r="F119" s="54"/>
      <c r="G119" s="54"/>
      <c r="H119" s="54"/>
      <c r="I119" s="136"/>
      <c r="J119" s="54"/>
      <c r="K119" s="54"/>
      <c r="L119" s="58"/>
    </row>
  </sheetData>
  <sheetProtection algorithmName="SHA-512" hashValue="GuZU4MUlXDtuywvJoHCvPhiH5BrsmYWQwgvN5BhfbSI/oqnr89Aqjnjp+dwVhXuUY2w3uaQGr93hveZ5uXK4rA==" saltValue="xOsgvmB8UFIeuKySNl0D8kNEF9TWqMSpLxFxBtXIWhjqu8/4SJ6lOxN/uZvSUI559M6OkPdK0JRKdbOyhGuz4A==" spinCount="100000" sheet="1" objects="1" scenarios="1" formatColumns="0" formatRows="0" autoFilter="0"/>
  <autoFilter ref="C80:K11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88</v>
      </c>
      <c r="G1" s="358" t="s">
        <v>89</v>
      </c>
      <c r="H1" s="358"/>
      <c r="I1" s="112"/>
      <c r="J1" s="111" t="s">
        <v>90</v>
      </c>
      <c r="K1" s="110" t="s">
        <v>91</v>
      </c>
      <c r="L1" s="111" t="s">
        <v>92</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49"/>
      <c r="M2" s="349"/>
      <c r="N2" s="349"/>
      <c r="O2" s="349"/>
      <c r="P2" s="349"/>
      <c r="Q2" s="349"/>
      <c r="R2" s="349"/>
      <c r="S2" s="349"/>
      <c r="T2" s="349"/>
      <c r="U2" s="349"/>
      <c r="V2" s="349"/>
      <c r="AT2" s="21" t="s">
        <v>84</v>
      </c>
    </row>
    <row r="3" spans="2:46" ht="6.95" customHeight="1">
      <c r="B3" s="22"/>
      <c r="C3" s="23"/>
      <c r="D3" s="23"/>
      <c r="E3" s="23"/>
      <c r="F3" s="23"/>
      <c r="G3" s="23"/>
      <c r="H3" s="23"/>
      <c r="I3" s="113"/>
      <c r="J3" s="23"/>
      <c r="K3" s="24"/>
      <c r="AT3" s="21" t="s">
        <v>81</v>
      </c>
    </row>
    <row r="4" spans="2:46" ht="36.95" customHeight="1">
      <c r="B4" s="25"/>
      <c r="C4" s="26"/>
      <c r="D4" s="27" t="s">
        <v>93</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16.5" customHeight="1">
      <c r="B7" s="25"/>
      <c r="C7" s="26"/>
      <c r="D7" s="26"/>
      <c r="E7" s="350" t="str">
        <f>'Rekapitulace stavby'!K6</f>
        <v>Silnice III/18052 Malesice – Dolní Vlkýš, DEŠŤOVÁ KANALIZACE</v>
      </c>
      <c r="F7" s="351"/>
      <c r="G7" s="351"/>
      <c r="H7" s="351"/>
      <c r="I7" s="114"/>
      <c r="J7" s="26"/>
      <c r="K7" s="28"/>
    </row>
    <row r="8" spans="2:11" s="1" customFormat="1" ht="13.5">
      <c r="B8" s="38"/>
      <c r="C8" s="39"/>
      <c r="D8" s="34" t="s">
        <v>94</v>
      </c>
      <c r="E8" s="39"/>
      <c r="F8" s="39"/>
      <c r="G8" s="39"/>
      <c r="H8" s="39"/>
      <c r="I8" s="115"/>
      <c r="J8" s="39"/>
      <c r="K8" s="42"/>
    </row>
    <row r="9" spans="2:11" s="1" customFormat="1" ht="36.95" customHeight="1">
      <c r="B9" s="38"/>
      <c r="C9" s="39"/>
      <c r="D9" s="39"/>
      <c r="E9" s="352" t="s">
        <v>206</v>
      </c>
      <c r="F9" s="353"/>
      <c r="G9" s="353"/>
      <c r="H9" s="353"/>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20</v>
      </c>
      <c r="E11" s="39"/>
      <c r="F11" s="32" t="s">
        <v>21</v>
      </c>
      <c r="G11" s="39"/>
      <c r="H11" s="39"/>
      <c r="I11" s="116" t="s">
        <v>22</v>
      </c>
      <c r="J11" s="32" t="s">
        <v>21</v>
      </c>
      <c r="K11" s="42"/>
    </row>
    <row r="12" spans="2:11" s="1" customFormat="1" ht="14.45" customHeight="1">
      <c r="B12" s="38"/>
      <c r="C12" s="39"/>
      <c r="D12" s="34" t="s">
        <v>23</v>
      </c>
      <c r="E12" s="39"/>
      <c r="F12" s="32" t="s">
        <v>24</v>
      </c>
      <c r="G12" s="39"/>
      <c r="H12" s="39"/>
      <c r="I12" s="116" t="s">
        <v>25</v>
      </c>
      <c r="J12" s="117" t="str">
        <f>'Rekapitulace stavby'!AN8</f>
        <v>19. 1. 2018</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27</v>
      </c>
      <c r="E14" s="39"/>
      <c r="F14" s="39"/>
      <c r="G14" s="39"/>
      <c r="H14" s="39"/>
      <c r="I14" s="116" t="s">
        <v>28</v>
      </c>
      <c r="J14" s="32" t="s">
        <v>21</v>
      </c>
      <c r="K14" s="42"/>
    </row>
    <row r="15" spans="2:11" s="1" customFormat="1" ht="18" customHeight="1">
      <c r="B15" s="38"/>
      <c r="C15" s="39"/>
      <c r="D15" s="39"/>
      <c r="E15" s="32" t="s">
        <v>29</v>
      </c>
      <c r="F15" s="39"/>
      <c r="G15" s="39"/>
      <c r="H15" s="39"/>
      <c r="I15" s="116" t="s">
        <v>30</v>
      </c>
      <c r="J15" s="32" t="s">
        <v>21</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31</v>
      </c>
      <c r="E17" s="39"/>
      <c r="F17" s="39"/>
      <c r="G17" s="39"/>
      <c r="H17" s="39"/>
      <c r="I17" s="116"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30</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33</v>
      </c>
      <c r="E20" s="39"/>
      <c r="F20" s="39"/>
      <c r="G20" s="39"/>
      <c r="H20" s="39"/>
      <c r="I20" s="116" t="s">
        <v>28</v>
      </c>
      <c r="J20" s="32" t="str">
        <f>IF('Rekapitulace stavby'!AN16="","",'Rekapitulace stavby'!AN16)</f>
        <v/>
      </c>
      <c r="K20" s="42"/>
    </row>
    <row r="21" spans="2:11" s="1" customFormat="1" ht="18" customHeight="1">
      <c r="B21" s="38"/>
      <c r="C21" s="39"/>
      <c r="D21" s="39"/>
      <c r="E21" s="32" t="str">
        <f>IF('Rekapitulace stavby'!E17="","",'Rekapitulace stavby'!E17)</f>
        <v xml:space="preserve"> </v>
      </c>
      <c r="F21" s="39"/>
      <c r="G21" s="39"/>
      <c r="H21" s="39"/>
      <c r="I21" s="116" t="s">
        <v>30</v>
      </c>
      <c r="J21" s="32" t="str">
        <f>IF('Rekapitulace stavby'!AN17="","",'Rekapitulace stavby'!AN17)</f>
        <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35</v>
      </c>
      <c r="E23" s="39"/>
      <c r="F23" s="39"/>
      <c r="G23" s="39"/>
      <c r="H23" s="39"/>
      <c r="I23" s="115"/>
      <c r="J23" s="39"/>
      <c r="K23" s="42"/>
    </row>
    <row r="24" spans="2:11" s="6" customFormat="1" ht="16.5" customHeight="1">
      <c r="B24" s="118"/>
      <c r="C24" s="119"/>
      <c r="D24" s="119"/>
      <c r="E24" s="319" t="s">
        <v>21</v>
      </c>
      <c r="F24" s="319"/>
      <c r="G24" s="319"/>
      <c r="H24" s="319"/>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37</v>
      </c>
      <c r="E27" s="39"/>
      <c r="F27" s="39"/>
      <c r="G27" s="39"/>
      <c r="H27" s="39"/>
      <c r="I27" s="115"/>
      <c r="J27" s="125">
        <f>ROUND(J83,2)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39</v>
      </c>
      <c r="G29" s="39"/>
      <c r="H29" s="39"/>
      <c r="I29" s="126" t="s">
        <v>38</v>
      </c>
      <c r="J29" s="43" t="s">
        <v>40</v>
      </c>
      <c r="K29" s="42"/>
    </row>
    <row r="30" spans="2:11" s="1" customFormat="1" ht="14.45" customHeight="1">
      <c r="B30" s="38"/>
      <c r="C30" s="39"/>
      <c r="D30" s="46" t="s">
        <v>41</v>
      </c>
      <c r="E30" s="46" t="s">
        <v>42</v>
      </c>
      <c r="F30" s="127">
        <f>ROUND(SUM(BE83:BE205),2)</f>
        <v>0</v>
      </c>
      <c r="G30" s="39"/>
      <c r="H30" s="39"/>
      <c r="I30" s="128">
        <v>0.21</v>
      </c>
      <c r="J30" s="127">
        <f>ROUND(ROUND((SUM(BE83:BE205)),2)*I30,2)</f>
        <v>0</v>
      </c>
      <c r="K30" s="42"/>
    </row>
    <row r="31" spans="2:11" s="1" customFormat="1" ht="14.45" customHeight="1">
      <c r="B31" s="38"/>
      <c r="C31" s="39"/>
      <c r="D31" s="39"/>
      <c r="E31" s="46" t="s">
        <v>43</v>
      </c>
      <c r="F31" s="127">
        <f>ROUND(SUM(BF83:BF205),2)</f>
        <v>0</v>
      </c>
      <c r="G31" s="39"/>
      <c r="H31" s="39"/>
      <c r="I31" s="128">
        <v>0.15</v>
      </c>
      <c r="J31" s="127">
        <f>ROUND(ROUND((SUM(BF83:BF205)),2)*I31,2)</f>
        <v>0</v>
      </c>
      <c r="K31" s="42"/>
    </row>
    <row r="32" spans="2:11" s="1" customFormat="1" ht="14.45" customHeight="1" hidden="1">
      <c r="B32" s="38"/>
      <c r="C32" s="39"/>
      <c r="D32" s="39"/>
      <c r="E32" s="46" t="s">
        <v>44</v>
      </c>
      <c r="F32" s="127">
        <f>ROUND(SUM(BG83:BG205),2)</f>
        <v>0</v>
      </c>
      <c r="G32" s="39"/>
      <c r="H32" s="39"/>
      <c r="I32" s="128">
        <v>0.21</v>
      </c>
      <c r="J32" s="127">
        <v>0</v>
      </c>
      <c r="K32" s="42"/>
    </row>
    <row r="33" spans="2:11" s="1" customFormat="1" ht="14.45" customHeight="1" hidden="1">
      <c r="B33" s="38"/>
      <c r="C33" s="39"/>
      <c r="D33" s="39"/>
      <c r="E33" s="46" t="s">
        <v>45</v>
      </c>
      <c r="F33" s="127">
        <f>ROUND(SUM(BH83:BH205),2)</f>
        <v>0</v>
      </c>
      <c r="G33" s="39"/>
      <c r="H33" s="39"/>
      <c r="I33" s="128">
        <v>0.15</v>
      </c>
      <c r="J33" s="127">
        <v>0</v>
      </c>
      <c r="K33" s="42"/>
    </row>
    <row r="34" spans="2:11" s="1" customFormat="1" ht="14.45" customHeight="1" hidden="1">
      <c r="B34" s="38"/>
      <c r="C34" s="39"/>
      <c r="D34" s="39"/>
      <c r="E34" s="46" t="s">
        <v>46</v>
      </c>
      <c r="F34" s="127">
        <f>ROUND(SUM(BI83:BI205),2)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47</v>
      </c>
      <c r="E36" s="76"/>
      <c r="F36" s="76"/>
      <c r="G36" s="131" t="s">
        <v>48</v>
      </c>
      <c r="H36" s="132" t="s">
        <v>49</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96</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16.5" customHeight="1">
      <c r="B45" s="38"/>
      <c r="C45" s="39"/>
      <c r="D45" s="39"/>
      <c r="E45" s="350" t="str">
        <f>E7</f>
        <v>Silnice III/18052 Malesice – Dolní Vlkýš, DEŠŤOVÁ KANALIZACE</v>
      </c>
      <c r="F45" s="351"/>
      <c r="G45" s="351"/>
      <c r="H45" s="351"/>
      <c r="I45" s="115"/>
      <c r="J45" s="39"/>
      <c r="K45" s="42"/>
    </row>
    <row r="46" spans="2:11" s="1" customFormat="1" ht="14.45" customHeight="1">
      <c r="B46" s="38"/>
      <c r="C46" s="34" t="s">
        <v>94</v>
      </c>
      <c r="D46" s="39"/>
      <c r="E46" s="39"/>
      <c r="F46" s="39"/>
      <c r="G46" s="39"/>
      <c r="H46" s="39"/>
      <c r="I46" s="115"/>
      <c r="J46" s="39"/>
      <c r="K46" s="42"/>
    </row>
    <row r="47" spans="2:11" s="1" customFormat="1" ht="17.25" customHeight="1">
      <c r="B47" s="38"/>
      <c r="C47" s="39"/>
      <c r="D47" s="39"/>
      <c r="E47" s="352" t="str">
        <f>E9</f>
        <v>301 - Dešťová kanalizace</v>
      </c>
      <c r="F47" s="353"/>
      <c r="G47" s="353"/>
      <c r="H47" s="353"/>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23</v>
      </c>
      <c r="D49" s="39"/>
      <c r="E49" s="39"/>
      <c r="F49" s="32" t="str">
        <f>F12</f>
        <v xml:space="preserve"> </v>
      </c>
      <c r="G49" s="39"/>
      <c r="H49" s="39"/>
      <c r="I49" s="116" t="s">
        <v>25</v>
      </c>
      <c r="J49" s="117" t="str">
        <f>IF(J12="","",J12)</f>
        <v>19. 1. 2018</v>
      </c>
      <c r="K49" s="42"/>
    </row>
    <row r="50" spans="2:11" s="1" customFormat="1" ht="6.95" customHeight="1">
      <c r="B50" s="38"/>
      <c r="C50" s="39"/>
      <c r="D50" s="39"/>
      <c r="E50" s="39"/>
      <c r="F50" s="39"/>
      <c r="G50" s="39"/>
      <c r="H50" s="39"/>
      <c r="I50" s="115"/>
      <c r="J50" s="39"/>
      <c r="K50" s="42"/>
    </row>
    <row r="51" spans="2:11" s="1" customFormat="1" ht="13.5">
      <c r="B51" s="38"/>
      <c r="C51" s="34" t="s">
        <v>27</v>
      </c>
      <c r="D51" s="39"/>
      <c r="E51" s="39"/>
      <c r="F51" s="32" t="str">
        <f>E15</f>
        <v>SÚSPK</v>
      </c>
      <c r="G51" s="39"/>
      <c r="H51" s="39"/>
      <c r="I51" s="116" t="s">
        <v>33</v>
      </c>
      <c r="J51" s="319" t="str">
        <f>E21</f>
        <v xml:space="preserve"> </v>
      </c>
      <c r="K51" s="42"/>
    </row>
    <row r="52" spans="2:11" s="1" customFormat="1" ht="14.45" customHeight="1">
      <c r="B52" s="38"/>
      <c r="C52" s="34" t="s">
        <v>31</v>
      </c>
      <c r="D52" s="39"/>
      <c r="E52" s="39"/>
      <c r="F52" s="32" t="str">
        <f>IF(E18="","",E18)</f>
        <v/>
      </c>
      <c r="G52" s="39"/>
      <c r="H52" s="39"/>
      <c r="I52" s="115"/>
      <c r="J52" s="354"/>
      <c r="K52" s="42"/>
    </row>
    <row r="53" spans="2:11" s="1" customFormat="1" ht="10.35" customHeight="1">
      <c r="B53" s="38"/>
      <c r="C53" s="39"/>
      <c r="D53" s="39"/>
      <c r="E53" s="39"/>
      <c r="F53" s="39"/>
      <c r="G53" s="39"/>
      <c r="H53" s="39"/>
      <c r="I53" s="115"/>
      <c r="J53" s="39"/>
      <c r="K53" s="42"/>
    </row>
    <row r="54" spans="2:11" s="1" customFormat="1" ht="29.25" customHeight="1">
      <c r="B54" s="38"/>
      <c r="C54" s="141" t="s">
        <v>97</v>
      </c>
      <c r="D54" s="129"/>
      <c r="E54" s="129"/>
      <c r="F54" s="129"/>
      <c r="G54" s="129"/>
      <c r="H54" s="129"/>
      <c r="I54" s="142"/>
      <c r="J54" s="143" t="s">
        <v>98</v>
      </c>
      <c r="K54" s="144"/>
    </row>
    <row r="55" spans="2:11" s="1" customFormat="1" ht="10.35" customHeight="1">
      <c r="B55" s="38"/>
      <c r="C55" s="39"/>
      <c r="D55" s="39"/>
      <c r="E55" s="39"/>
      <c r="F55" s="39"/>
      <c r="G55" s="39"/>
      <c r="H55" s="39"/>
      <c r="I55" s="115"/>
      <c r="J55" s="39"/>
      <c r="K55" s="42"/>
    </row>
    <row r="56" spans="2:47" s="1" customFormat="1" ht="29.25" customHeight="1">
      <c r="B56" s="38"/>
      <c r="C56" s="145" t="s">
        <v>99</v>
      </c>
      <c r="D56" s="39"/>
      <c r="E56" s="39"/>
      <c r="F56" s="39"/>
      <c r="G56" s="39"/>
      <c r="H56" s="39"/>
      <c r="I56" s="115"/>
      <c r="J56" s="125">
        <f>J83</f>
        <v>0</v>
      </c>
      <c r="K56" s="42"/>
      <c r="AU56" s="21" t="s">
        <v>100</v>
      </c>
    </row>
    <row r="57" spans="2:11" s="7" customFormat="1" ht="24.95" customHeight="1">
      <c r="B57" s="146"/>
      <c r="C57" s="147"/>
      <c r="D57" s="148" t="s">
        <v>101</v>
      </c>
      <c r="E57" s="149"/>
      <c r="F57" s="149"/>
      <c r="G57" s="149"/>
      <c r="H57" s="149"/>
      <c r="I57" s="150"/>
      <c r="J57" s="151">
        <f>J84</f>
        <v>0</v>
      </c>
      <c r="K57" s="152"/>
    </row>
    <row r="58" spans="2:11" s="8" customFormat="1" ht="19.9" customHeight="1">
      <c r="B58" s="153"/>
      <c r="C58" s="154"/>
      <c r="D58" s="155" t="s">
        <v>102</v>
      </c>
      <c r="E58" s="156"/>
      <c r="F58" s="156"/>
      <c r="G58" s="156"/>
      <c r="H58" s="156"/>
      <c r="I58" s="157"/>
      <c r="J58" s="158">
        <f>J85</f>
        <v>0</v>
      </c>
      <c r="K58" s="159"/>
    </row>
    <row r="59" spans="2:11" s="8" customFormat="1" ht="19.9" customHeight="1">
      <c r="B59" s="153"/>
      <c r="C59" s="154"/>
      <c r="D59" s="155" t="s">
        <v>207</v>
      </c>
      <c r="E59" s="156"/>
      <c r="F59" s="156"/>
      <c r="G59" s="156"/>
      <c r="H59" s="156"/>
      <c r="I59" s="157"/>
      <c r="J59" s="158">
        <f>J131</f>
        <v>0</v>
      </c>
      <c r="K59" s="159"/>
    </row>
    <row r="60" spans="2:11" s="8" customFormat="1" ht="19.9" customHeight="1">
      <c r="B60" s="153"/>
      <c r="C60" s="154"/>
      <c r="D60" s="155" t="s">
        <v>208</v>
      </c>
      <c r="E60" s="156"/>
      <c r="F60" s="156"/>
      <c r="G60" s="156"/>
      <c r="H60" s="156"/>
      <c r="I60" s="157"/>
      <c r="J60" s="158">
        <f>J134</f>
        <v>0</v>
      </c>
      <c r="K60" s="159"/>
    </row>
    <row r="61" spans="2:11" s="8" customFormat="1" ht="19.9" customHeight="1">
      <c r="B61" s="153"/>
      <c r="C61" s="154"/>
      <c r="D61" s="155" t="s">
        <v>103</v>
      </c>
      <c r="E61" s="156"/>
      <c r="F61" s="156"/>
      <c r="G61" s="156"/>
      <c r="H61" s="156"/>
      <c r="I61" s="157"/>
      <c r="J61" s="158">
        <f>J141</f>
        <v>0</v>
      </c>
      <c r="K61" s="159"/>
    </row>
    <row r="62" spans="2:11" s="8" customFormat="1" ht="19.9" customHeight="1">
      <c r="B62" s="153"/>
      <c r="C62" s="154"/>
      <c r="D62" s="155" t="s">
        <v>209</v>
      </c>
      <c r="E62" s="156"/>
      <c r="F62" s="156"/>
      <c r="G62" s="156"/>
      <c r="H62" s="156"/>
      <c r="I62" s="157"/>
      <c r="J62" s="158">
        <f>J154</f>
        <v>0</v>
      </c>
      <c r="K62" s="159"/>
    </row>
    <row r="63" spans="2:11" s="8" customFormat="1" ht="19.9" customHeight="1">
      <c r="B63" s="153"/>
      <c r="C63" s="154"/>
      <c r="D63" s="155" t="s">
        <v>104</v>
      </c>
      <c r="E63" s="156"/>
      <c r="F63" s="156"/>
      <c r="G63" s="156"/>
      <c r="H63" s="156"/>
      <c r="I63" s="157"/>
      <c r="J63" s="158">
        <f>J199</f>
        <v>0</v>
      </c>
      <c r="K63" s="159"/>
    </row>
    <row r="64" spans="2:11" s="1" customFormat="1" ht="21.75" customHeight="1">
      <c r="B64" s="38"/>
      <c r="C64" s="39"/>
      <c r="D64" s="39"/>
      <c r="E64" s="39"/>
      <c r="F64" s="39"/>
      <c r="G64" s="39"/>
      <c r="H64" s="39"/>
      <c r="I64" s="115"/>
      <c r="J64" s="39"/>
      <c r="K64" s="42"/>
    </row>
    <row r="65" spans="2:11" s="1" customFormat="1" ht="6.95" customHeight="1">
      <c r="B65" s="53"/>
      <c r="C65" s="54"/>
      <c r="D65" s="54"/>
      <c r="E65" s="54"/>
      <c r="F65" s="54"/>
      <c r="G65" s="54"/>
      <c r="H65" s="54"/>
      <c r="I65" s="136"/>
      <c r="J65" s="54"/>
      <c r="K65" s="55"/>
    </row>
    <row r="69" spans="2:12" s="1" customFormat="1" ht="6.95" customHeight="1">
      <c r="B69" s="56"/>
      <c r="C69" s="57"/>
      <c r="D69" s="57"/>
      <c r="E69" s="57"/>
      <c r="F69" s="57"/>
      <c r="G69" s="57"/>
      <c r="H69" s="57"/>
      <c r="I69" s="139"/>
      <c r="J69" s="57"/>
      <c r="K69" s="57"/>
      <c r="L69" s="58"/>
    </row>
    <row r="70" spans="2:12" s="1" customFormat="1" ht="36.95" customHeight="1">
      <c r="B70" s="38"/>
      <c r="C70" s="59" t="s">
        <v>106</v>
      </c>
      <c r="D70" s="60"/>
      <c r="E70" s="60"/>
      <c r="F70" s="60"/>
      <c r="G70" s="60"/>
      <c r="H70" s="60"/>
      <c r="I70" s="160"/>
      <c r="J70" s="60"/>
      <c r="K70" s="60"/>
      <c r="L70" s="58"/>
    </row>
    <row r="71" spans="2:12" s="1" customFormat="1" ht="6.95" customHeight="1">
      <c r="B71" s="38"/>
      <c r="C71" s="60"/>
      <c r="D71" s="60"/>
      <c r="E71" s="60"/>
      <c r="F71" s="60"/>
      <c r="G71" s="60"/>
      <c r="H71" s="60"/>
      <c r="I71" s="160"/>
      <c r="J71" s="60"/>
      <c r="K71" s="60"/>
      <c r="L71" s="58"/>
    </row>
    <row r="72" spans="2:12" s="1" customFormat="1" ht="14.45" customHeight="1">
      <c r="B72" s="38"/>
      <c r="C72" s="62" t="s">
        <v>18</v>
      </c>
      <c r="D72" s="60"/>
      <c r="E72" s="60"/>
      <c r="F72" s="60"/>
      <c r="G72" s="60"/>
      <c r="H72" s="60"/>
      <c r="I72" s="160"/>
      <c r="J72" s="60"/>
      <c r="K72" s="60"/>
      <c r="L72" s="58"/>
    </row>
    <row r="73" spans="2:12" s="1" customFormat="1" ht="16.5" customHeight="1">
      <c r="B73" s="38"/>
      <c r="C73" s="60"/>
      <c r="D73" s="60"/>
      <c r="E73" s="355" t="str">
        <f>E7</f>
        <v>Silnice III/18052 Malesice – Dolní Vlkýš, DEŠŤOVÁ KANALIZACE</v>
      </c>
      <c r="F73" s="356"/>
      <c r="G73" s="356"/>
      <c r="H73" s="356"/>
      <c r="I73" s="160"/>
      <c r="J73" s="60"/>
      <c r="K73" s="60"/>
      <c r="L73" s="58"/>
    </row>
    <row r="74" spans="2:12" s="1" customFormat="1" ht="14.45" customHeight="1">
      <c r="B74" s="38"/>
      <c r="C74" s="62" t="s">
        <v>94</v>
      </c>
      <c r="D74" s="60"/>
      <c r="E74" s="60"/>
      <c r="F74" s="60"/>
      <c r="G74" s="60"/>
      <c r="H74" s="60"/>
      <c r="I74" s="160"/>
      <c r="J74" s="60"/>
      <c r="K74" s="60"/>
      <c r="L74" s="58"/>
    </row>
    <row r="75" spans="2:12" s="1" customFormat="1" ht="17.25" customHeight="1">
      <c r="B75" s="38"/>
      <c r="C75" s="60"/>
      <c r="D75" s="60"/>
      <c r="E75" s="330" t="str">
        <f>E9</f>
        <v>301 - Dešťová kanalizace</v>
      </c>
      <c r="F75" s="357"/>
      <c r="G75" s="357"/>
      <c r="H75" s="357"/>
      <c r="I75" s="160"/>
      <c r="J75" s="60"/>
      <c r="K75" s="60"/>
      <c r="L75" s="58"/>
    </row>
    <row r="76" spans="2:12" s="1" customFormat="1" ht="6.95" customHeight="1">
      <c r="B76" s="38"/>
      <c r="C76" s="60"/>
      <c r="D76" s="60"/>
      <c r="E76" s="60"/>
      <c r="F76" s="60"/>
      <c r="G76" s="60"/>
      <c r="H76" s="60"/>
      <c r="I76" s="160"/>
      <c r="J76" s="60"/>
      <c r="K76" s="60"/>
      <c r="L76" s="58"/>
    </row>
    <row r="77" spans="2:12" s="1" customFormat="1" ht="18" customHeight="1">
      <c r="B77" s="38"/>
      <c r="C77" s="62" t="s">
        <v>23</v>
      </c>
      <c r="D77" s="60"/>
      <c r="E77" s="60"/>
      <c r="F77" s="161" t="str">
        <f>F12</f>
        <v xml:space="preserve"> </v>
      </c>
      <c r="G77" s="60"/>
      <c r="H77" s="60"/>
      <c r="I77" s="162" t="s">
        <v>25</v>
      </c>
      <c r="J77" s="70" t="str">
        <f>IF(J12="","",J12)</f>
        <v>19. 1. 2018</v>
      </c>
      <c r="K77" s="60"/>
      <c r="L77" s="58"/>
    </row>
    <row r="78" spans="2:12" s="1" customFormat="1" ht="6.95" customHeight="1">
      <c r="B78" s="38"/>
      <c r="C78" s="60"/>
      <c r="D78" s="60"/>
      <c r="E78" s="60"/>
      <c r="F78" s="60"/>
      <c r="G78" s="60"/>
      <c r="H78" s="60"/>
      <c r="I78" s="160"/>
      <c r="J78" s="60"/>
      <c r="K78" s="60"/>
      <c r="L78" s="58"/>
    </row>
    <row r="79" spans="2:12" s="1" customFormat="1" ht="13.5">
      <c r="B79" s="38"/>
      <c r="C79" s="62" t="s">
        <v>27</v>
      </c>
      <c r="D79" s="60"/>
      <c r="E79" s="60"/>
      <c r="F79" s="161" t="str">
        <f>E15</f>
        <v>SÚSPK</v>
      </c>
      <c r="G79" s="60"/>
      <c r="H79" s="60"/>
      <c r="I79" s="162" t="s">
        <v>33</v>
      </c>
      <c r="J79" s="161" t="str">
        <f>E21</f>
        <v xml:space="preserve"> </v>
      </c>
      <c r="K79" s="60"/>
      <c r="L79" s="58"/>
    </row>
    <row r="80" spans="2:12" s="1" customFormat="1" ht="14.45" customHeight="1">
      <c r="B80" s="38"/>
      <c r="C80" s="62" t="s">
        <v>31</v>
      </c>
      <c r="D80" s="60"/>
      <c r="E80" s="60"/>
      <c r="F80" s="161" t="str">
        <f>IF(E18="","",E18)</f>
        <v/>
      </c>
      <c r="G80" s="60"/>
      <c r="H80" s="60"/>
      <c r="I80" s="160"/>
      <c r="J80" s="60"/>
      <c r="K80" s="60"/>
      <c r="L80" s="58"/>
    </row>
    <row r="81" spans="2:12" s="1" customFormat="1" ht="10.35" customHeight="1">
      <c r="B81" s="38"/>
      <c r="C81" s="60"/>
      <c r="D81" s="60"/>
      <c r="E81" s="60"/>
      <c r="F81" s="60"/>
      <c r="G81" s="60"/>
      <c r="H81" s="60"/>
      <c r="I81" s="160"/>
      <c r="J81" s="60"/>
      <c r="K81" s="60"/>
      <c r="L81" s="58"/>
    </row>
    <row r="82" spans="2:20" s="9" customFormat="1" ht="29.25" customHeight="1">
      <c r="B82" s="163"/>
      <c r="C82" s="164" t="s">
        <v>107</v>
      </c>
      <c r="D82" s="165" t="s">
        <v>56</v>
      </c>
      <c r="E82" s="165" t="s">
        <v>52</v>
      </c>
      <c r="F82" s="165" t="s">
        <v>108</v>
      </c>
      <c r="G82" s="165" t="s">
        <v>109</v>
      </c>
      <c r="H82" s="165" t="s">
        <v>110</v>
      </c>
      <c r="I82" s="166" t="s">
        <v>111</v>
      </c>
      <c r="J82" s="165" t="s">
        <v>98</v>
      </c>
      <c r="K82" s="167" t="s">
        <v>112</v>
      </c>
      <c r="L82" s="168"/>
      <c r="M82" s="78" t="s">
        <v>113</v>
      </c>
      <c r="N82" s="79" t="s">
        <v>41</v>
      </c>
      <c r="O82" s="79" t="s">
        <v>114</v>
      </c>
      <c r="P82" s="79" t="s">
        <v>115</v>
      </c>
      <c r="Q82" s="79" t="s">
        <v>116</v>
      </c>
      <c r="R82" s="79" t="s">
        <v>117</v>
      </c>
      <c r="S82" s="79" t="s">
        <v>118</v>
      </c>
      <c r="T82" s="80" t="s">
        <v>119</v>
      </c>
    </row>
    <row r="83" spans="2:63" s="1" customFormat="1" ht="29.25" customHeight="1">
      <c r="B83" s="38"/>
      <c r="C83" s="84" t="s">
        <v>99</v>
      </c>
      <c r="D83" s="60"/>
      <c r="E83" s="60"/>
      <c r="F83" s="60"/>
      <c r="G83" s="60"/>
      <c r="H83" s="60"/>
      <c r="I83" s="160"/>
      <c r="J83" s="169">
        <f>BK83</f>
        <v>0</v>
      </c>
      <c r="K83" s="60"/>
      <c r="L83" s="58"/>
      <c r="M83" s="81"/>
      <c r="N83" s="82"/>
      <c r="O83" s="82"/>
      <c r="P83" s="170">
        <f>P84</f>
        <v>0</v>
      </c>
      <c r="Q83" s="82"/>
      <c r="R83" s="170">
        <f>R84</f>
        <v>901.7409861000001</v>
      </c>
      <c r="S83" s="82"/>
      <c r="T83" s="171">
        <f>T84</f>
        <v>75.346</v>
      </c>
      <c r="AT83" s="21" t="s">
        <v>70</v>
      </c>
      <c r="AU83" s="21" t="s">
        <v>100</v>
      </c>
      <c r="BK83" s="172">
        <f>BK84</f>
        <v>0</v>
      </c>
    </row>
    <row r="84" spans="2:63" s="10" customFormat="1" ht="37.35" customHeight="1">
      <c r="B84" s="173"/>
      <c r="C84" s="174"/>
      <c r="D84" s="175" t="s">
        <v>70</v>
      </c>
      <c r="E84" s="176" t="s">
        <v>120</v>
      </c>
      <c r="F84" s="176" t="s">
        <v>121</v>
      </c>
      <c r="G84" s="174"/>
      <c r="H84" s="174"/>
      <c r="I84" s="177"/>
      <c r="J84" s="178">
        <f>BK84</f>
        <v>0</v>
      </c>
      <c r="K84" s="174"/>
      <c r="L84" s="179"/>
      <c r="M84" s="180"/>
      <c r="N84" s="181"/>
      <c r="O84" s="181"/>
      <c r="P84" s="182">
        <f>P85+P131+P134+P141+P154+P199</f>
        <v>0</v>
      </c>
      <c r="Q84" s="181"/>
      <c r="R84" s="182">
        <f>R85+R131+R134+R141+R154+R199</f>
        <v>901.7409861000001</v>
      </c>
      <c r="S84" s="181"/>
      <c r="T84" s="183">
        <f>T85+T131+T134+T141+T154+T199</f>
        <v>75.346</v>
      </c>
      <c r="AR84" s="184" t="s">
        <v>79</v>
      </c>
      <c r="AT84" s="185" t="s">
        <v>70</v>
      </c>
      <c r="AU84" s="185" t="s">
        <v>71</v>
      </c>
      <c r="AY84" s="184" t="s">
        <v>122</v>
      </c>
      <c r="BK84" s="186">
        <f>BK85+BK131+BK134+BK141+BK154+BK199</f>
        <v>0</v>
      </c>
    </row>
    <row r="85" spans="2:63" s="10" customFormat="1" ht="19.9" customHeight="1">
      <c r="B85" s="173"/>
      <c r="C85" s="174"/>
      <c r="D85" s="175" t="s">
        <v>70</v>
      </c>
      <c r="E85" s="187" t="s">
        <v>79</v>
      </c>
      <c r="F85" s="187" t="s">
        <v>123</v>
      </c>
      <c r="G85" s="174"/>
      <c r="H85" s="174"/>
      <c r="I85" s="177"/>
      <c r="J85" s="188">
        <f>BK85</f>
        <v>0</v>
      </c>
      <c r="K85" s="174"/>
      <c r="L85" s="179"/>
      <c r="M85" s="180"/>
      <c r="N85" s="181"/>
      <c r="O85" s="181"/>
      <c r="P85" s="182">
        <f>SUM(P86:P130)</f>
        <v>0</v>
      </c>
      <c r="Q85" s="181"/>
      <c r="R85" s="182">
        <f>SUM(R86:R130)</f>
        <v>567.09607</v>
      </c>
      <c r="S85" s="181"/>
      <c r="T85" s="183">
        <f>SUM(T86:T130)</f>
        <v>61.655</v>
      </c>
      <c r="AR85" s="184" t="s">
        <v>79</v>
      </c>
      <c r="AT85" s="185" t="s">
        <v>70</v>
      </c>
      <c r="AU85" s="185" t="s">
        <v>79</v>
      </c>
      <c r="AY85" s="184" t="s">
        <v>122</v>
      </c>
      <c r="BK85" s="186">
        <f>SUM(BK86:BK130)</f>
        <v>0</v>
      </c>
    </row>
    <row r="86" spans="2:65" s="1" customFormat="1" ht="38.25" customHeight="1">
      <c r="B86" s="38"/>
      <c r="C86" s="189" t="s">
        <v>79</v>
      </c>
      <c r="D86" s="189" t="s">
        <v>124</v>
      </c>
      <c r="E86" s="190" t="s">
        <v>210</v>
      </c>
      <c r="F86" s="191" t="s">
        <v>211</v>
      </c>
      <c r="G86" s="192" t="s">
        <v>127</v>
      </c>
      <c r="H86" s="193">
        <v>280.25</v>
      </c>
      <c r="I86" s="194"/>
      <c r="J86" s="195">
        <f>ROUND(I86*H86,2)</f>
        <v>0</v>
      </c>
      <c r="K86" s="191" t="s">
        <v>128</v>
      </c>
      <c r="L86" s="58"/>
      <c r="M86" s="196" t="s">
        <v>21</v>
      </c>
      <c r="N86" s="197" t="s">
        <v>42</v>
      </c>
      <c r="O86" s="39"/>
      <c r="P86" s="198">
        <f>O86*H86</f>
        <v>0</v>
      </c>
      <c r="Q86" s="198">
        <v>0</v>
      </c>
      <c r="R86" s="198">
        <f>Q86*H86</f>
        <v>0</v>
      </c>
      <c r="S86" s="198">
        <v>0.22</v>
      </c>
      <c r="T86" s="199">
        <f>S86*H86</f>
        <v>61.655</v>
      </c>
      <c r="AR86" s="21" t="s">
        <v>129</v>
      </c>
      <c r="AT86" s="21" t="s">
        <v>124</v>
      </c>
      <c r="AU86" s="21" t="s">
        <v>81</v>
      </c>
      <c r="AY86" s="21" t="s">
        <v>122</v>
      </c>
      <c r="BE86" s="200">
        <f>IF(N86="základní",J86,0)</f>
        <v>0</v>
      </c>
      <c r="BF86" s="200">
        <f>IF(N86="snížená",J86,0)</f>
        <v>0</v>
      </c>
      <c r="BG86" s="200">
        <f>IF(N86="zákl. přenesená",J86,0)</f>
        <v>0</v>
      </c>
      <c r="BH86" s="200">
        <f>IF(N86="sníž. přenesená",J86,0)</f>
        <v>0</v>
      </c>
      <c r="BI86" s="200">
        <f>IF(N86="nulová",J86,0)</f>
        <v>0</v>
      </c>
      <c r="BJ86" s="21" t="s">
        <v>79</v>
      </c>
      <c r="BK86" s="200">
        <f>ROUND(I86*H86,2)</f>
        <v>0</v>
      </c>
      <c r="BL86" s="21" t="s">
        <v>129</v>
      </c>
      <c r="BM86" s="21" t="s">
        <v>212</v>
      </c>
    </row>
    <row r="87" spans="2:47" s="1" customFormat="1" ht="243">
      <c r="B87" s="38"/>
      <c r="C87" s="60"/>
      <c r="D87" s="201" t="s">
        <v>131</v>
      </c>
      <c r="E87" s="60"/>
      <c r="F87" s="202" t="s">
        <v>213</v>
      </c>
      <c r="G87" s="60"/>
      <c r="H87" s="60"/>
      <c r="I87" s="160"/>
      <c r="J87" s="60"/>
      <c r="K87" s="60"/>
      <c r="L87" s="58"/>
      <c r="M87" s="203"/>
      <c r="N87" s="39"/>
      <c r="O87" s="39"/>
      <c r="P87" s="39"/>
      <c r="Q87" s="39"/>
      <c r="R87" s="39"/>
      <c r="S87" s="39"/>
      <c r="T87" s="75"/>
      <c r="AT87" s="21" t="s">
        <v>131</v>
      </c>
      <c r="AU87" s="21" t="s">
        <v>81</v>
      </c>
    </row>
    <row r="88" spans="2:51" s="11" customFormat="1" ht="13.5">
      <c r="B88" s="204"/>
      <c r="C88" s="205"/>
      <c r="D88" s="201" t="s">
        <v>142</v>
      </c>
      <c r="E88" s="206" t="s">
        <v>21</v>
      </c>
      <c r="F88" s="207" t="s">
        <v>214</v>
      </c>
      <c r="G88" s="205"/>
      <c r="H88" s="208">
        <v>280.25</v>
      </c>
      <c r="I88" s="209"/>
      <c r="J88" s="205"/>
      <c r="K88" s="205"/>
      <c r="L88" s="210"/>
      <c r="M88" s="211"/>
      <c r="N88" s="212"/>
      <c r="O88" s="212"/>
      <c r="P88" s="212"/>
      <c r="Q88" s="212"/>
      <c r="R88" s="212"/>
      <c r="S88" s="212"/>
      <c r="T88" s="213"/>
      <c r="AT88" s="214" t="s">
        <v>142</v>
      </c>
      <c r="AU88" s="214" t="s">
        <v>81</v>
      </c>
      <c r="AV88" s="11" t="s">
        <v>81</v>
      </c>
      <c r="AW88" s="11" t="s">
        <v>34</v>
      </c>
      <c r="AX88" s="11" t="s">
        <v>79</v>
      </c>
      <c r="AY88" s="214" t="s">
        <v>122</v>
      </c>
    </row>
    <row r="89" spans="2:65" s="1" customFormat="1" ht="63.75" customHeight="1">
      <c r="B89" s="38"/>
      <c r="C89" s="189" t="s">
        <v>81</v>
      </c>
      <c r="D89" s="189" t="s">
        <v>124</v>
      </c>
      <c r="E89" s="190" t="s">
        <v>215</v>
      </c>
      <c r="F89" s="191" t="s">
        <v>216</v>
      </c>
      <c r="G89" s="192" t="s">
        <v>173</v>
      </c>
      <c r="H89" s="193">
        <v>2</v>
      </c>
      <c r="I89" s="194"/>
      <c r="J89" s="195">
        <f>ROUND(I89*H89,2)</f>
        <v>0</v>
      </c>
      <c r="K89" s="191" t="s">
        <v>128</v>
      </c>
      <c r="L89" s="58"/>
      <c r="M89" s="196" t="s">
        <v>21</v>
      </c>
      <c r="N89" s="197" t="s">
        <v>42</v>
      </c>
      <c r="O89" s="39"/>
      <c r="P89" s="198">
        <f>O89*H89</f>
        <v>0</v>
      </c>
      <c r="Q89" s="198">
        <v>0.0369</v>
      </c>
      <c r="R89" s="198">
        <f>Q89*H89</f>
        <v>0.0738</v>
      </c>
      <c r="S89" s="198">
        <v>0</v>
      </c>
      <c r="T89" s="199">
        <f>S89*H89</f>
        <v>0</v>
      </c>
      <c r="AR89" s="21" t="s">
        <v>129</v>
      </c>
      <c r="AT89" s="21" t="s">
        <v>124</v>
      </c>
      <c r="AU89" s="21" t="s">
        <v>81</v>
      </c>
      <c r="AY89" s="21" t="s">
        <v>122</v>
      </c>
      <c r="BE89" s="200">
        <f>IF(N89="základní",J89,0)</f>
        <v>0</v>
      </c>
      <c r="BF89" s="200">
        <f>IF(N89="snížená",J89,0)</f>
        <v>0</v>
      </c>
      <c r="BG89" s="200">
        <f>IF(N89="zákl. přenesená",J89,0)</f>
        <v>0</v>
      </c>
      <c r="BH89" s="200">
        <f>IF(N89="sníž. přenesená",J89,0)</f>
        <v>0</v>
      </c>
      <c r="BI89" s="200">
        <f>IF(N89="nulová",J89,0)</f>
        <v>0</v>
      </c>
      <c r="BJ89" s="21" t="s">
        <v>79</v>
      </c>
      <c r="BK89" s="200">
        <f>ROUND(I89*H89,2)</f>
        <v>0</v>
      </c>
      <c r="BL89" s="21" t="s">
        <v>129</v>
      </c>
      <c r="BM89" s="21" t="s">
        <v>217</v>
      </c>
    </row>
    <row r="90" spans="2:47" s="1" customFormat="1" ht="81">
      <c r="B90" s="38"/>
      <c r="C90" s="60"/>
      <c r="D90" s="201" t="s">
        <v>131</v>
      </c>
      <c r="E90" s="60"/>
      <c r="F90" s="202" t="s">
        <v>218</v>
      </c>
      <c r="G90" s="60"/>
      <c r="H90" s="60"/>
      <c r="I90" s="160"/>
      <c r="J90" s="60"/>
      <c r="K90" s="60"/>
      <c r="L90" s="58"/>
      <c r="M90" s="203"/>
      <c r="N90" s="39"/>
      <c r="O90" s="39"/>
      <c r="P90" s="39"/>
      <c r="Q90" s="39"/>
      <c r="R90" s="39"/>
      <c r="S90" s="39"/>
      <c r="T90" s="75"/>
      <c r="AT90" s="21" t="s">
        <v>131</v>
      </c>
      <c r="AU90" s="21" t="s">
        <v>81</v>
      </c>
    </row>
    <row r="91" spans="2:65" s="1" customFormat="1" ht="25.5" customHeight="1">
      <c r="B91" s="38"/>
      <c r="C91" s="189" t="s">
        <v>144</v>
      </c>
      <c r="D91" s="189" t="s">
        <v>124</v>
      </c>
      <c r="E91" s="190" t="s">
        <v>219</v>
      </c>
      <c r="F91" s="191" t="s">
        <v>220</v>
      </c>
      <c r="G91" s="192" t="s">
        <v>221</v>
      </c>
      <c r="H91" s="193">
        <v>4</v>
      </c>
      <c r="I91" s="194"/>
      <c r="J91" s="195">
        <f>ROUND(I91*H91,2)</f>
        <v>0</v>
      </c>
      <c r="K91" s="191" t="s">
        <v>128</v>
      </c>
      <c r="L91" s="58"/>
      <c r="M91" s="196" t="s">
        <v>21</v>
      </c>
      <c r="N91" s="197" t="s">
        <v>42</v>
      </c>
      <c r="O91" s="39"/>
      <c r="P91" s="198">
        <f>O91*H91</f>
        <v>0</v>
      </c>
      <c r="Q91" s="198">
        <v>0</v>
      </c>
      <c r="R91" s="198">
        <f>Q91*H91</f>
        <v>0</v>
      </c>
      <c r="S91" s="198">
        <v>0</v>
      </c>
      <c r="T91" s="199">
        <f>S91*H91</f>
        <v>0</v>
      </c>
      <c r="AR91" s="21" t="s">
        <v>129</v>
      </c>
      <c r="AT91" s="21" t="s">
        <v>124</v>
      </c>
      <c r="AU91" s="21" t="s">
        <v>81</v>
      </c>
      <c r="AY91" s="21" t="s">
        <v>122</v>
      </c>
      <c r="BE91" s="200">
        <f>IF(N91="základní",J91,0)</f>
        <v>0</v>
      </c>
      <c r="BF91" s="200">
        <f>IF(N91="snížená",J91,0)</f>
        <v>0</v>
      </c>
      <c r="BG91" s="200">
        <f>IF(N91="zákl. přenesená",J91,0)</f>
        <v>0</v>
      </c>
      <c r="BH91" s="200">
        <f>IF(N91="sníž. přenesená",J91,0)</f>
        <v>0</v>
      </c>
      <c r="BI91" s="200">
        <f>IF(N91="nulová",J91,0)</f>
        <v>0</v>
      </c>
      <c r="BJ91" s="21" t="s">
        <v>79</v>
      </c>
      <c r="BK91" s="200">
        <f>ROUND(I91*H91,2)</f>
        <v>0</v>
      </c>
      <c r="BL91" s="21" t="s">
        <v>129</v>
      </c>
      <c r="BM91" s="21" t="s">
        <v>222</v>
      </c>
    </row>
    <row r="92" spans="2:47" s="1" customFormat="1" ht="378">
      <c r="B92" s="38"/>
      <c r="C92" s="60"/>
      <c r="D92" s="201" t="s">
        <v>131</v>
      </c>
      <c r="E92" s="60"/>
      <c r="F92" s="202" t="s">
        <v>223</v>
      </c>
      <c r="G92" s="60"/>
      <c r="H92" s="60"/>
      <c r="I92" s="160"/>
      <c r="J92" s="60"/>
      <c r="K92" s="60"/>
      <c r="L92" s="58"/>
      <c r="M92" s="203"/>
      <c r="N92" s="39"/>
      <c r="O92" s="39"/>
      <c r="P92" s="39"/>
      <c r="Q92" s="39"/>
      <c r="R92" s="39"/>
      <c r="S92" s="39"/>
      <c r="T92" s="75"/>
      <c r="AT92" s="21" t="s">
        <v>131</v>
      </c>
      <c r="AU92" s="21" t="s">
        <v>81</v>
      </c>
    </row>
    <row r="93" spans="2:51" s="11" customFormat="1" ht="13.5">
      <c r="B93" s="204"/>
      <c r="C93" s="205"/>
      <c r="D93" s="201" t="s">
        <v>142</v>
      </c>
      <c r="E93" s="206" t="s">
        <v>21</v>
      </c>
      <c r="F93" s="207" t="s">
        <v>224</v>
      </c>
      <c r="G93" s="205"/>
      <c r="H93" s="208">
        <v>4</v>
      </c>
      <c r="I93" s="209"/>
      <c r="J93" s="205"/>
      <c r="K93" s="205"/>
      <c r="L93" s="210"/>
      <c r="M93" s="211"/>
      <c r="N93" s="212"/>
      <c r="O93" s="212"/>
      <c r="P93" s="212"/>
      <c r="Q93" s="212"/>
      <c r="R93" s="212"/>
      <c r="S93" s="212"/>
      <c r="T93" s="213"/>
      <c r="AT93" s="214" t="s">
        <v>142</v>
      </c>
      <c r="AU93" s="214" t="s">
        <v>81</v>
      </c>
      <c r="AV93" s="11" t="s">
        <v>81</v>
      </c>
      <c r="AW93" s="11" t="s">
        <v>34</v>
      </c>
      <c r="AX93" s="11" t="s">
        <v>79</v>
      </c>
      <c r="AY93" s="214" t="s">
        <v>122</v>
      </c>
    </row>
    <row r="94" spans="2:65" s="1" customFormat="1" ht="38.25" customHeight="1">
      <c r="B94" s="38"/>
      <c r="C94" s="189" t="s">
        <v>129</v>
      </c>
      <c r="D94" s="189" t="s">
        <v>124</v>
      </c>
      <c r="E94" s="190" t="s">
        <v>225</v>
      </c>
      <c r="F94" s="191" t="s">
        <v>226</v>
      </c>
      <c r="G94" s="192" t="s">
        <v>221</v>
      </c>
      <c r="H94" s="193">
        <v>2.2</v>
      </c>
      <c r="I94" s="194"/>
      <c r="J94" s="195">
        <f>ROUND(I94*H94,2)</f>
        <v>0</v>
      </c>
      <c r="K94" s="191" t="s">
        <v>128</v>
      </c>
      <c r="L94" s="58"/>
      <c r="M94" s="196" t="s">
        <v>21</v>
      </c>
      <c r="N94" s="197" t="s">
        <v>42</v>
      </c>
      <c r="O94" s="39"/>
      <c r="P94" s="198">
        <f>O94*H94</f>
        <v>0</v>
      </c>
      <c r="Q94" s="198">
        <v>0</v>
      </c>
      <c r="R94" s="198">
        <f>Q94*H94</f>
        <v>0</v>
      </c>
      <c r="S94" s="198">
        <v>0</v>
      </c>
      <c r="T94" s="199">
        <f>S94*H94</f>
        <v>0</v>
      </c>
      <c r="AR94" s="21" t="s">
        <v>129</v>
      </c>
      <c r="AT94" s="21" t="s">
        <v>124</v>
      </c>
      <c r="AU94" s="21" t="s">
        <v>81</v>
      </c>
      <c r="AY94" s="21" t="s">
        <v>122</v>
      </c>
      <c r="BE94" s="200">
        <f>IF(N94="základní",J94,0)</f>
        <v>0</v>
      </c>
      <c r="BF94" s="200">
        <f>IF(N94="snížená",J94,0)</f>
        <v>0</v>
      </c>
      <c r="BG94" s="200">
        <f>IF(N94="zákl. přenesená",J94,0)</f>
        <v>0</v>
      </c>
      <c r="BH94" s="200">
        <f>IF(N94="sníž. přenesená",J94,0)</f>
        <v>0</v>
      </c>
      <c r="BI94" s="200">
        <f>IF(N94="nulová",J94,0)</f>
        <v>0</v>
      </c>
      <c r="BJ94" s="21" t="s">
        <v>79</v>
      </c>
      <c r="BK94" s="200">
        <f>ROUND(I94*H94,2)</f>
        <v>0</v>
      </c>
      <c r="BL94" s="21" t="s">
        <v>129</v>
      </c>
      <c r="BM94" s="21" t="s">
        <v>227</v>
      </c>
    </row>
    <row r="95" spans="2:47" s="1" customFormat="1" ht="229.5">
      <c r="B95" s="38"/>
      <c r="C95" s="60"/>
      <c r="D95" s="201" t="s">
        <v>131</v>
      </c>
      <c r="E95" s="60"/>
      <c r="F95" s="202" t="s">
        <v>228</v>
      </c>
      <c r="G95" s="60"/>
      <c r="H95" s="60"/>
      <c r="I95" s="160"/>
      <c r="J95" s="60"/>
      <c r="K95" s="60"/>
      <c r="L95" s="58"/>
      <c r="M95" s="203"/>
      <c r="N95" s="39"/>
      <c r="O95" s="39"/>
      <c r="P95" s="39"/>
      <c r="Q95" s="39"/>
      <c r="R95" s="39"/>
      <c r="S95" s="39"/>
      <c r="T95" s="75"/>
      <c r="AT95" s="21" t="s">
        <v>131</v>
      </c>
      <c r="AU95" s="21" t="s">
        <v>81</v>
      </c>
    </row>
    <row r="96" spans="2:51" s="11" customFormat="1" ht="13.5">
      <c r="B96" s="204"/>
      <c r="C96" s="205"/>
      <c r="D96" s="201" t="s">
        <v>142</v>
      </c>
      <c r="E96" s="206" t="s">
        <v>21</v>
      </c>
      <c r="F96" s="207" t="s">
        <v>229</v>
      </c>
      <c r="G96" s="205"/>
      <c r="H96" s="208">
        <v>2.2</v>
      </c>
      <c r="I96" s="209"/>
      <c r="J96" s="205"/>
      <c r="K96" s="205"/>
      <c r="L96" s="210"/>
      <c r="M96" s="211"/>
      <c r="N96" s="212"/>
      <c r="O96" s="212"/>
      <c r="P96" s="212"/>
      <c r="Q96" s="212"/>
      <c r="R96" s="212"/>
      <c r="S96" s="212"/>
      <c r="T96" s="213"/>
      <c r="AT96" s="214" t="s">
        <v>142</v>
      </c>
      <c r="AU96" s="214" t="s">
        <v>81</v>
      </c>
      <c r="AV96" s="11" t="s">
        <v>81</v>
      </c>
      <c r="AW96" s="11" t="s">
        <v>34</v>
      </c>
      <c r="AX96" s="11" t="s">
        <v>79</v>
      </c>
      <c r="AY96" s="214" t="s">
        <v>122</v>
      </c>
    </row>
    <row r="97" spans="2:65" s="1" customFormat="1" ht="38.25" customHeight="1">
      <c r="B97" s="38"/>
      <c r="C97" s="189" t="s">
        <v>135</v>
      </c>
      <c r="D97" s="189" t="s">
        <v>124</v>
      </c>
      <c r="E97" s="190" t="s">
        <v>230</v>
      </c>
      <c r="F97" s="191" t="s">
        <v>231</v>
      </c>
      <c r="G97" s="192" t="s">
        <v>221</v>
      </c>
      <c r="H97" s="193">
        <v>478.18</v>
      </c>
      <c r="I97" s="194"/>
      <c r="J97" s="195">
        <f>ROUND(I97*H97,2)</f>
        <v>0</v>
      </c>
      <c r="K97" s="191" t="s">
        <v>128</v>
      </c>
      <c r="L97" s="58"/>
      <c r="M97" s="196" t="s">
        <v>21</v>
      </c>
      <c r="N97" s="197" t="s">
        <v>42</v>
      </c>
      <c r="O97" s="39"/>
      <c r="P97" s="198">
        <f>O97*H97</f>
        <v>0</v>
      </c>
      <c r="Q97" s="198">
        <v>0</v>
      </c>
      <c r="R97" s="198">
        <f>Q97*H97</f>
        <v>0</v>
      </c>
      <c r="S97" s="198">
        <v>0</v>
      </c>
      <c r="T97" s="199">
        <f>S97*H97</f>
        <v>0</v>
      </c>
      <c r="AR97" s="21" t="s">
        <v>129</v>
      </c>
      <c r="AT97" s="21" t="s">
        <v>124</v>
      </c>
      <c r="AU97" s="21" t="s">
        <v>81</v>
      </c>
      <c r="AY97" s="21" t="s">
        <v>122</v>
      </c>
      <c r="BE97" s="200">
        <f>IF(N97="základní",J97,0)</f>
        <v>0</v>
      </c>
      <c r="BF97" s="200">
        <f>IF(N97="snížená",J97,0)</f>
        <v>0</v>
      </c>
      <c r="BG97" s="200">
        <f>IF(N97="zákl. přenesená",J97,0)</f>
        <v>0</v>
      </c>
      <c r="BH97" s="200">
        <f>IF(N97="sníž. přenesená",J97,0)</f>
        <v>0</v>
      </c>
      <c r="BI97" s="200">
        <f>IF(N97="nulová",J97,0)</f>
        <v>0</v>
      </c>
      <c r="BJ97" s="21" t="s">
        <v>79</v>
      </c>
      <c r="BK97" s="200">
        <f>ROUND(I97*H97,2)</f>
        <v>0</v>
      </c>
      <c r="BL97" s="21" t="s">
        <v>129</v>
      </c>
      <c r="BM97" s="21" t="s">
        <v>232</v>
      </c>
    </row>
    <row r="98" spans="2:47" s="1" customFormat="1" ht="202.5">
      <c r="B98" s="38"/>
      <c r="C98" s="60"/>
      <c r="D98" s="201" t="s">
        <v>131</v>
      </c>
      <c r="E98" s="60"/>
      <c r="F98" s="202" t="s">
        <v>233</v>
      </c>
      <c r="G98" s="60"/>
      <c r="H98" s="60"/>
      <c r="I98" s="160"/>
      <c r="J98" s="60"/>
      <c r="K98" s="60"/>
      <c r="L98" s="58"/>
      <c r="M98" s="203"/>
      <c r="N98" s="39"/>
      <c r="O98" s="39"/>
      <c r="P98" s="39"/>
      <c r="Q98" s="39"/>
      <c r="R98" s="39"/>
      <c r="S98" s="39"/>
      <c r="T98" s="75"/>
      <c r="AT98" s="21" t="s">
        <v>131</v>
      </c>
      <c r="AU98" s="21" t="s">
        <v>81</v>
      </c>
    </row>
    <row r="99" spans="2:47" s="1" customFormat="1" ht="27">
      <c r="B99" s="38"/>
      <c r="C99" s="60"/>
      <c r="D99" s="201" t="s">
        <v>133</v>
      </c>
      <c r="E99" s="60"/>
      <c r="F99" s="202" t="s">
        <v>234</v>
      </c>
      <c r="G99" s="60"/>
      <c r="H99" s="60"/>
      <c r="I99" s="160"/>
      <c r="J99" s="60"/>
      <c r="K99" s="60"/>
      <c r="L99" s="58"/>
      <c r="M99" s="203"/>
      <c r="N99" s="39"/>
      <c r="O99" s="39"/>
      <c r="P99" s="39"/>
      <c r="Q99" s="39"/>
      <c r="R99" s="39"/>
      <c r="S99" s="39"/>
      <c r="T99" s="75"/>
      <c r="AT99" s="21" t="s">
        <v>133</v>
      </c>
      <c r="AU99" s="21" t="s">
        <v>81</v>
      </c>
    </row>
    <row r="100" spans="2:51" s="11" customFormat="1" ht="13.5">
      <c r="B100" s="204"/>
      <c r="C100" s="205"/>
      <c r="D100" s="201" t="s">
        <v>142</v>
      </c>
      <c r="E100" s="206" t="s">
        <v>21</v>
      </c>
      <c r="F100" s="207" t="s">
        <v>235</v>
      </c>
      <c r="G100" s="205"/>
      <c r="H100" s="208">
        <v>478.18</v>
      </c>
      <c r="I100" s="209"/>
      <c r="J100" s="205"/>
      <c r="K100" s="205"/>
      <c r="L100" s="210"/>
      <c r="M100" s="211"/>
      <c r="N100" s="212"/>
      <c r="O100" s="212"/>
      <c r="P100" s="212"/>
      <c r="Q100" s="212"/>
      <c r="R100" s="212"/>
      <c r="S100" s="212"/>
      <c r="T100" s="213"/>
      <c r="AT100" s="214" t="s">
        <v>142</v>
      </c>
      <c r="AU100" s="214" t="s">
        <v>81</v>
      </c>
      <c r="AV100" s="11" t="s">
        <v>81</v>
      </c>
      <c r="AW100" s="11" t="s">
        <v>34</v>
      </c>
      <c r="AX100" s="11" t="s">
        <v>79</v>
      </c>
      <c r="AY100" s="214" t="s">
        <v>122</v>
      </c>
    </row>
    <row r="101" spans="2:65" s="1" customFormat="1" ht="38.25" customHeight="1">
      <c r="B101" s="38"/>
      <c r="C101" s="189" t="s">
        <v>159</v>
      </c>
      <c r="D101" s="189" t="s">
        <v>124</v>
      </c>
      <c r="E101" s="190" t="s">
        <v>236</v>
      </c>
      <c r="F101" s="191" t="s">
        <v>237</v>
      </c>
      <c r="G101" s="192" t="s">
        <v>221</v>
      </c>
      <c r="H101" s="193">
        <v>197.22</v>
      </c>
      <c r="I101" s="194"/>
      <c r="J101" s="195">
        <f>ROUND(I101*H101,2)</f>
        <v>0</v>
      </c>
      <c r="K101" s="191" t="s">
        <v>128</v>
      </c>
      <c r="L101" s="58"/>
      <c r="M101" s="196" t="s">
        <v>21</v>
      </c>
      <c r="N101" s="197" t="s">
        <v>42</v>
      </c>
      <c r="O101" s="39"/>
      <c r="P101" s="198">
        <f>O101*H101</f>
        <v>0</v>
      </c>
      <c r="Q101" s="198">
        <v>0</v>
      </c>
      <c r="R101" s="198">
        <f>Q101*H101</f>
        <v>0</v>
      </c>
      <c r="S101" s="198">
        <v>0</v>
      </c>
      <c r="T101" s="199">
        <f>S101*H101</f>
        <v>0</v>
      </c>
      <c r="AR101" s="21" t="s">
        <v>129</v>
      </c>
      <c r="AT101" s="21" t="s">
        <v>124</v>
      </c>
      <c r="AU101" s="21" t="s">
        <v>81</v>
      </c>
      <c r="AY101" s="21" t="s">
        <v>122</v>
      </c>
      <c r="BE101" s="200">
        <f>IF(N101="základní",J101,0)</f>
        <v>0</v>
      </c>
      <c r="BF101" s="200">
        <f>IF(N101="snížená",J101,0)</f>
        <v>0</v>
      </c>
      <c r="BG101" s="200">
        <f>IF(N101="zákl. přenesená",J101,0)</f>
        <v>0</v>
      </c>
      <c r="BH101" s="200">
        <f>IF(N101="sníž. přenesená",J101,0)</f>
        <v>0</v>
      </c>
      <c r="BI101" s="200">
        <f>IF(N101="nulová",J101,0)</f>
        <v>0</v>
      </c>
      <c r="BJ101" s="21" t="s">
        <v>79</v>
      </c>
      <c r="BK101" s="200">
        <f>ROUND(I101*H101,2)</f>
        <v>0</v>
      </c>
      <c r="BL101" s="21" t="s">
        <v>129</v>
      </c>
      <c r="BM101" s="21" t="s">
        <v>238</v>
      </c>
    </row>
    <row r="102" spans="2:47" s="1" customFormat="1" ht="202.5">
      <c r="B102" s="38"/>
      <c r="C102" s="60"/>
      <c r="D102" s="201" t="s">
        <v>131</v>
      </c>
      <c r="E102" s="60"/>
      <c r="F102" s="202" t="s">
        <v>233</v>
      </c>
      <c r="G102" s="60"/>
      <c r="H102" s="60"/>
      <c r="I102" s="160"/>
      <c r="J102" s="60"/>
      <c r="K102" s="60"/>
      <c r="L102" s="58"/>
      <c r="M102" s="203"/>
      <c r="N102" s="39"/>
      <c r="O102" s="39"/>
      <c r="P102" s="39"/>
      <c r="Q102" s="39"/>
      <c r="R102" s="39"/>
      <c r="S102" s="39"/>
      <c r="T102" s="75"/>
      <c r="AT102" s="21" t="s">
        <v>131</v>
      </c>
      <c r="AU102" s="21" t="s">
        <v>81</v>
      </c>
    </row>
    <row r="103" spans="2:47" s="1" customFormat="1" ht="27">
      <c r="B103" s="38"/>
      <c r="C103" s="60"/>
      <c r="D103" s="201" t="s">
        <v>133</v>
      </c>
      <c r="E103" s="60"/>
      <c r="F103" s="202" t="s">
        <v>239</v>
      </c>
      <c r="G103" s="60"/>
      <c r="H103" s="60"/>
      <c r="I103" s="160"/>
      <c r="J103" s="60"/>
      <c r="K103" s="60"/>
      <c r="L103" s="58"/>
      <c r="M103" s="203"/>
      <c r="N103" s="39"/>
      <c r="O103" s="39"/>
      <c r="P103" s="39"/>
      <c r="Q103" s="39"/>
      <c r="R103" s="39"/>
      <c r="S103" s="39"/>
      <c r="T103" s="75"/>
      <c r="AT103" s="21" t="s">
        <v>133</v>
      </c>
      <c r="AU103" s="21" t="s">
        <v>81</v>
      </c>
    </row>
    <row r="104" spans="2:51" s="11" customFormat="1" ht="13.5">
      <c r="B104" s="204"/>
      <c r="C104" s="205"/>
      <c r="D104" s="201" t="s">
        <v>142</v>
      </c>
      <c r="E104" s="206" t="s">
        <v>21</v>
      </c>
      <c r="F104" s="207" t="s">
        <v>240</v>
      </c>
      <c r="G104" s="205"/>
      <c r="H104" s="208">
        <v>197.22</v>
      </c>
      <c r="I104" s="209"/>
      <c r="J104" s="205"/>
      <c r="K104" s="205"/>
      <c r="L104" s="210"/>
      <c r="M104" s="211"/>
      <c r="N104" s="212"/>
      <c r="O104" s="212"/>
      <c r="P104" s="212"/>
      <c r="Q104" s="212"/>
      <c r="R104" s="212"/>
      <c r="S104" s="212"/>
      <c r="T104" s="213"/>
      <c r="AT104" s="214" t="s">
        <v>142</v>
      </c>
      <c r="AU104" s="214" t="s">
        <v>81</v>
      </c>
      <c r="AV104" s="11" t="s">
        <v>81</v>
      </c>
      <c r="AW104" s="11" t="s">
        <v>34</v>
      </c>
      <c r="AX104" s="11" t="s">
        <v>79</v>
      </c>
      <c r="AY104" s="214" t="s">
        <v>122</v>
      </c>
    </row>
    <row r="105" spans="2:65" s="1" customFormat="1" ht="25.5" customHeight="1">
      <c r="B105" s="38"/>
      <c r="C105" s="189" t="s">
        <v>165</v>
      </c>
      <c r="D105" s="189" t="s">
        <v>124</v>
      </c>
      <c r="E105" s="190" t="s">
        <v>241</v>
      </c>
      <c r="F105" s="191" t="s">
        <v>242</v>
      </c>
      <c r="G105" s="192" t="s">
        <v>127</v>
      </c>
      <c r="H105" s="193">
        <v>1384</v>
      </c>
      <c r="I105" s="194"/>
      <c r="J105" s="195">
        <f>ROUND(I105*H105,2)</f>
        <v>0</v>
      </c>
      <c r="K105" s="191" t="s">
        <v>128</v>
      </c>
      <c r="L105" s="58"/>
      <c r="M105" s="196" t="s">
        <v>21</v>
      </c>
      <c r="N105" s="197" t="s">
        <v>42</v>
      </c>
      <c r="O105" s="39"/>
      <c r="P105" s="198">
        <f>O105*H105</f>
        <v>0</v>
      </c>
      <c r="Q105" s="198">
        <v>0.00058</v>
      </c>
      <c r="R105" s="198">
        <f>Q105*H105</f>
        <v>0.80272</v>
      </c>
      <c r="S105" s="198">
        <v>0</v>
      </c>
      <c r="T105" s="199">
        <f>S105*H105</f>
        <v>0</v>
      </c>
      <c r="AR105" s="21" t="s">
        <v>129</v>
      </c>
      <c r="AT105" s="21" t="s">
        <v>124</v>
      </c>
      <c r="AU105" s="21" t="s">
        <v>81</v>
      </c>
      <c r="AY105" s="21" t="s">
        <v>122</v>
      </c>
      <c r="BE105" s="200">
        <f>IF(N105="základní",J105,0)</f>
        <v>0</v>
      </c>
      <c r="BF105" s="200">
        <f>IF(N105="snížená",J105,0)</f>
        <v>0</v>
      </c>
      <c r="BG105" s="200">
        <f>IF(N105="zákl. přenesená",J105,0)</f>
        <v>0</v>
      </c>
      <c r="BH105" s="200">
        <f>IF(N105="sníž. přenesená",J105,0)</f>
        <v>0</v>
      </c>
      <c r="BI105" s="200">
        <f>IF(N105="nulová",J105,0)</f>
        <v>0</v>
      </c>
      <c r="BJ105" s="21" t="s">
        <v>79</v>
      </c>
      <c r="BK105" s="200">
        <f>ROUND(I105*H105,2)</f>
        <v>0</v>
      </c>
      <c r="BL105" s="21" t="s">
        <v>129</v>
      </c>
      <c r="BM105" s="21" t="s">
        <v>243</v>
      </c>
    </row>
    <row r="106" spans="2:47" s="1" customFormat="1" ht="40.5">
      <c r="B106" s="38"/>
      <c r="C106" s="60"/>
      <c r="D106" s="201" t="s">
        <v>131</v>
      </c>
      <c r="E106" s="60"/>
      <c r="F106" s="202" t="s">
        <v>244</v>
      </c>
      <c r="G106" s="60"/>
      <c r="H106" s="60"/>
      <c r="I106" s="160"/>
      <c r="J106" s="60"/>
      <c r="K106" s="60"/>
      <c r="L106" s="58"/>
      <c r="M106" s="203"/>
      <c r="N106" s="39"/>
      <c r="O106" s="39"/>
      <c r="P106" s="39"/>
      <c r="Q106" s="39"/>
      <c r="R106" s="39"/>
      <c r="S106" s="39"/>
      <c r="T106" s="75"/>
      <c r="AT106" s="21" t="s">
        <v>131</v>
      </c>
      <c r="AU106" s="21" t="s">
        <v>81</v>
      </c>
    </row>
    <row r="107" spans="2:51" s="11" customFormat="1" ht="13.5">
      <c r="B107" s="204"/>
      <c r="C107" s="205"/>
      <c r="D107" s="201" t="s">
        <v>142</v>
      </c>
      <c r="E107" s="206" t="s">
        <v>21</v>
      </c>
      <c r="F107" s="207" t="s">
        <v>245</v>
      </c>
      <c r="G107" s="205"/>
      <c r="H107" s="208">
        <v>1384</v>
      </c>
      <c r="I107" s="209"/>
      <c r="J107" s="205"/>
      <c r="K107" s="205"/>
      <c r="L107" s="210"/>
      <c r="M107" s="211"/>
      <c r="N107" s="212"/>
      <c r="O107" s="212"/>
      <c r="P107" s="212"/>
      <c r="Q107" s="212"/>
      <c r="R107" s="212"/>
      <c r="S107" s="212"/>
      <c r="T107" s="213"/>
      <c r="AT107" s="214" t="s">
        <v>142</v>
      </c>
      <c r="AU107" s="214" t="s">
        <v>81</v>
      </c>
      <c r="AV107" s="11" t="s">
        <v>81</v>
      </c>
      <c r="AW107" s="11" t="s">
        <v>34</v>
      </c>
      <c r="AX107" s="11" t="s">
        <v>79</v>
      </c>
      <c r="AY107" s="214" t="s">
        <v>122</v>
      </c>
    </row>
    <row r="108" spans="2:65" s="1" customFormat="1" ht="25.5" customHeight="1">
      <c r="B108" s="38"/>
      <c r="C108" s="189" t="s">
        <v>169</v>
      </c>
      <c r="D108" s="189" t="s">
        <v>124</v>
      </c>
      <c r="E108" s="190" t="s">
        <v>246</v>
      </c>
      <c r="F108" s="191" t="s">
        <v>247</v>
      </c>
      <c r="G108" s="192" t="s">
        <v>127</v>
      </c>
      <c r="H108" s="193">
        <v>1384</v>
      </c>
      <c r="I108" s="194"/>
      <c r="J108" s="195">
        <f>ROUND(I108*H108,2)</f>
        <v>0</v>
      </c>
      <c r="K108" s="191" t="s">
        <v>128</v>
      </c>
      <c r="L108" s="58"/>
      <c r="M108" s="196" t="s">
        <v>21</v>
      </c>
      <c r="N108" s="197" t="s">
        <v>42</v>
      </c>
      <c r="O108" s="39"/>
      <c r="P108" s="198">
        <f>O108*H108</f>
        <v>0</v>
      </c>
      <c r="Q108" s="198">
        <v>0</v>
      </c>
      <c r="R108" s="198">
        <f>Q108*H108</f>
        <v>0</v>
      </c>
      <c r="S108" s="198">
        <v>0</v>
      </c>
      <c r="T108" s="199">
        <f>S108*H108</f>
        <v>0</v>
      </c>
      <c r="AR108" s="21" t="s">
        <v>129</v>
      </c>
      <c r="AT108" s="21" t="s">
        <v>124</v>
      </c>
      <c r="AU108" s="21" t="s">
        <v>81</v>
      </c>
      <c r="AY108" s="21" t="s">
        <v>122</v>
      </c>
      <c r="BE108" s="200">
        <f>IF(N108="základní",J108,0)</f>
        <v>0</v>
      </c>
      <c r="BF108" s="200">
        <f>IF(N108="snížená",J108,0)</f>
        <v>0</v>
      </c>
      <c r="BG108" s="200">
        <f>IF(N108="zákl. přenesená",J108,0)</f>
        <v>0</v>
      </c>
      <c r="BH108" s="200">
        <f>IF(N108="sníž. přenesená",J108,0)</f>
        <v>0</v>
      </c>
      <c r="BI108" s="200">
        <f>IF(N108="nulová",J108,0)</f>
        <v>0</v>
      </c>
      <c r="BJ108" s="21" t="s">
        <v>79</v>
      </c>
      <c r="BK108" s="200">
        <f>ROUND(I108*H108,2)</f>
        <v>0</v>
      </c>
      <c r="BL108" s="21" t="s">
        <v>129</v>
      </c>
      <c r="BM108" s="21" t="s">
        <v>248</v>
      </c>
    </row>
    <row r="109" spans="2:65" s="1" customFormat="1" ht="51" customHeight="1">
      <c r="B109" s="38"/>
      <c r="C109" s="189" t="s">
        <v>85</v>
      </c>
      <c r="D109" s="189" t="s">
        <v>124</v>
      </c>
      <c r="E109" s="190" t="s">
        <v>249</v>
      </c>
      <c r="F109" s="191" t="s">
        <v>250</v>
      </c>
      <c r="G109" s="192" t="s">
        <v>221</v>
      </c>
      <c r="H109" s="193">
        <v>514.755</v>
      </c>
      <c r="I109" s="194"/>
      <c r="J109" s="195">
        <f>ROUND(I109*H109,2)</f>
        <v>0</v>
      </c>
      <c r="K109" s="191" t="s">
        <v>21</v>
      </c>
      <c r="L109" s="58"/>
      <c r="M109" s="196" t="s">
        <v>21</v>
      </c>
      <c r="N109" s="197" t="s">
        <v>42</v>
      </c>
      <c r="O109" s="39"/>
      <c r="P109" s="198">
        <f>O109*H109</f>
        <v>0</v>
      </c>
      <c r="Q109" s="198">
        <v>0</v>
      </c>
      <c r="R109" s="198">
        <f>Q109*H109</f>
        <v>0</v>
      </c>
      <c r="S109" s="198">
        <v>0</v>
      </c>
      <c r="T109" s="199">
        <f>S109*H109</f>
        <v>0</v>
      </c>
      <c r="AR109" s="21" t="s">
        <v>129</v>
      </c>
      <c r="AT109" s="21" t="s">
        <v>124</v>
      </c>
      <c r="AU109" s="21" t="s">
        <v>81</v>
      </c>
      <c r="AY109" s="21" t="s">
        <v>122</v>
      </c>
      <c r="BE109" s="200">
        <f>IF(N109="základní",J109,0)</f>
        <v>0</v>
      </c>
      <c r="BF109" s="200">
        <f>IF(N109="snížená",J109,0)</f>
        <v>0</v>
      </c>
      <c r="BG109" s="200">
        <f>IF(N109="zákl. přenesená",J109,0)</f>
        <v>0</v>
      </c>
      <c r="BH109" s="200">
        <f>IF(N109="sníž. přenesená",J109,0)</f>
        <v>0</v>
      </c>
      <c r="BI109" s="200">
        <f>IF(N109="nulová",J109,0)</f>
        <v>0</v>
      </c>
      <c r="BJ109" s="21" t="s">
        <v>79</v>
      </c>
      <c r="BK109" s="200">
        <f>ROUND(I109*H109,2)</f>
        <v>0</v>
      </c>
      <c r="BL109" s="21" t="s">
        <v>129</v>
      </c>
      <c r="BM109" s="21" t="s">
        <v>251</v>
      </c>
    </row>
    <row r="110" spans="2:51" s="11" customFormat="1" ht="13.5">
      <c r="B110" s="204"/>
      <c r="C110" s="205"/>
      <c r="D110" s="201" t="s">
        <v>142</v>
      </c>
      <c r="E110" s="206" t="s">
        <v>21</v>
      </c>
      <c r="F110" s="207" t="s">
        <v>252</v>
      </c>
      <c r="G110" s="205"/>
      <c r="H110" s="208">
        <v>514.755</v>
      </c>
      <c r="I110" s="209"/>
      <c r="J110" s="205"/>
      <c r="K110" s="205"/>
      <c r="L110" s="210"/>
      <c r="M110" s="211"/>
      <c r="N110" s="212"/>
      <c r="O110" s="212"/>
      <c r="P110" s="212"/>
      <c r="Q110" s="212"/>
      <c r="R110" s="212"/>
      <c r="S110" s="212"/>
      <c r="T110" s="213"/>
      <c r="AT110" s="214" t="s">
        <v>142</v>
      </c>
      <c r="AU110" s="214" t="s">
        <v>81</v>
      </c>
      <c r="AV110" s="11" t="s">
        <v>81</v>
      </c>
      <c r="AW110" s="11" t="s">
        <v>34</v>
      </c>
      <c r="AX110" s="11" t="s">
        <v>79</v>
      </c>
      <c r="AY110" s="214" t="s">
        <v>122</v>
      </c>
    </row>
    <row r="111" spans="2:65" s="1" customFormat="1" ht="25.5" customHeight="1">
      <c r="B111" s="38"/>
      <c r="C111" s="189" t="s">
        <v>181</v>
      </c>
      <c r="D111" s="189" t="s">
        <v>124</v>
      </c>
      <c r="E111" s="190" t="s">
        <v>253</v>
      </c>
      <c r="F111" s="191" t="s">
        <v>254</v>
      </c>
      <c r="G111" s="192" t="s">
        <v>197</v>
      </c>
      <c r="H111" s="193">
        <v>469.395</v>
      </c>
      <c r="I111" s="194"/>
      <c r="J111" s="195">
        <f>ROUND(I111*H111,2)</f>
        <v>0</v>
      </c>
      <c r="K111" s="191" t="s">
        <v>128</v>
      </c>
      <c r="L111" s="58"/>
      <c r="M111" s="196" t="s">
        <v>21</v>
      </c>
      <c r="N111" s="197" t="s">
        <v>42</v>
      </c>
      <c r="O111" s="39"/>
      <c r="P111" s="198">
        <f>O111*H111</f>
        <v>0</v>
      </c>
      <c r="Q111" s="198">
        <v>0</v>
      </c>
      <c r="R111" s="198">
        <f>Q111*H111</f>
        <v>0</v>
      </c>
      <c r="S111" s="198">
        <v>0</v>
      </c>
      <c r="T111" s="199">
        <f>S111*H111</f>
        <v>0</v>
      </c>
      <c r="AR111" s="21" t="s">
        <v>129</v>
      </c>
      <c r="AT111" s="21" t="s">
        <v>124</v>
      </c>
      <c r="AU111" s="21" t="s">
        <v>81</v>
      </c>
      <c r="AY111" s="21" t="s">
        <v>122</v>
      </c>
      <c r="BE111" s="200">
        <f>IF(N111="základní",J111,0)</f>
        <v>0</v>
      </c>
      <c r="BF111" s="200">
        <f>IF(N111="snížená",J111,0)</f>
        <v>0</v>
      </c>
      <c r="BG111" s="200">
        <f>IF(N111="zákl. přenesená",J111,0)</f>
        <v>0</v>
      </c>
      <c r="BH111" s="200">
        <f>IF(N111="sníž. přenesená",J111,0)</f>
        <v>0</v>
      </c>
      <c r="BI111" s="200">
        <f>IF(N111="nulová",J111,0)</f>
        <v>0</v>
      </c>
      <c r="BJ111" s="21" t="s">
        <v>79</v>
      </c>
      <c r="BK111" s="200">
        <f>ROUND(I111*H111,2)</f>
        <v>0</v>
      </c>
      <c r="BL111" s="21" t="s">
        <v>129</v>
      </c>
      <c r="BM111" s="21" t="s">
        <v>255</v>
      </c>
    </row>
    <row r="112" spans="2:47" s="1" customFormat="1" ht="27">
      <c r="B112" s="38"/>
      <c r="C112" s="60"/>
      <c r="D112" s="201" t="s">
        <v>131</v>
      </c>
      <c r="E112" s="60"/>
      <c r="F112" s="202" t="s">
        <v>256</v>
      </c>
      <c r="G112" s="60"/>
      <c r="H112" s="60"/>
      <c r="I112" s="160"/>
      <c r="J112" s="60"/>
      <c r="K112" s="60"/>
      <c r="L112" s="58"/>
      <c r="M112" s="203"/>
      <c r="N112" s="39"/>
      <c r="O112" s="39"/>
      <c r="P112" s="39"/>
      <c r="Q112" s="39"/>
      <c r="R112" s="39"/>
      <c r="S112" s="39"/>
      <c r="T112" s="75"/>
      <c r="AT112" s="21" t="s">
        <v>131</v>
      </c>
      <c r="AU112" s="21" t="s">
        <v>81</v>
      </c>
    </row>
    <row r="113" spans="2:51" s="11" customFormat="1" ht="13.5">
      <c r="B113" s="204"/>
      <c r="C113" s="205"/>
      <c r="D113" s="201" t="s">
        <v>142</v>
      </c>
      <c r="E113" s="206" t="s">
        <v>21</v>
      </c>
      <c r="F113" s="207" t="s">
        <v>257</v>
      </c>
      <c r="G113" s="205"/>
      <c r="H113" s="208">
        <v>469.395</v>
      </c>
      <c r="I113" s="209"/>
      <c r="J113" s="205"/>
      <c r="K113" s="205"/>
      <c r="L113" s="210"/>
      <c r="M113" s="211"/>
      <c r="N113" s="212"/>
      <c r="O113" s="212"/>
      <c r="P113" s="212"/>
      <c r="Q113" s="212"/>
      <c r="R113" s="212"/>
      <c r="S113" s="212"/>
      <c r="T113" s="213"/>
      <c r="AT113" s="214" t="s">
        <v>142</v>
      </c>
      <c r="AU113" s="214" t="s">
        <v>81</v>
      </c>
      <c r="AV113" s="11" t="s">
        <v>81</v>
      </c>
      <c r="AW113" s="11" t="s">
        <v>34</v>
      </c>
      <c r="AX113" s="11" t="s">
        <v>79</v>
      </c>
      <c r="AY113" s="214" t="s">
        <v>122</v>
      </c>
    </row>
    <row r="114" spans="2:65" s="1" customFormat="1" ht="25.5" customHeight="1">
      <c r="B114" s="38"/>
      <c r="C114" s="189" t="s">
        <v>187</v>
      </c>
      <c r="D114" s="189" t="s">
        <v>124</v>
      </c>
      <c r="E114" s="190" t="s">
        <v>258</v>
      </c>
      <c r="F114" s="191" t="s">
        <v>259</v>
      </c>
      <c r="G114" s="192" t="s">
        <v>221</v>
      </c>
      <c r="H114" s="193">
        <v>332.69</v>
      </c>
      <c r="I114" s="194"/>
      <c r="J114" s="195">
        <f>ROUND(I114*H114,2)</f>
        <v>0</v>
      </c>
      <c r="K114" s="191" t="s">
        <v>128</v>
      </c>
      <c r="L114" s="58"/>
      <c r="M114" s="196" t="s">
        <v>21</v>
      </c>
      <c r="N114" s="197" t="s">
        <v>42</v>
      </c>
      <c r="O114" s="39"/>
      <c r="P114" s="198">
        <f>O114*H114</f>
        <v>0</v>
      </c>
      <c r="Q114" s="198">
        <v>0</v>
      </c>
      <c r="R114" s="198">
        <f>Q114*H114</f>
        <v>0</v>
      </c>
      <c r="S114" s="198">
        <v>0</v>
      </c>
      <c r="T114" s="199">
        <f>S114*H114</f>
        <v>0</v>
      </c>
      <c r="AR114" s="21" t="s">
        <v>129</v>
      </c>
      <c r="AT114" s="21" t="s">
        <v>124</v>
      </c>
      <c r="AU114" s="21" t="s">
        <v>81</v>
      </c>
      <c r="AY114" s="21" t="s">
        <v>122</v>
      </c>
      <c r="BE114" s="200">
        <f>IF(N114="základní",J114,0)</f>
        <v>0</v>
      </c>
      <c r="BF114" s="200">
        <f>IF(N114="snížená",J114,0)</f>
        <v>0</v>
      </c>
      <c r="BG114" s="200">
        <f>IF(N114="zákl. přenesená",J114,0)</f>
        <v>0</v>
      </c>
      <c r="BH114" s="200">
        <f>IF(N114="sníž. přenesená",J114,0)</f>
        <v>0</v>
      </c>
      <c r="BI114" s="200">
        <f>IF(N114="nulová",J114,0)</f>
        <v>0</v>
      </c>
      <c r="BJ114" s="21" t="s">
        <v>79</v>
      </c>
      <c r="BK114" s="200">
        <f>ROUND(I114*H114,2)</f>
        <v>0</v>
      </c>
      <c r="BL114" s="21" t="s">
        <v>129</v>
      </c>
      <c r="BM114" s="21" t="s">
        <v>260</v>
      </c>
    </row>
    <row r="115" spans="2:47" s="1" customFormat="1" ht="409.5">
      <c r="B115" s="38"/>
      <c r="C115" s="60"/>
      <c r="D115" s="201" t="s">
        <v>131</v>
      </c>
      <c r="E115" s="60"/>
      <c r="F115" s="202" t="s">
        <v>261</v>
      </c>
      <c r="G115" s="60"/>
      <c r="H115" s="60"/>
      <c r="I115" s="160"/>
      <c r="J115" s="60"/>
      <c r="K115" s="60"/>
      <c r="L115" s="58"/>
      <c r="M115" s="203"/>
      <c r="N115" s="39"/>
      <c r="O115" s="39"/>
      <c r="P115" s="39"/>
      <c r="Q115" s="39"/>
      <c r="R115" s="39"/>
      <c r="S115" s="39"/>
      <c r="T115" s="75"/>
      <c r="AT115" s="21" t="s">
        <v>131</v>
      </c>
      <c r="AU115" s="21" t="s">
        <v>81</v>
      </c>
    </row>
    <row r="116" spans="2:51" s="11" customFormat="1" ht="13.5">
      <c r="B116" s="204"/>
      <c r="C116" s="205"/>
      <c r="D116" s="201" t="s">
        <v>142</v>
      </c>
      <c r="E116" s="206" t="s">
        <v>21</v>
      </c>
      <c r="F116" s="207" t="s">
        <v>262</v>
      </c>
      <c r="G116" s="205"/>
      <c r="H116" s="208">
        <v>332.69</v>
      </c>
      <c r="I116" s="209"/>
      <c r="J116" s="205"/>
      <c r="K116" s="205"/>
      <c r="L116" s="210"/>
      <c r="M116" s="211"/>
      <c r="N116" s="212"/>
      <c r="O116" s="212"/>
      <c r="P116" s="212"/>
      <c r="Q116" s="212"/>
      <c r="R116" s="212"/>
      <c r="S116" s="212"/>
      <c r="T116" s="213"/>
      <c r="AT116" s="214" t="s">
        <v>142</v>
      </c>
      <c r="AU116" s="214" t="s">
        <v>81</v>
      </c>
      <c r="AV116" s="11" t="s">
        <v>81</v>
      </c>
      <c r="AW116" s="11" t="s">
        <v>34</v>
      </c>
      <c r="AX116" s="11" t="s">
        <v>79</v>
      </c>
      <c r="AY116" s="214" t="s">
        <v>122</v>
      </c>
    </row>
    <row r="117" spans="2:65" s="1" customFormat="1" ht="16.5" customHeight="1">
      <c r="B117" s="38"/>
      <c r="C117" s="215" t="s">
        <v>194</v>
      </c>
      <c r="D117" s="215" t="s">
        <v>166</v>
      </c>
      <c r="E117" s="216" t="s">
        <v>263</v>
      </c>
      <c r="F117" s="217" t="s">
        <v>264</v>
      </c>
      <c r="G117" s="218" t="s">
        <v>197</v>
      </c>
      <c r="H117" s="219">
        <v>299.421</v>
      </c>
      <c r="I117" s="220"/>
      <c r="J117" s="221">
        <f>ROUND(I117*H117,2)</f>
        <v>0</v>
      </c>
      <c r="K117" s="217" t="s">
        <v>128</v>
      </c>
      <c r="L117" s="222"/>
      <c r="M117" s="223" t="s">
        <v>21</v>
      </c>
      <c r="N117" s="224" t="s">
        <v>42</v>
      </c>
      <c r="O117" s="39"/>
      <c r="P117" s="198">
        <f>O117*H117</f>
        <v>0</v>
      </c>
      <c r="Q117" s="198">
        <v>1</v>
      </c>
      <c r="R117" s="198">
        <f>Q117*H117</f>
        <v>299.421</v>
      </c>
      <c r="S117" s="198">
        <v>0</v>
      </c>
      <c r="T117" s="199">
        <f>S117*H117</f>
        <v>0</v>
      </c>
      <c r="AR117" s="21" t="s">
        <v>169</v>
      </c>
      <c r="AT117" s="21" t="s">
        <v>166</v>
      </c>
      <c r="AU117" s="21" t="s">
        <v>81</v>
      </c>
      <c r="AY117" s="21" t="s">
        <v>122</v>
      </c>
      <c r="BE117" s="200">
        <f>IF(N117="základní",J117,0)</f>
        <v>0</v>
      </c>
      <c r="BF117" s="200">
        <f>IF(N117="snížená",J117,0)</f>
        <v>0</v>
      </c>
      <c r="BG117" s="200">
        <f>IF(N117="zákl. přenesená",J117,0)</f>
        <v>0</v>
      </c>
      <c r="BH117" s="200">
        <f>IF(N117="sníž. přenesená",J117,0)</f>
        <v>0</v>
      </c>
      <c r="BI117" s="200">
        <f>IF(N117="nulová",J117,0)</f>
        <v>0</v>
      </c>
      <c r="BJ117" s="21" t="s">
        <v>79</v>
      </c>
      <c r="BK117" s="200">
        <f>ROUND(I117*H117,2)</f>
        <v>0</v>
      </c>
      <c r="BL117" s="21" t="s">
        <v>129</v>
      </c>
      <c r="BM117" s="21" t="s">
        <v>265</v>
      </c>
    </row>
    <row r="118" spans="2:47" s="1" customFormat="1" ht="27">
      <c r="B118" s="38"/>
      <c r="C118" s="60"/>
      <c r="D118" s="201" t="s">
        <v>133</v>
      </c>
      <c r="E118" s="60"/>
      <c r="F118" s="202" t="s">
        <v>266</v>
      </c>
      <c r="G118" s="60"/>
      <c r="H118" s="60"/>
      <c r="I118" s="160"/>
      <c r="J118" s="60"/>
      <c r="K118" s="60"/>
      <c r="L118" s="58"/>
      <c r="M118" s="203"/>
      <c r="N118" s="39"/>
      <c r="O118" s="39"/>
      <c r="P118" s="39"/>
      <c r="Q118" s="39"/>
      <c r="R118" s="39"/>
      <c r="S118" s="39"/>
      <c r="T118" s="75"/>
      <c r="AT118" s="21" t="s">
        <v>133</v>
      </c>
      <c r="AU118" s="21" t="s">
        <v>81</v>
      </c>
    </row>
    <row r="119" spans="2:51" s="11" customFormat="1" ht="13.5">
      <c r="B119" s="204"/>
      <c r="C119" s="205"/>
      <c r="D119" s="201" t="s">
        <v>142</v>
      </c>
      <c r="E119" s="206" t="s">
        <v>21</v>
      </c>
      <c r="F119" s="207" t="s">
        <v>267</v>
      </c>
      <c r="G119" s="205"/>
      <c r="H119" s="208">
        <v>299.421</v>
      </c>
      <c r="I119" s="209"/>
      <c r="J119" s="205"/>
      <c r="K119" s="205"/>
      <c r="L119" s="210"/>
      <c r="M119" s="211"/>
      <c r="N119" s="212"/>
      <c r="O119" s="212"/>
      <c r="P119" s="212"/>
      <c r="Q119" s="212"/>
      <c r="R119" s="212"/>
      <c r="S119" s="212"/>
      <c r="T119" s="213"/>
      <c r="AT119" s="214" t="s">
        <v>142</v>
      </c>
      <c r="AU119" s="214" t="s">
        <v>81</v>
      </c>
      <c r="AV119" s="11" t="s">
        <v>81</v>
      </c>
      <c r="AW119" s="11" t="s">
        <v>34</v>
      </c>
      <c r="AX119" s="11" t="s">
        <v>79</v>
      </c>
      <c r="AY119" s="214" t="s">
        <v>122</v>
      </c>
    </row>
    <row r="120" spans="2:65" s="1" customFormat="1" ht="38.25" customHeight="1">
      <c r="B120" s="38"/>
      <c r="C120" s="189" t="s">
        <v>201</v>
      </c>
      <c r="D120" s="189" t="s">
        <v>124</v>
      </c>
      <c r="E120" s="190" t="s">
        <v>268</v>
      </c>
      <c r="F120" s="191" t="s">
        <v>269</v>
      </c>
      <c r="G120" s="192" t="s">
        <v>221</v>
      </c>
      <c r="H120" s="193">
        <v>148.221</v>
      </c>
      <c r="I120" s="194"/>
      <c r="J120" s="195">
        <f>ROUND(I120*H120,2)</f>
        <v>0</v>
      </c>
      <c r="K120" s="191" t="s">
        <v>128</v>
      </c>
      <c r="L120" s="58"/>
      <c r="M120" s="196" t="s">
        <v>21</v>
      </c>
      <c r="N120" s="197" t="s">
        <v>42</v>
      </c>
      <c r="O120" s="39"/>
      <c r="P120" s="198">
        <f>O120*H120</f>
        <v>0</v>
      </c>
      <c r="Q120" s="198">
        <v>0</v>
      </c>
      <c r="R120" s="198">
        <f>Q120*H120</f>
        <v>0</v>
      </c>
      <c r="S120" s="198">
        <v>0</v>
      </c>
      <c r="T120" s="199">
        <f>S120*H120</f>
        <v>0</v>
      </c>
      <c r="AR120" s="21" t="s">
        <v>129</v>
      </c>
      <c r="AT120" s="21" t="s">
        <v>124</v>
      </c>
      <c r="AU120" s="21" t="s">
        <v>81</v>
      </c>
      <c r="AY120" s="21" t="s">
        <v>122</v>
      </c>
      <c r="BE120" s="200">
        <f>IF(N120="základní",J120,0)</f>
        <v>0</v>
      </c>
      <c r="BF120" s="200">
        <f>IF(N120="snížená",J120,0)</f>
        <v>0</v>
      </c>
      <c r="BG120" s="200">
        <f>IF(N120="zákl. přenesená",J120,0)</f>
        <v>0</v>
      </c>
      <c r="BH120" s="200">
        <f>IF(N120="sníž. přenesená",J120,0)</f>
        <v>0</v>
      </c>
      <c r="BI120" s="200">
        <f>IF(N120="nulová",J120,0)</f>
        <v>0</v>
      </c>
      <c r="BJ120" s="21" t="s">
        <v>79</v>
      </c>
      <c r="BK120" s="200">
        <f>ROUND(I120*H120,2)</f>
        <v>0</v>
      </c>
      <c r="BL120" s="21" t="s">
        <v>129</v>
      </c>
      <c r="BM120" s="21" t="s">
        <v>270</v>
      </c>
    </row>
    <row r="121" spans="2:47" s="1" customFormat="1" ht="108">
      <c r="B121" s="38"/>
      <c r="C121" s="60"/>
      <c r="D121" s="201" t="s">
        <v>131</v>
      </c>
      <c r="E121" s="60"/>
      <c r="F121" s="202" t="s">
        <v>271</v>
      </c>
      <c r="G121" s="60"/>
      <c r="H121" s="60"/>
      <c r="I121" s="160"/>
      <c r="J121" s="60"/>
      <c r="K121" s="60"/>
      <c r="L121" s="58"/>
      <c r="M121" s="203"/>
      <c r="N121" s="39"/>
      <c r="O121" s="39"/>
      <c r="P121" s="39"/>
      <c r="Q121" s="39"/>
      <c r="R121" s="39"/>
      <c r="S121" s="39"/>
      <c r="T121" s="75"/>
      <c r="AT121" s="21" t="s">
        <v>131</v>
      </c>
      <c r="AU121" s="21" t="s">
        <v>81</v>
      </c>
    </row>
    <row r="122" spans="2:51" s="11" customFormat="1" ht="13.5">
      <c r="B122" s="204"/>
      <c r="C122" s="205"/>
      <c r="D122" s="201" t="s">
        <v>142</v>
      </c>
      <c r="E122" s="206" t="s">
        <v>21</v>
      </c>
      <c r="F122" s="207" t="s">
        <v>272</v>
      </c>
      <c r="G122" s="205"/>
      <c r="H122" s="208">
        <v>148.221</v>
      </c>
      <c r="I122" s="209"/>
      <c r="J122" s="205"/>
      <c r="K122" s="205"/>
      <c r="L122" s="210"/>
      <c r="M122" s="211"/>
      <c r="N122" s="212"/>
      <c r="O122" s="212"/>
      <c r="P122" s="212"/>
      <c r="Q122" s="212"/>
      <c r="R122" s="212"/>
      <c r="S122" s="212"/>
      <c r="T122" s="213"/>
      <c r="AT122" s="214" t="s">
        <v>142</v>
      </c>
      <c r="AU122" s="214" t="s">
        <v>81</v>
      </c>
      <c r="AV122" s="11" t="s">
        <v>81</v>
      </c>
      <c r="AW122" s="11" t="s">
        <v>34</v>
      </c>
      <c r="AX122" s="11" t="s">
        <v>79</v>
      </c>
      <c r="AY122" s="214" t="s">
        <v>122</v>
      </c>
    </row>
    <row r="123" spans="2:65" s="1" customFormat="1" ht="16.5" customHeight="1">
      <c r="B123" s="38"/>
      <c r="C123" s="215" t="s">
        <v>273</v>
      </c>
      <c r="D123" s="215" t="s">
        <v>166</v>
      </c>
      <c r="E123" s="216" t="s">
        <v>274</v>
      </c>
      <c r="F123" s="217" t="s">
        <v>275</v>
      </c>
      <c r="G123" s="218" t="s">
        <v>197</v>
      </c>
      <c r="H123" s="219">
        <v>266.798</v>
      </c>
      <c r="I123" s="220"/>
      <c r="J123" s="221">
        <f>ROUND(I123*H123,2)</f>
        <v>0</v>
      </c>
      <c r="K123" s="217" t="s">
        <v>128</v>
      </c>
      <c r="L123" s="222"/>
      <c r="M123" s="223" t="s">
        <v>21</v>
      </c>
      <c r="N123" s="224" t="s">
        <v>42</v>
      </c>
      <c r="O123" s="39"/>
      <c r="P123" s="198">
        <f>O123*H123</f>
        <v>0</v>
      </c>
      <c r="Q123" s="198">
        <v>1</v>
      </c>
      <c r="R123" s="198">
        <f>Q123*H123</f>
        <v>266.798</v>
      </c>
      <c r="S123" s="198">
        <v>0</v>
      </c>
      <c r="T123" s="199">
        <f>S123*H123</f>
        <v>0</v>
      </c>
      <c r="AR123" s="21" t="s">
        <v>169</v>
      </c>
      <c r="AT123" s="21" t="s">
        <v>166</v>
      </c>
      <c r="AU123" s="21" t="s">
        <v>81</v>
      </c>
      <c r="AY123" s="21" t="s">
        <v>122</v>
      </c>
      <c r="BE123" s="200">
        <f>IF(N123="základní",J123,0)</f>
        <v>0</v>
      </c>
      <c r="BF123" s="200">
        <f>IF(N123="snížená",J123,0)</f>
        <v>0</v>
      </c>
      <c r="BG123" s="200">
        <f>IF(N123="zákl. přenesená",J123,0)</f>
        <v>0</v>
      </c>
      <c r="BH123" s="200">
        <f>IF(N123="sníž. přenesená",J123,0)</f>
        <v>0</v>
      </c>
      <c r="BI123" s="200">
        <f>IF(N123="nulová",J123,0)</f>
        <v>0</v>
      </c>
      <c r="BJ123" s="21" t="s">
        <v>79</v>
      </c>
      <c r="BK123" s="200">
        <f>ROUND(I123*H123,2)</f>
        <v>0</v>
      </c>
      <c r="BL123" s="21" t="s">
        <v>129</v>
      </c>
      <c r="BM123" s="21" t="s">
        <v>276</v>
      </c>
    </row>
    <row r="124" spans="2:51" s="11" customFormat="1" ht="13.5">
      <c r="B124" s="204"/>
      <c r="C124" s="205"/>
      <c r="D124" s="201" t="s">
        <v>142</v>
      </c>
      <c r="E124" s="206" t="s">
        <v>21</v>
      </c>
      <c r="F124" s="207" t="s">
        <v>277</v>
      </c>
      <c r="G124" s="205"/>
      <c r="H124" s="208">
        <v>266.798</v>
      </c>
      <c r="I124" s="209"/>
      <c r="J124" s="205"/>
      <c r="K124" s="205"/>
      <c r="L124" s="210"/>
      <c r="M124" s="211"/>
      <c r="N124" s="212"/>
      <c r="O124" s="212"/>
      <c r="P124" s="212"/>
      <c r="Q124" s="212"/>
      <c r="R124" s="212"/>
      <c r="S124" s="212"/>
      <c r="T124" s="213"/>
      <c r="AT124" s="214" t="s">
        <v>142</v>
      </c>
      <c r="AU124" s="214" t="s">
        <v>81</v>
      </c>
      <c r="AV124" s="11" t="s">
        <v>81</v>
      </c>
      <c r="AW124" s="11" t="s">
        <v>34</v>
      </c>
      <c r="AX124" s="11" t="s">
        <v>79</v>
      </c>
      <c r="AY124" s="214" t="s">
        <v>122</v>
      </c>
    </row>
    <row r="125" spans="2:65" s="1" customFormat="1" ht="25.5" customHeight="1">
      <c r="B125" s="38"/>
      <c r="C125" s="189" t="s">
        <v>10</v>
      </c>
      <c r="D125" s="189" t="s">
        <v>124</v>
      </c>
      <c r="E125" s="190" t="s">
        <v>278</v>
      </c>
      <c r="F125" s="191" t="s">
        <v>279</v>
      </c>
      <c r="G125" s="192" t="s">
        <v>127</v>
      </c>
      <c r="H125" s="193">
        <v>22</v>
      </c>
      <c r="I125" s="194"/>
      <c r="J125" s="195">
        <f>ROUND(I125*H125,2)</f>
        <v>0</v>
      </c>
      <c r="K125" s="191" t="s">
        <v>128</v>
      </c>
      <c r="L125" s="58"/>
      <c r="M125" s="196" t="s">
        <v>21</v>
      </c>
      <c r="N125" s="197" t="s">
        <v>42</v>
      </c>
      <c r="O125" s="39"/>
      <c r="P125" s="198">
        <f>O125*H125</f>
        <v>0</v>
      </c>
      <c r="Q125" s="198">
        <v>0</v>
      </c>
      <c r="R125" s="198">
        <f>Q125*H125</f>
        <v>0</v>
      </c>
      <c r="S125" s="198">
        <v>0</v>
      </c>
      <c r="T125" s="199">
        <f>S125*H125</f>
        <v>0</v>
      </c>
      <c r="AR125" s="21" t="s">
        <v>129</v>
      </c>
      <c r="AT125" s="21" t="s">
        <v>124</v>
      </c>
      <c r="AU125" s="21" t="s">
        <v>81</v>
      </c>
      <c r="AY125" s="21" t="s">
        <v>122</v>
      </c>
      <c r="BE125" s="200">
        <f>IF(N125="základní",J125,0)</f>
        <v>0</v>
      </c>
      <c r="BF125" s="200">
        <f>IF(N125="snížená",J125,0)</f>
        <v>0</v>
      </c>
      <c r="BG125" s="200">
        <f>IF(N125="zákl. přenesená",J125,0)</f>
        <v>0</v>
      </c>
      <c r="BH125" s="200">
        <f>IF(N125="sníž. přenesená",J125,0)</f>
        <v>0</v>
      </c>
      <c r="BI125" s="200">
        <f>IF(N125="nulová",J125,0)</f>
        <v>0</v>
      </c>
      <c r="BJ125" s="21" t="s">
        <v>79</v>
      </c>
      <c r="BK125" s="200">
        <f>ROUND(I125*H125,2)</f>
        <v>0</v>
      </c>
      <c r="BL125" s="21" t="s">
        <v>129</v>
      </c>
      <c r="BM125" s="21" t="s">
        <v>280</v>
      </c>
    </row>
    <row r="126" spans="2:47" s="1" customFormat="1" ht="121.5">
      <c r="B126" s="38"/>
      <c r="C126" s="60"/>
      <c r="D126" s="201" t="s">
        <v>131</v>
      </c>
      <c r="E126" s="60"/>
      <c r="F126" s="202" t="s">
        <v>281</v>
      </c>
      <c r="G126" s="60"/>
      <c r="H126" s="60"/>
      <c r="I126" s="160"/>
      <c r="J126" s="60"/>
      <c r="K126" s="60"/>
      <c r="L126" s="58"/>
      <c r="M126" s="203"/>
      <c r="N126" s="39"/>
      <c r="O126" s="39"/>
      <c r="P126" s="39"/>
      <c r="Q126" s="39"/>
      <c r="R126" s="39"/>
      <c r="S126" s="39"/>
      <c r="T126" s="75"/>
      <c r="AT126" s="21" t="s">
        <v>131</v>
      </c>
      <c r="AU126" s="21" t="s">
        <v>81</v>
      </c>
    </row>
    <row r="127" spans="2:65" s="1" customFormat="1" ht="25.5" customHeight="1">
      <c r="B127" s="38"/>
      <c r="C127" s="189" t="s">
        <v>282</v>
      </c>
      <c r="D127" s="189" t="s">
        <v>124</v>
      </c>
      <c r="E127" s="190" t="s">
        <v>283</v>
      </c>
      <c r="F127" s="191" t="s">
        <v>284</v>
      </c>
      <c r="G127" s="192" t="s">
        <v>127</v>
      </c>
      <c r="H127" s="193">
        <v>22</v>
      </c>
      <c r="I127" s="194"/>
      <c r="J127" s="195">
        <f>ROUND(I127*H127,2)</f>
        <v>0</v>
      </c>
      <c r="K127" s="191" t="s">
        <v>128</v>
      </c>
      <c r="L127" s="58"/>
      <c r="M127" s="196" t="s">
        <v>21</v>
      </c>
      <c r="N127" s="197" t="s">
        <v>42</v>
      </c>
      <c r="O127" s="39"/>
      <c r="P127" s="198">
        <f>O127*H127</f>
        <v>0</v>
      </c>
      <c r="Q127" s="198">
        <v>0</v>
      </c>
      <c r="R127" s="198">
        <f>Q127*H127</f>
        <v>0</v>
      </c>
      <c r="S127" s="198">
        <v>0</v>
      </c>
      <c r="T127" s="199">
        <f>S127*H127</f>
        <v>0</v>
      </c>
      <c r="AR127" s="21" t="s">
        <v>129</v>
      </c>
      <c r="AT127" s="21" t="s">
        <v>124</v>
      </c>
      <c r="AU127" s="21" t="s">
        <v>81</v>
      </c>
      <c r="AY127" s="21" t="s">
        <v>122</v>
      </c>
      <c r="BE127" s="200">
        <f>IF(N127="základní",J127,0)</f>
        <v>0</v>
      </c>
      <c r="BF127" s="200">
        <f>IF(N127="snížená",J127,0)</f>
        <v>0</v>
      </c>
      <c r="BG127" s="200">
        <f>IF(N127="zákl. přenesená",J127,0)</f>
        <v>0</v>
      </c>
      <c r="BH127" s="200">
        <f>IF(N127="sníž. přenesená",J127,0)</f>
        <v>0</v>
      </c>
      <c r="BI127" s="200">
        <f>IF(N127="nulová",J127,0)</f>
        <v>0</v>
      </c>
      <c r="BJ127" s="21" t="s">
        <v>79</v>
      </c>
      <c r="BK127" s="200">
        <f>ROUND(I127*H127,2)</f>
        <v>0</v>
      </c>
      <c r="BL127" s="21" t="s">
        <v>129</v>
      </c>
      <c r="BM127" s="21" t="s">
        <v>285</v>
      </c>
    </row>
    <row r="128" spans="2:47" s="1" customFormat="1" ht="121.5">
      <c r="B128" s="38"/>
      <c r="C128" s="60"/>
      <c r="D128" s="201" t="s">
        <v>131</v>
      </c>
      <c r="E128" s="60"/>
      <c r="F128" s="202" t="s">
        <v>286</v>
      </c>
      <c r="G128" s="60"/>
      <c r="H128" s="60"/>
      <c r="I128" s="160"/>
      <c r="J128" s="60"/>
      <c r="K128" s="60"/>
      <c r="L128" s="58"/>
      <c r="M128" s="203"/>
      <c r="N128" s="39"/>
      <c r="O128" s="39"/>
      <c r="P128" s="39"/>
      <c r="Q128" s="39"/>
      <c r="R128" s="39"/>
      <c r="S128" s="39"/>
      <c r="T128" s="75"/>
      <c r="AT128" s="21" t="s">
        <v>131</v>
      </c>
      <c r="AU128" s="21" t="s">
        <v>81</v>
      </c>
    </row>
    <row r="129" spans="2:65" s="1" customFormat="1" ht="16.5" customHeight="1">
      <c r="B129" s="38"/>
      <c r="C129" s="215" t="s">
        <v>287</v>
      </c>
      <c r="D129" s="215" t="s">
        <v>166</v>
      </c>
      <c r="E129" s="216" t="s">
        <v>288</v>
      </c>
      <c r="F129" s="217" t="s">
        <v>289</v>
      </c>
      <c r="G129" s="218" t="s">
        <v>290</v>
      </c>
      <c r="H129" s="219">
        <v>0.55</v>
      </c>
      <c r="I129" s="220"/>
      <c r="J129" s="221">
        <f>ROUND(I129*H129,2)</f>
        <v>0</v>
      </c>
      <c r="K129" s="217" t="s">
        <v>128</v>
      </c>
      <c r="L129" s="222"/>
      <c r="M129" s="223" t="s">
        <v>21</v>
      </c>
      <c r="N129" s="224" t="s">
        <v>42</v>
      </c>
      <c r="O129" s="39"/>
      <c r="P129" s="198">
        <f>O129*H129</f>
        <v>0</v>
      </c>
      <c r="Q129" s="198">
        <v>0.001</v>
      </c>
      <c r="R129" s="198">
        <f>Q129*H129</f>
        <v>0.00055</v>
      </c>
      <c r="S129" s="198">
        <v>0</v>
      </c>
      <c r="T129" s="199">
        <f>S129*H129</f>
        <v>0</v>
      </c>
      <c r="AR129" s="21" t="s">
        <v>169</v>
      </c>
      <c r="AT129" s="21" t="s">
        <v>166</v>
      </c>
      <c r="AU129" s="21" t="s">
        <v>81</v>
      </c>
      <c r="AY129" s="21" t="s">
        <v>122</v>
      </c>
      <c r="BE129" s="200">
        <f>IF(N129="základní",J129,0)</f>
        <v>0</v>
      </c>
      <c r="BF129" s="200">
        <f>IF(N129="snížená",J129,0)</f>
        <v>0</v>
      </c>
      <c r="BG129" s="200">
        <f>IF(N129="zákl. přenesená",J129,0)</f>
        <v>0</v>
      </c>
      <c r="BH129" s="200">
        <f>IF(N129="sníž. přenesená",J129,0)</f>
        <v>0</v>
      </c>
      <c r="BI129" s="200">
        <f>IF(N129="nulová",J129,0)</f>
        <v>0</v>
      </c>
      <c r="BJ129" s="21" t="s">
        <v>79</v>
      </c>
      <c r="BK129" s="200">
        <f>ROUND(I129*H129,2)</f>
        <v>0</v>
      </c>
      <c r="BL129" s="21" t="s">
        <v>129</v>
      </c>
      <c r="BM129" s="21" t="s">
        <v>291</v>
      </c>
    </row>
    <row r="130" spans="2:51" s="11" customFormat="1" ht="13.5">
      <c r="B130" s="204"/>
      <c r="C130" s="205"/>
      <c r="D130" s="201" t="s">
        <v>142</v>
      </c>
      <c r="E130" s="206" t="s">
        <v>21</v>
      </c>
      <c r="F130" s="207" t="s">
        <v>292</v>
      </c>
      <c r="G130" s="205"/>
      <c r="H130" s="208">
        <v>0.55</v>
      </c>
      <c r="I130" s="209"/>
      <c r="J130" s="205"/>
      <c r="K130" s="205"/>
      <c r="L130" s="210"/>
      <c r="M130" s="211"/>
      <c r="N130" s="212"/>
      <c r="O130" s="212"/>
      <c r="P130" s="212"/>
      <c r="Q130" s="212"/>
      <c r="R130" s="212"/>
      <c r="S130" s="212"/>
      <c r="T130" s="213"/>
      <c r="AT130" s="214" t="s">
        <v>142</v>
      </c>
      <c r="AU130" s="214" t="s">
        <v>81</v>
      </c>
      <c r="AV130" s="11" t="s">
        <v>81</v>
      </c>
      <c r="AW130" s="11" t="s">
        <v>34</v>
      </c>
      <c r="AX130" s="11" t="s">
        <v>79</v>
      </c>
      <c r="AY130" s="214" t="s">
        <v>122</v>
      </c>
    </row>
    <row r="131" spans="2:63" s="10" customFormat="1" ht="29.85" customHeight="1">
      <c r="B131" s="173"/>
      <c r="C131" s="174"/>
      <c r="D131" s="175" t="s">
        <v>70</v>
      </c>
      <c r="E131" s="187" t="s">
        <v>144</v>
      </c>
      <c r="F131" s="187" t="s">
        <v>293</v>
      </c>
      <c r="G131" s="174"/>
      <c r="H131" s="174"/>
      <c r="I131" s="177"/>
      <c r="J131" s="188">
        <f>BK131</f>
        <v>0</v>
      </c>
      <c r="K131" s="174"/>
      <c r="L131" s="179"/>
      <c r="M131" s="180"/>
      <c r="N131" s="181"/>
      <c r="O131" s="181"/>
      <c r="P131" s="182">
        <f>SUM(P132:P133)</f>
        <v>0</v>
      </c>
      <c r="Q131" s="181"/>
      <c r="R131" s="182">
        <f>SUM(R132:R133)</f>
        <v>0</v>
      </c>
      <c r="S131" s="181"/>
      <c r="T131" s="183">
        <f>SUM(T132:T133)</f>
        <v>0</v>
      </c>
      <c r="AR131" s="184" t="s">
        <v>79</v>
      </c>
      <c r="AT131" s="185" t="s">
        <v>70</v>
      </c>
      <c r="AU131" s="185" t="s">
        <v>79</v>
      </c>
      <c r="AY131" s="184" t="s">
        <v>122</v>
      </c>
      <c r="BK131" s="186">
        <f>SUM(BK132:BK133)</f>
        <v>0</v>
      </c>
    </row>
    <row r="132" spans="2:65" s="1" customFormat="1" ht="16.5" customHeight="1">
      <c r="B132" s="38"/>
      <c r="C132" s="189" t="s">
        <v>294</v>
      </c>
      <c r="D132" s="189" t="s">
        <v>124</v>
      </c>
      <c r="E132" s="190" t="s">
        <v>295</v>
      </c>
      <c r="F132" s="191" t="s">
        <v>296</v>
      </c>
      <c r="G132" s="192" t="s">
        <v>173</v>
      </c>
      <c r="H132" s="193">
        <v>305</v>
      </c>
      <c r="I132" s="194"/>
      <c r="J132" s="195">
        <f>ROUND(I132*H132,2)</f>
        <v>0</v>
      </c>
      <c r="K132" s="191" t="s">
        <v>128</v>
      </c>
      <c r="L132" s="58"/>
      <c r="M132" s="196" t="s">
        <v>21</v>
      </c>
      <c r="N132" s="197" t="s">
        <v>42</v>
      </c>
      <c r="O132" s="39"/>
      <c r="P132" s="198">
        <f>O132*H132</f>
        <v>0</v>
      </c>
      <c r="Q132" s="198">
        <v>0</v>
      </c>
      <c r="R132" s="198">
        <f>Q132*H132</f>
        <v>0</v>
      </c>
      <c r="S132" s="198">
        <v>0</v>
      </c>
      <c r="T132" s="199">
        <f>S132*H132</f>
        <v>0</v>
      </c>
      <c r="AR132" s="21" t="s">
        <v>129</v>
      </c>
      <c r="AT132" s="21" t="s">
        <v>124</v>
      </c>
      <c r="AU132" s="21" t="s">
        <v>81</v>
      </c>
      <c r="AY132" s="21" t="s">
        <v>122</v>
      </c>
      <c r="BE132" s="200">
        <f>IF(N132="základní",J132,0)</f>
        <v>0</v>
      </c>
      <c r="BF132" s="200">
        <f>IF(N132="snížená",J132,0)</f>
        <v>0</v>
      </c>
      <c r="BG132" s="200">
        <f>IF(N132="zákl. přenesená",J132,0)</f>
        <v>0</v>
      </c>
      <c r="BH132" s="200">
        <f>IF(N132="sníž. přenesená",J132,0)</f>
        <v>0</v>
      </c>
      <c r="BI132" s="200">
        <f>IF(N132="nulová",J132,0)</f>
        <v>0</v>
      </c>
      <c r="BJ132" s="21" t="s">
        <v>79</v>
      </c>
      <c r="BK132" s="200">
        <f>ROUND(I132*H132,2)</f>
        <v>0</v>
      </c>
      <c r="BL132" s="21" t="s">
        <v>129</v>
      </c>
      <c r="BM132" s="21" t="s">
        <v>297</v>
      </c>
    </row>
    <row r="133" spans="2:47" s="1" customFormat="1" ht="27">
      <c r="B133" s="38"/>
      <c r="C133" s="60"/>
      <c r="D133" s="201" t="s">
        <v>131</v>
      </c>
      <c r="E133" s="60"/>
      <c r="F133" s="202" t="s">
        <v>298</v>
      </c>
      <c r="G133" s="60"/>
      <c r="H133" s="60"/>
      <c r="I133" s="160"/>
      <c r="J133" s="60"/>
      <c r="K133" s="60"/>
      <c r="L133" s="58"/>
      <c r="M133" s="203"/>
      <c r="N133" s="39"/>
      <c r="O133" s="39"/>
      <c r="P133" s="39"/>
      <c r="Q133" s="39"/>
      <c r="R133" s="39"/>
      <c r="S133" s="39"/>
      <c r="T133" s="75"/>
      <c r="AT133" s="21" t="s">
        <v>131</v>
      </c>
      <c r="AU133" s="21" t="s">
        <v>81</v>
      </c>
    </row>
    <row r="134" spans="2:63" s="10" customFormat="1" ht="29.85" customHeight="1">
      <c r="B134" s="173"/>
      <c r="C134" s="174"/>
      <c r="D134" s="175" t="s">
        <v>70</v>
      </c>
      <c r="E134" s="187" t="s">
        <v>129</v>
      </c>
      <c r="F134" s="187" t="s">
        <v>299</v>
      </c>
      <c r="G134" s="174"/>
      <c r="H134" s="174"/>
      <c r="I134" s="177"/>
      <c r="J134" s="188">
        <f>BK134</f>
        <v>0</v>
      </c>
      <c r="K134" s="174"/>
      <c r="L134" s="179"/>
      <c r="M134" s="180"/>
      <c r="N134" s="181"/>
      <c r="O134" s="181"/>
      <c r="P134" s="182">
        <f>SUM(P135:P140)</f>
        <v>0</v>
      </c>
      <c r="Q134" s="181"/>
      <c r="R134" s="182">
        <f>SUM(R135:R140)</f>
        <v>0</v>
      </c>
      <c r="S134" s="181"/>
      <c r="T134" s="183">
        <f>SUM(T135:T140)</f>
        <v>0</v>
      </c>
      <c r="AR134" s="184" t="s">
        <v>79</v>
      </c>
      <c r="AT134" s="185" t="s">
        <v>70</v>
      </c>
      <c r="AU134" s="185" t="s">
        <v>79</v>
      </c>
      <c r="AY134" s="184" t="s">
        <v>122</v>
      </c>
      <c r="BK134" s="186">
        <f>SUM(BK135:BK140)</f>
        <v>0</v>
      </c>
    </row>
    <row r="135" spans="2:65" s="1" customFormat="1" ht="25.5" customHeight="1">
      <c r="B135" s="38"/>
      <c r="C135" s="189" t="s">
        <v>300</v>
      </c>
      <c r="D135" s="189" t="s">
        <v>124</v>
      </c>
      <c r="E135" s="190" t="s">
        <v>301</v>
      </c>
      <c r="F135" s="191" t="s">
        <v>302</v>
      </c>
      <c r="G135" s="192" t="s">
        <v>221</v>
      </c>
      <c r="H135" s="193">
        <v>1.2</v>
      </c>
      <c r="I135" s="194"/>
      <c r="J135" s="195">
        <f>ROUND(I135*H135,2)</f>
        <v>0</v>
      </c>
      <c r="K135" s="191" t="s">
        <v>128</v>
      </c>
      <c r="L135" s="58"/>
      <c r="M135" s="196" t="s">
        <v>21</v>
      </c>
      <c r="N135" s="197" t="s">
        <v>42</v>
      </c>
      <c r="O135" s="39"/>
      <c r="P135" s="198">
        <f>O135*H135</f>
        <v>0</v>
      </c>
      <c r="Q135" s="198">
        <v>0</v>
      </c>
      <c r="R135" s="198">
        <f>Q135*H135</f>
        <v>0</v>
      </c>
      <c r="S135" s="198">
        <v>0</v>
      </c>
      <c r="T135" s="199">
        <f>S135*H135</f>
        <v>0</v>
      </c>
      <c r="AR135" s="21" t="s">
        <v>129</v>
      </c>
      <c r="AT135" s="21" t="s">
        <v>124</v>
      </c>
      <c r="AU135" s="21" t="s">
        <v>81</v>
      </c>
      <c r="AY135" s="21" t="s">
        <v>122</v>
      </c>
      <c r="BE135" s="200">
        <f>IF(N135="základní",J135,0)</f>
        <v>0</v>
      </c>
      <c r="BF135" s="200">
        <f>IF(N135="snížená",J135,0)</f>
        <v>0</v>
      </c>
      <c r="BG135" s="200">
        <f>IF(N135="zákl. přenesená",J135,0)</f>
        <v>0</v>
      </c>
      <c r="BH135" s="200">
        <f>IF(N135="sníž. přenesená",J135,0)</f>
        <v>0</v>
      </c>
      <c r="BI135" s="200">
        <f>IF(N135="nulová",J135,0)</f>
        <v>0</v>
      </c>
      <c r="BJ135" s="21" t="s">
        <v>79</v>
      </c>
      <c r="BK135" s="200">
        <f>ROUND(I135*H135,2)</f>
        <v>0</v>
      </c>
      <c r="BL135" s="21" t="s">
        <v>129</v>
      </c>
      <c r="BM135" s="21" t="s">
        <v>303</v>
      </c>
    </row>
    <row r="136" spans="2:47" s="1" customFormat="1" ht="54">
      <c r="B136" s="38"/>
      <c r="C136" s="60"/>
      <c r="D136" s="201" t="s">
        <v>131</v>
      </c>
      <c r="E136" s="60"/>
      <c r="F136" s="202" t="s">
        <v>304</v>
      </c>
      <c r="G136" s="60"/>
      <c r="H136" s="60"/>
      <c r="I136" s="160"/>
      <c r="J136" s="60"/>
      <c r="K136" s="60"/>
      <c r="L136" s="58"/>
      <c r="M136" s="203"/>
      <c r="N136" s="39"/>
      <c r="O136" s="39"/>
      <c r="P136" s="39"/>
      <c r="Q136" s="39"/>
      <c r="R136" s="39"/>
      <c r="S136" s="39"/>
      <c r="T136" s="75"/>
      <c r="AT136" s="21" t="s">
        <v>131</v>
      </c>
      <c r="AU136" s="21" t="s">
        <v>81</v>
      </c>
    </row>
    <row r="137" spans="2:51" s="11" customFormat="1" ht="13.5">
      <c r="B137" s="204"/>
      <c r="C137" s="205"/>
      <c r="D137" s="201" t="s">
        <v>142</v>
      </c>
      <c r="E137" s="206" t="s">
        <v>21</v>
      </c>
      <c r="F137" s="207" t="s">
        <v>305</v>
      </c>
      <c r="G137" s="205"/>
      <c r="H137" s="208">
        <v>1.2</v>
      </c>
      <c r="I137" s="209"/>
      <c r="J137" s="205"/>
      <c r="K137" s="205"/>
      <c r="L137" s="210"/>
      <c r="M137" s="211"/>
      <c r="N137" s="212"/>
      <c r="O137" s="212"/>
      <c r="P137" s="212"/>
      <c r="Q137" s="212"/>
      <c r="R137" s="212"/>
      <c r="S137" s="212"/>
      <c r="T137" s="213"/>
      <c r="AT137" s="214" t="s">
        <v>142</v>
      </c>
      <c r="AU137" s="214" t="s">
        <v>81</v>
      </c>
      <c r="AV137" s="11" t="s">
        <v>81</v>
      </c>
      <c r="AW137" s="11" t="s">
        <v>34</v>
      </c>
      <c r="AX137" s="11" t="s">
        <v>79</v>
      </c>
      <c r="AY137" s="214" t="s">
        <v>122</v>
      </c>
    </row>
    <row r="138" spans="2:65" s="1" customFormat="1" ht="25.5" customHeight="1">
      <c r="B138" s="38"/>
      <c r="C138" s="189" t="s">
        <v>306</v>
      </c>
      <c r="D138" s="189" t="s">
        <v>124</v>
      </c>
      <c r="E138" s="190" t="s">
        <v>307</v>
      </c>
      <c r="F138" s="191" t="s">
        <v>308</v>
      </c>
      <c r="G138" s="192" t="s">
        <v>221</v>
      </c>
      <c r="H138" s="193">
        <v>46.36</v>
      </c>
      <c r="I138" s="194"/>
      <c r="J138" s="195">
        <f>ROUND(I138*H138,2)</f>
        <v>0</v>
      </c>
      <c r="K138" s="191" t="s">
        <v>128</v>
      </c>
      <c r="L138" s="58"/>
      <c r="M138" s="196" t="s">
        <v>21</v>
      </c>
      <c r="N138" s="197" t="s">
        <v>42</v>
      </c>
      <c r="O138" s="39"/>
      <c r="P138" s="198">
        <f>O138*H138</f>
        <v>0</v>
      </c>
      <c r="Q138" s="198">
        <v>0</v>
      </c>
      <c r="R138" s="198">
        <f>Q138*H138</f>
        <v>0</v>
      </c>
      <c r="S138" s="198">
        <v>0</v>
      </c>
      <c r="T138" s="199">
        <f>S138*H138</f>
        <v>0</v>
      </c>
      <c r="AR138" s="21" t="s">
        <v>129</v>
      </c>
      <c r="AT138" s="21" t="s">
        <v>124</v>
      </c>
      <c r="AU138" s="21" t="s">
        <v>81</v>
      </c>
      <c r="AY138" s="21" t="s">
        <v>122</v>
      </c>
      <c r="BE138" s="200">
        <f>IF(N138="základní",J138,0)</f>
        <v>0</v>
      </c>
      <c r="BF138" s="200">
        <f>IF(N138="snížená",J138,0)</f>
        <v>0</v>
      </c>
      <c r="BG138" s="200">
        <f>IF(N138="zákl. přenesená",J138,0)</f>
        <v>0</v>
      </c>
      <c r="BH138" s="200">
        <f>IF(N138="sníž. přenesená",J138,0)</f>
        <v>0</v>
      </c>
      <c r="BI138" s="200">
        <f>IF(N138="nulová",J138,0)</f>
        <v>0</v>
      </c>
      <c r="BJ138" s="21" t="s">
        <v>79</v>
      </c>
      <c r="BK138" s="200">
        <f>ROUND(I138*H138,2)</f>
        <v>0</v>
      </c>
      <c r="BL138" s="21" t="s">
        <v>129</v>
      </c>
      <c r="BM138" s="21" t="s">
        <v>309</v>
      </c>
    </row>
    <row r="139" spans="2:47" s="1" customFormat="1" ht="40.5">
      <c r="B139" s="38"/>
      <c r="C139" s="60"/>
      <c r="D139" s="201" t="s">
        <v>131</v>
      </c>
      <c r="E139" s="60"/>
      <c r="F139" s="202" t="s">
        <v>310</v>
      </c>
      <c r="G139" s="60"/>
      <c r="H139" s="60"/>
      <c r="I139" s="160"/>
      <c r="J139" s="60"/>
      <c r="K139" s="60"/>
      <c r="L139" s="58"/>
      <c r="M139" s="203"/>
      <c r="N139" s="39"/>
      <c r="O139" s="39"/>
      <c r="P139" s="39"/>
      <c r="Q139" s="39"/>
      <c r="R139" s="39"/>
      <c r="S139" s="39"/>
      <c r="T139" s="75"/>
      <c r="AT139" s="21" t="s">
        <v>131</v>
      </c>
      <c r="AU139" s="21" t="s">
        <v>81</v>
      </c>
    </row>
    <row r="140" spans="2:51" s="11" customFormat="1" ht="13.5">
      <c r="B140" s="204"/>
      <c r="C140" s="205"/>
      <c r="D140" s="201" t="s">
        <v>142</v>
      </c>
      <c r="E140" s="206" t="s">
        <v>21</v>
      </c>
      <c r="F140" s="207" t="s">
        <v>311</v>
      </c>
      <c r="G140" s="205"/>
      <c r="H140" s="208">
        <v>46.36</v>
      </c>
      <c r="I140" s="209"/>
      <c r="J140" s="205"/>
      <c r="K140" s="205"/>
      <c r="L140" s="210"/>
      <c r="M140" s="211"/>
      <c r="N140" s="212"/>
      <c r="O140" s="212"/>
      <c r="P140" s="212"/>
      <c r="Q140" s="212"/>
      <c r="R140" s="212"/>
      <c r="S140" s="212"/>
      <c r="T140" s="213"/>
      <c r="AT140" s="214" t="s">
        <v>142</v>
      </c>
      <c r="AU140" s="214" t="s">
        <v>81</v>
      </c>
      <c r="AV140" s="11" t="s">
        <v>81</v>
      </c>
      <c r="AW140" s="11" t="s">
        <v>34</v>
      </c>
      <c r="AX140" s="11" t="s">
        <v>79</v>
      </c>
      <c r="AY140" s="214" t="s">
        <v>122</v>
      </c>
    </row>
    <row r="141" spans="2:63" s="10" customFormat="1" ht="29.85" customHeight="1">
      <c r="B141" s="173"/>
      <c r="C141" s="174"/>
      <c r="D141" s="175" t="s">
        <v>70</v>
      </c>
      <c r="E141" s="187" t="s">
        <v>135</v>
      </c>
      <c r="F141" s="187" t="s">
        <v>136</v>
      </c>
      <c r="G141" s="174"/>
      <c r="H141" s="174"/>
      <c r="I141" s="177"/>
      <c r="J141" s="188">
        <f>BK141</f>
        <v>0</v>
      </c>
      <c r="K141" s="174"/>
      <c r="L141" s="179"/>
      <c r="M141" s="180"/>
      <c r="N141" s="181"/>
      <c r="O141" s="181"/>
      <c r="P141" s="182">
        <f>SUM(P142:P153)</f>
        <v>0</v>
      </c>
      <c r="Q141" s="181"/>
      <c r="R141" s="182">
        <f>SUM(R142:R153)</f>
        <v>262.41214500000007</v>
      </c>
      <c r="S141" s="181"/>
      <c r="T141" s="183">
        <f>SUM(T142:T153)</f>
        <v>0</v>
      </c>
      <c r="AR141" s="184" t="s">
        <v>79</v>
      </c>
      <c r="AT141" s="185" t="s">
        <v>70</v>
      </c>
      <c r="AU141" s="185" t="s">
        <v>79</v>
      </c>
      <c r="AY141" s="184" t="s">
        <v>122</v>
      </c>
      <c r="BK141" s="186">
        <f>SUM(BK142:BK153)</f>
        <v>0</v>
      </c>
    </row>
    <row r="142" spans="2:65" s="1" customFormat="1" ht="25.5" customHeight="1">
      <c r="B142" s="38"/>
      <c r="C142" s="189" t="s">
        <v>9</v>
      </c>
      <c r="D142" s="189" t="s">
        <v>124</v>
      </c>
      <c r="E142" s="190" t="s">
        <v>312</v>
      </c>
      <c r="F142" s="191" t="s">
        <v>313</v>
      </c>
      <c r="G142" s="192" t="s">
        <v>127</v>
      </c>
      <c r="H142" s="193">
        <v>280.25</v>
      </c>
      <c r="I142" s="194"/>
      <c r="J142" s="195">
        <f>ROUND(I142*H142,2)</f>
        <v>0</v>
      </c>
      <c r="K142" s="191" t="s">
        <v>128</v>
      </c>
      <c r="L142" s="58"/>
      <c r="M142" s="196" t="s">
        <v>21</v>
      </c>
      <c r="N142" s="197" t="s">
        <v>42</v>
      </c>
      <c r="O142" s="39"/>
      <c r="P142" s="198">
        <f>O142*H142</f>
        <v>0</v>
      </c>
      <c r="Q142" s="198">
        <v>0.27994</v>
      </c>
      <c r="R142" s="198">
        <f>Q142*H142</f>
        <v>78.453185</v>
      </c>
      <c r="S142" s="198">
        <v>0</v>
      </c>
      <c r="T142" s="199">
        <f>S142*H142</f>
        <v>0</v>
      </c>
      <c r="AR142" s="21" t="s">
        <v>129</v>
      </c>
      <c r="AT142" s="21" t="s">
        <v>124</v>
      </c>
      <c r="AU142" s="21" t="s">
        <v>81</v>
      </c>
      <c r="AY142" s="21" t="s">
        <v>122</v>
      </c>
      <c r="BE142" s="200">
        <f>IF(N142="základní",J142,0)</f>
        <v>0</v>
      </c>
      <c r="BF142" s="200">
        <f>IF(N142="snížená",J142,0)</f>
        <v>0</v>
      </c>
      <c r="BG142" s="200">
        <f>IF(N142="zákl. přenesená",J142,0)</f>
        <v>0</v>
      </c>
      <c r="BH142" s="200">
        <f>IF(N142="sníž. přenesená",J142,0)</f>
        <v>0</v>
      </c>
      <c r="BI142" s="200">
        <f>IF(N142="nulová",J142,0)</f>
        <v>0</v>
      </c>
      <c r="BJ142" s="21" t="s">
        <v>79</v>
      </c>
      <c r="BK142" s="200">
        <f>ROUND(I142*H142,2)</f>
        <v>0</v>
      </c>
      <c r="BL142" s="21" t="s">
        <v>129</v>
      </c>
      <c r="BM142" s="21" t="s">
        <v>314</v>
      </c>
    </row>
    <row r="143" spans="2:47" s="1" customFormat="1" ht="81">
      <c r="B143" s="38"/>
      <c r="C143" s="60"/>
      <c r="D143" s="201" t="s">
        <v>131</v>
      </c>
      <c r="E143" s="60"/>
      <c r="F143" s="202" t="s">
        <v>315</v>
      </c>
      <c r="G143" s="60"/>
      <c r="H143" s="60"/>
      <c r="I143" s="160"/>
      <c r="J143" s="60"/>
      <c r="K143" s="60"/>
      <c r="L143" s="58"/>
      <c r="M143" s="203"/>
      <c r="N143" s="39"/>
      <c r="O143" s="39"/>
      <c r="P143" s="39"/>
      <c r="Q143" s="39"/>
      <c r="R143" s="39"/>
      <c r="S143" s="39"/>
      <c r="T143" s="75"/>
      <c r="AT143" s="21" t="s">
        <v>131</v>
      </c>
      <c r="AU143" s="21" t="s">
        <v>81</v>
      </c>
    </row>
    <row r="144" spans="2:51" s="11" customFormat="1" ht="13.5">
      <c r="B144" s="204"/>
      <c r="C144" s="205"/>
      <c r="D144" s="201" t="s">
        <v>142</v>
      </c>
      <c r="E144" s="206" t="s">
        <v>21</v>
      </c>
      <c r="F144" s="207" t="s">
        <v>214</v>
      </c>
      <c r="G144" s="205"/>
      <c r="H144" s="208">
        <v>280.25</v>
      </c>
      <c r="I144" s="209"/>
      <c r="J144" s="205"/>
      <c r="K144" s="205"/>
      <c r="L144" s="210"/>
      <c r="M144" s="211"/>
      <c r="N144" s="212"/>
      <c r="O144" s="212"/>
      <c r="P144" s="212"/>
      <c r="Q144" s="212"/>
      <c r="R144" s="212"/>
      <c r="S144" s="212"/>
      <c r="T144" s="213"/>
      <c r="AT144" s="214" t="s">
        <v>142</v>
      </c>
      <c r="AU144" s="214" t="s">
        <v>81</v>
      </c>
      <c r="AV144" s="11" t="s">
        <v>81</v>
      </c>
      <c r="AW144" s="11" t="s">
        <v>34</v>
      </c>
      <c r="AX144" s="11" t="s">
        <v>79</v>
      </c>
      <c r="AY144" s="214" t="s">
        <v>122</v>
      </c>
    </row>
    <row r="145" spans="2:65" s="1" customFormat="1" ht="25.5" customHeight="1">
      <c r="B145" s="38"/>
      <c r="C145" s="189" t="s">
        <v>316</v>
      </c>
      <c r="D145" s="189" t="s">
        <v>124</v>
      </c>
      <c r="E145" s="190" t="s">
        <v>317</v>
      </c>
      <c r="F145" s="191" t="s">
        <v>318</v>
      </c>
      <c r="G145" s="192" t="s">
        <v>127</v>
      </c>
      <c r="H145" s="193">
        <v>280.25</v>
      </c>
      <c r="I145" s="194"/>
      <c r="J145" s="195">
        <f>ROUND(I145*H145,2)</f>
        <v>0</v>
      </c>
      <c r="K145" s="191" t="s">
        <v>128</v>
      </c>
      <c r="L145" s="58"/>
      <c r="M145" s="196" t="s">
        <v>21</v>
      </c>
      <c r="N145" s="197" t="s">
        <v>42</v>
      </c>
      <c r="O145" s="39"/>
      <c r="P145" s="198">
        <f>O145*H145</f>
        <v>0</v>
      </c>
      <c r="Q145" s="198">
        <v>0.3708</v>
      </c>
      <c r="R145" s="198">
        <f>Q145*H145</f>
        <v>103.9167</v>
      </c>
      <c r="S145" s="198">
        <v>0</v>
      </c>
      <c r="T145" s="199">
        <f>S145*H145</f>
        <v>0</v>
      </c>
      <c r="AR145" s="21" t="s">
        <v>129</v>
      </c>
      <c r="AT145" s="21" t="s">
        <v>124</v>
      </c>
      <c r="AU145" s="21" t="s">
        <v>81</v>
      </c>
      <c r="AY145" s="21" t="s">
        <v>122</v>
      </c>
      <c r="BE145" s="200">
        <f>IF(N145="základní",J145,0)</f>
        <v>0</v>
      </c>
      <c r="BF145" s="200">
        <f>IF(N145="snížená",J145,0)</f>
        <v>0</v>
      </c>
      <c r="BG145" s="200">
        <f>IF(N145="zákl. přenesená",J145,0)</f>
        <v>0</v>
      </c>
      <c r="BH145" s="200">
        <f>IF(N145="sníž. přenesená",J145,0)</f>
        <v>0</v>
      </c>
      <c r="BI145" s="200">
        <f>IF(N145="nulová",J145,0)</f>
        <v>0</v>
      </c>
      <c r="BJ145" s="21" t="s">
        <v>79</v>
      </c>
      <c r="BK145" s="200">
        <f>ROUND(I145*H145,2)</f>
        <v>0</v>
      </c>
      <c r="BL145" s="21" t="s">
        <v>129</v>
      </c>
      <c r="BM145" s="21" t="s">
        <v>319</v>
      </c>
    </row>
    <row r="146" spans="2:47" s="1" customFormat="1" ht="81">
      <c r="B146" s="38"/>
      <c r="C146" s="60"/>
      <c r="D146" s="201" t="s">
        <v>131</v>
      </c>
      <c r="E146" s="60"/>
      <c r="F146" s="202" t="s">
        <v>315</v>
      </c>
      <c r="G146" s="60"/>
      <c r="H146" s="60"/>
      <c r="I146" s="160"/>
      <c r="J146" s="60"/>
      <c r="K146" s="60"/>
      <c r="L146" s="58"/>
      <c r="M146" s="203"/>
      <c r="N146" s="39"/>
      <c r="O146" s="39"/>
      <c r="P146" s="39"/>
      <c r="Q146" s="39"/>
      <c r="R146" s="39"/>
      <c r="S146" s="39"/>
      <c r="T146" s="75"/>
      <c r="AT146" s="21" t="s">
        <v>131</v>
      </c>
      <c r="AU146" s="21" t="s">
        <v>81</v>
      </c>
    </row>
    <row r="147" spans="2:65" s="1" customFormat="1" ht="25.5" customHeight="1">
      <c r="B147" s="38"/>
      <c r="C147" s="189" t="s">
        <v>320</v>
      </c>
      <c r="D147" s="189" t="s">
        <v>124</v>
      </c>
      <c r="E147" s="190" t="s">
        <v>321</v>
      </c>
      <c r="F147" s="191" t="s">
        <v>322</v>
      </c>
      <c r="G147" s="192" t="s">
        <v>127</v>
      </c>
      <c r="H147" s="193">
        <v>280.25</v>
      </c>
      <c r="I147" s="194"/>
      <c r="J147" s="195">
        <f>ROUND(I147*H147,2)</f>
        <v>0</v>
      </c>
      <c r="K147" s="191" t="s">
        <v>128</v>
      </c>
      <c r="L147" s="58"/>
      <c r="M147" s="196" t="s">
        <v>21</v>
      </c>
      <c r="N147" s="197" t="s">
        <v>42</v>
      </c>
      <c r="O147" s="39"/>
      <c r="P147" s="198">
        <f>O147*H147</f>
        <v>0</v>
      </c>
      <c r="Q147" s="198">
        <v>0.26376</v>
      </c>
      <c r="R147" s="198">
        <f>Q147*H147</f>
        <v>73.91874</v>
      </c>
      <c r="S147" s="198">
        <v>0</v>
      </c>
      <c r="T147" s="199">
        <f>S147*H147</f>
        <v>0</v>
      </c>
      <c r="AR147" s="21" t="s">
        <v>129</v>
      </c>
      <c r="AT147" s="21" t="s">
        <v>124</v>
      </c>
      <c r="AU147" s="21" t="s">
        <v>81</v>
      </c>
      <c r="AY147" s="21" t="s">
        <v>122</v>
      </c>
      <c r="BE147" s="200">
        <f>IF(N147="základní",J147,0)</f>
        <v>0</v>
      </c>
      <c r="BF147" s="200">
        <f>IF(N147="snížená",J147,0)</f>
        <v>0</v>
      </c>
      <c r="BG147" s="200">
        <f>IF(N147="zákl. přenesená",J147,0)</f>
        <v>0</v>
      </c>
      <c r="BH147" s="200">
        <f>IF(N147="sníž. přenesená",J147,0)</f>
        <v>0</v>
      </c>
      <c r="BI147" s="200">
        <f>IF(N147="nulová",J147,0)</f>
        <v>0</v>
      </c>
      <c r="BJ147" s="21" t="s">
        <v>79</v>
      </c>
      <c r="BK147" s="200">
        <f>ROUND(I147*H147,2)</f>
        <v>0</v>
      </c>
      <c r="BL147" s="21" t="s">
        <v>129</v>
      </c>
      <c r="BM147" s="21" t="s">
        <v>323</v>
      </c>
    </row>
    <row r="148" spans="2:47" s="1" customFormat="1" ht="81">
      <c r="B148" s="38"/>
      <c r="C148" s="60"/>
      <c r="D148" s="201" t="s">
        <v>131</v>
      </c>
      <c r="E148" s="60"/>
      <c r="F148" s="202" t="s">
        <v>315</v>
      </c>
      <c r="G148" s="60"/>
      <c r="H148" s="60"/>
      <c r="I148" s="160"/>
      <c r="J148" s="60"/>
      <c r="K148" s="60"/>
      <c r="L148" s="58"/>
      <c r="M148" s="203"/>
      <c r="N148" s="39"/>
      <c r="O148" s="39"/>
      <c r="P148" s="39"/>
      <c r="Q148" s="39"/>
      <c r="R148" s="39"/>
      <c r="S148" s="39"/>
      <c r="T148" s="75"/>
      <c r="AT148" s="21" t="s">
        <v>131</v>
      </c>
      <c r="AU148" s="21" t="s">
        <v>81</v>
      </c>
    </row>
    <row r="149" spans="2:65" s="1" customFormat="1" ht="38.25" customHeight="1">
      <c r="B149" s="38"/>
      <c r="C149" s="189" t="s">
        <v>324</v>
      </c>
      <c r="D149" s="189" t="s">
        <v>124</v>
      </c>
      <c r="E149" s="190" t="s">
        <v>325</v>
      </c>
      <c r="F149" s="191" t="s">
        <v>326</v>
      </c>
      <c r="G149" s="192" t="s">
        <v>127</v>
      </c>
      <c r="H149" s="193">
        <v>8</v>
      </c>
      <c r="I149" s="194"/>
      <c r="J149" s="195">
        <f>ROUND(I149*H149,2)</f>
        <v>0</v>
      </c>
      <c r="K149" s="191" t="s">
        <v>128</v>
      </c>
      <c r="L149" s="58"/>
      <c r="M149" s="196" t="s">
        <v>21</v>
      </c>
      <c r="N149" s="197" t="s">
        <v>42</v>
      </c>
      <c r="O149" s="39"/>
      <c r="P149" s="198">
        <f>O149*H149</f>
        <v>0</v>
      </c>
      <c r="Q149" s="198">
        <v>0.61404</v>
      </c>
      <c r="R149" s="198">
        <f>Q149*H149</f>
        <v>4.91232</v>
      </c>
      <c r="S149" s="198">
        <v>0</v>
      </c>
      <c r="T149" s="199">
        <f>S149*H149</f>
        <v>0</v>
      </c>
      <c r="AR149" s="21" t="s">
        <v>129</v>
      </c>
      <c r="AT149" s="21" t="s">
        <v>124</v>
      </c>
      <c r="AU149" s="21" t="s">
        <v>81</v>
      </c>
      <c r="AY149" s="21" t="s">
        <v>122</v>
      </c>
      <c r="BE149" s="200">
        <f>IF(N149="základní",J149,0)</f>
        <v>0</v>
      </c>
      <c r="BF149" s="200">
        <f>IF(N149="snížená",J149,0)</f>
        <v>0</v>
      </c>
      <c r="BG149" s="200">
        <f>IF(N149="zákl. přenesená",J149,0)</f>
        <v>0</v>
      </c>
      <c r="BH149" s="200">
        <f>IF(N149="sníž. přenesená",J149,0)</f>
        <v>0</v>
      </c>
      <c r="BI149" s="200">
        <f>IF(N149="nulová",J149,0)</f>
        <v>0</v>
      </c>
      <c r="BJ149" s="21" t="s">
        <v>79</v>
      </c>
      <c r="BK149" s="200">
        <f>ROUND(I149*H149,2)</f>
        <v>0</v>
      </c>
      <c r="BL149" s="21" t="s">
        <v>129</v>
      </c>
      <c r="BM149" s="21" t="s">
        <v>327</v>
      </c>
    </row>
    <row r="150" spans="2:47" s="1" customFormat="1" ht="189">
      <c r="B150" s="38"/>
      <c r="C150" s="60"/>
      <c r="D150" s="201" t="s">
        <v>131</v>
      </c>
      <c r="E150" s="60"/>
      <c r="F150" s="202" t="s">
        <v>328</v>
      </c>
      <c r="G150" s="60"/>
      <c r="H150" s="60"/>
      <c r="I150" s="160"/>
      <c r="J150" s="60"/>
      <c r="K150" s="60"/>
      <c r="L150" s="58"/>
      <c r="M150" s="203"/>
      <c r="N150" s="39"/>
      <c r="O150" s="39"/>
      <c r="P150" s="39"/>
      <c r="Q150" s="39"/>
      <c r="R150" s="39"/>
      <c r="S150" s="39"/>
      <c r="T150" s="75"/>
      <c r="AT150" s="21" t="s">
        <v>131</v>
      </c>
      <c r="AU150" s="21" t="s">
        <v>81</v>
      </c>
    </row>
    <row r="151" spans="2:51" s="11" customFormat="1" ht="13.5">
      <c r="B151" s="204"/>
      <c r="C151" s="205"/>
      <c r="D151" s="201" t="s">
        <v>142</v>
      </c>
      <c r="E151" s="206" t="s">
        <v>21</v>
      </c>
      <c r="F151" s="207" t="s">
        <v>329</v>
      </c>
      <c r="G151" s="205"/>
      <c r="H151" s="208">
        <v>8</v>
      </c>
      <c r="I151" s="209"/>
      <c r="J151" s="205"/>
      <c r="K151" s="205"/>
      <c r="L151" s="210"/>
      <c r="M151" s="211"/>
      <c r="N151" s="212"/>
      <c r="O151" s="212"/>
      <c r="P151" s="212"/>
      <c r="Q151" s="212"/>
      <c r="R151" s="212"/>
      <c r="S151" s="212"/>
      <c r="T151" s="213"/>
      <c r="AT151" s="214" t="s">
        <v>142</v>
      </c>
      <c r="AU151" s="214" t="s">
        <v>81</v>
      </c>
      <c r="AV151" s="11" t="s">
        <v>81</v>
      </c>
      <c r="AW151" s="11" t="s">
        <v>34</v>
      </c>
      <c r="AX151" s="11" t="s">
        <v>79</v>
      </c>
      <c r="AY151" s="214" t="s">
        <v>122</v>
      </c>
    </row>
    <row r="152" spans="2:65" s="1" customFormat="1" ht="25.5" customHeight="1">
      <c r="B152" s="38"/>
      <c r="C152" s="189" t="s">
        <v>330</v>
      </c>
      <c r="D152" s="189" t="s">
        <v>124</v>
      </c>
      <c r="E152" s="190" t="s">
        <v>331</v>
      </c>
      <c r="F152" s="191" t="s">
        <v>332</v>
      </c>
      <c r="G152" s="192" t="s">
        <v>127</v>
      </c>
      <c r="H152" s="193">
        <v>8</v>
      </c>
      <c r="I152" s="194"/>
      <c r="J152" s="195">
        <f>ROUND(I152*H152,2)</f>
        <v>0</v>
      </c>
      <c r="K152" s="191" t="s">
        <v>128</v>
      </c>
      <c r="L152" s="58"/>
      <c r="M152" s="196" t="s">
        <v>21</v>
      </c>
      <c r="N152" s="197" t="s">
        <v>42</v>
      </c>
      <c r="O152" s="39"/>
      <c r="P152" s="198">
        <f>O152*H152</f>
        <v>0</v>
      </c>
      <c r="Q152" s="198">
        <v>0.1514</v>
      </c>
      <c r="R152" s="198">
        <f>Q152*H152</f>
        <v>1.2112</v>
      </c>
      <c r="S152" s="198">
        <v>0</v>
      </c>
      <c r="T152" s="199">
        <f>S152*H152</f>
        <v>0</v>
      </c>
      <c r="AR152" s="21" t="s">
        <v>129</v>
      </c>
      <c r="AT152" s="21" t="s">
        <v>124</v>
      </c>
      <c r="AU152" s="21" t="s">
        <v>81</v>
      </c>
      <c r="AY152" s="21" t="s">
        <v>122</v>
      </c>
      <c r="BE152" s="200">
        <f>IF(N152="základní",J152,0)</f>
        <v>0</v>
      </c>
      <c r="BF152" s="200">
        <f>IF(N152="snížená",J152,0)</f>
        <v>0</v>
      </c>
      <c r="BG152" s="200">
        <f>IF(N152="zákl. přenesená",J152,0)</f>
        <v>0</v>
      </c>
      <c r="BH152" s="200">
        <f>IF(N152="sníž. přenesená",J152,0)</f>
        <v>0</v>
      </c>
      <c r="BI152" s="200">
        <f>IF(N152="nulová",J152,0)</f>
        <v>0</v>
      </c>
      <c r="BJ152" s="21" t="s">
        <v>79</v>
      </c>
      <c r="BK152" s="200">
        <f>ROUND(I152*H152,2)</f>
        <v>0</v>
      </c>
      <c r="BL152" s="21" t="s">
        <v>129</v>
      </c>
      <c r="BM152" s="21" t="s">
        <v>333</v>
      </c>
    </row>
    <row r="153" spans="2:47" s="1" customFormat="1" ht="27">
      <c r="B153" s="38"/>
      <c r="C153" s="60"/>
      <c r="D153" s="201" t="s">
        <v>131</v>
      </c>
      <c r="E153" s="60"/>
      <c r="F153" s="202" t="s">
        <v>334</v>
      </c>
      <c r="G153" s="60"/>
      <c r="H153" s="60"/>
      <c r="I153" s="160"/>
      <c r="J153" s="60"/>
      <c r="K153" s="60"/>
      <c r="L153" s="58"/>
      <c r="M153" s="203"/>
      <c r="N153" s="39"/>
      <c r="O153" s="39"/>
      <c r="P153" s="39"/>
      <c r="Q153" s="39"/>
      <c r="R153" s="39"/>
      <c r="S153" s="39"/>
      <c r="T153" s="75"/>
      <c r="AT153" s="21" t="s">
        <v>131</v>
      </c>
      <c r="AU153" s="21" t="s">
        <v>81</v>
      </c>
    </row>
    <row r="154" spans="2:63" s="10" customFormat="1" ht="29.85" customHeight="1">
      <c r="B154" s="173"/>
      <c r="C154" s="174"/>
      <c r="D154" s="175" t="s">
        <v>70</v>
      </c>
      <c r="E154" s="187" t="s">
        <v>169</v>
      </c>
      <c r="F154" s="187" t="s">
        <v>335</v>
      </c>
      <c r="G154" s="174"/>
      <c r="H154" s="174"/>
      <c r="I154" s="177"/>
      <c r="J154" s="188">
        <f>BK154</f>
        <v>0</v>
      </c>
      <c r="K154" s="174"/>
      <c r="L154" s="179"/>
      <c r="M154" s="180"/>
      <c r="N154" s="181"/>
      <c r="O154" s="181"/>
      <c r="P154" s="182">
        <f>SUM(P155:P198)</f>
        <v>0</v>
      </c>
      <c r="Q154" s="181"/>
      <c r="R154" s="182">
        <f>SUM(R155:R198)</f>
        <v>72.2327711</v>
      </c>
      <c r="S154" s="181"/>
      <c r="T154" s="183">
        <f>SUM(T155:T198)</f>
        <v>0</v>
      </c>
      <c r="AR154" s="184" t="s">
        <v>79</v>
      </c>
      <c r="AT154" s="185" t="s">
        <v>70</v>
      </c>
      <c r="AU154" s="185" t="s">
        <v>79</v>
      </c>
      <c r="AY154" s="184" t="s">
        <v>122</v>
      </c>
      <c r="BK154" s="186">
        <f>SUM(BK155:BK198)</f>
        <v>0</v>
      </c>
    </row>
    <row r="155" spans="2:65" s="1" customFormat="1" ht="25.5" customHeight="1">
      <c r="B155" s="38"/>
      <c r="C155" s="189" t="s">
        <v>336</v>
      </c>
      <c r="D155" s="189" t="s">
        <v>124</v>
      </c>
      <c r="E155" s="190" t="s">
        <v>337</v>
      </c>
      <c r="F155" s="191" t="s">
        <v>338</v>
      </c>
      <c r="G155" s="192" t="s">
        <v>173</v>
      </c>
      <c r="H155" s="193">
        <v>305</v>
      </c>
      <c r="I155" s="194"/>
      <c r="J155" s="195">
        <f>ROUND(I155*H155,2)</f>
        <v>0</v>
      </c>
      <c r="K155" s="191" t="s">
        <v>128</v>
      </c>
      <c r="L155" s="58"/>
      <c r="M155" s="196" t="s">
        <v>21</v>
      </c>
      <c r="N155" s="197" t="s">
        <v>42</v>
      </c>
      <c r="O155" s="39"/>
      <c r="P155" s="198">
        <f>O155*H155</f>
        <v>0</v>
      </c>
      <c r="Q155" s="198">
        <v>8E-05</v>
      </c>
      <c r="R155" s="198">
        <f>Q155*H155</f>
        <v>0.0244</v>
      </c>
      <c r="S155" s="198">
        <v>0</v>
      </c>
      <c r="T155" s="199">
        <f>S155*H155</f>
        <v>0</v>
      </c>
      <c r="AR155" s="21" t="s">
        <v>129</v>
      </c>
      <c r="AT155" s="21" t="s">
        <v>124</v>
      </c>
      <c r="AU155" s="21" t="s">
        <v>81</v>
      </c>
      <c r="AY155" s="21" t="s">
        <v>122</v>
      </c>
      <c r="BE155" s="200">
        <f>IF(N155="základní",J155,0)</f>
        <v>0</v>
      </c>
      <c r="BF155" s="200">
        <f>IF(N155="snížená",J155,0)</f>
        <v>0</v>
      </c>
      <c r="BG155" s="200">
        <f>IF(N155="zákl. přenesená",J155,0)</f>
        <v>0</v>
      </c>
      <c r="BH155" s="200">
        <f>IF(N155="sníž. přenesená",J155,0)</f>
        <v>0</v>
      </c>
      <c r="BI155" s="200">
        <f>IF(N155="nulová",J155,0)</f>
        <v>0</v>
      </c>
      <c r="BJ155" s="21" t="s">
        <v>79</v>
      </c>
      <c r="BK155" s="200">
        <f>ROUND(I155*H155,2)</f>
        <v>0</v>
      </c>
      <c r="BL155" s="21" t="s">
        <v>129</v>
      </c>
      <c r="BM155" s="21" t="s">
        <v>339</v>
      </c>
    </row>
    <row r="156" spans="2:47" s="1" customFormat="1" ht="94.5">
      <c r="B156" s="38"/>
      <c r="C156" s="60"/>
      <c r="D156" s="201" t="s">
        <v>131</v>
      </c>
      <c r="E156" s="60"/>
      <c r="F156" s="202" t="s">
        <v>340</v>
      </c>
      <c r="G156" s="60"/>
      <c r="H156" s="60"/>
      <c r="I156" s="160"/>
      <c r="J156" s="60"/>
      <c r="K156" s="60"/>
      <c r="L156" s="58"/>
      <c r="M156" s="203"/>
      <c r="N156" s="39"/>
      <c r="O156" s="39"/>
      <c r="P156" s="39"/>
      <c r="Q156" s="39"/>
      <c r="R156" s="39"/>
      <c r="S156" s="39"/>
      <c r="T156" s="75"/>
      <c r="AT156" s="21" t="s">
        <v>131</v>
      </c>
      <c r="AU156" s="21" t="s">
        <v>81</v>
      </c>
    </row>
    <row r="157" spans="2:65" s="1" customFormat="1" ht="16.5" customHeight="1">
      <c r="B157" s="38"/>
      <c r="C157" s="215" t="s">
        <v>341</v>
      </c>
      <c r="D157" s="215" t="s">
        <v>166</v>
      </c>
      <c r="E157" s="216" t="s">
        <v>342</v>
      </c>
      <c r="F157" s="217" t="s">
        <v>343</v>
      </c>
      <c r="G157" s="218" t="s">
        <v>173</v>
      </c>
      <c r="H157" s="219">
        <v>305</v>
      </c>
      <c r="I157" s="220"/>
      <c r="J157" s="221">
        <f>ROUND(I157*H157,2)</f>
        <v>0</v>
      </c>
      <c r="K157" s="217" t="s">
        <v>21</v>
      </c>
      <c r="L157" s="222"/>
      <c r="M157" s="223" t="s">
        <v>21</v>
      </c>
      <c r="N157" s="224" t="s">
        <v>42</v>
      </c>
      <c r="O157" s="39"/>
      <c r="P157" s="198">
        <f>O157*H157</f>
        <v>0</v>
      </c>
      <c r="Q157" s="198">
        <v>0.072</v>
      </c>
      <c r="R157" s="198">
        <f>Q157*H157</f>
        <v>21.959999999999997</v>
      </c>
      <c r="S157" s="198">
        <v>0</v>
      </c>
      <c r="T157" s="199">
        <f>S157*H157</f>
        <v>0</v>
      </c>
      <c r="AR157" s="21" t="s">
        <v>169</v>
      </c>
      <c r="AT157" s="21" t="s">
        <v>166</v>
      </c>
      <c r="AU157" s="21" t="s">
        <v>81</v>
      </c>
      <c r="AY157" s="21" t="s">
        <v>122</v>
      </c>
      <c r="BE157" s="200">
        <f>IF(N157="základní",J157,0)</f>
        <v>0</v>
      </c>
      <c r="BF157" s="200">
        <f>IF(N157="snížená",J157,0)</f>
        <v>0</v>
      </c>
      <c r="BG157" s="200">
        <f>IF(N157="zákl. přenesená",J157,0)</f>
        <v>0</v>
      </c>
      <c r="BH157" s="200">
        <f>IF(N157="sníž. přenesená",J157,0)</f>
        <v>0</v>
      </c>
      <c r="BI157" s="200">
        <f>IF(N157="nulová",J157,0)</f>
        <v>0</v>
      </c>
      <c r="BJ157" s="21" t="s">
        <v>79</v>
      </c>
      <c r="BK157" s="200">
        <f>ROUND(I157*H157,2)</f>
        <v>0</v>
      </c>
      <c r="BL157" s="21" t="s">
        <v>129</v>
      </c>
      <c r="BM157" s="21" t="s">
        <v>344</v>
      </c>
    </row>
    <row r="158" spans="2:65" s="1" customFormat="1" ht="25.5" customHeight="1">
      <c r="B158" s="38"/>
      <c r="C158" s="189" t="s">
        <v>345</v>
      </c>
      <c r="D158" s="189" t="s">
        <v>124</v>
      </c>
      <c r="E158" s="190" t="s">
        <v>346</v>
      </c>
      <c r="F158" s="191" t="s">
        <v>347</v>
      </c>
      <c r="G158" s="192" t="s">
        <v>162</v>
      </c>
      <c r="H158" s="193">
        <v>8</v>
      </c>
      <c r="I158" s="194"/>
      <c r="J158" s="195">
        <f>ROUND(I158*H158,2)</f>
        <v>0</v>
      </c>
      <c r="K158" s="191" t="s">
        <v>128</v>
      </c>
      <c r="L158" s="58"/>
      <c r="M158" s="196" t="s">
        <v>21</v>
      </c>
      <c r="N158" s="197" t="s">
        <v>42</v>
      </c>
      <c r="O158" s="39"/>
      <c r="P158" s="198">
        <f>O158*H158</f>
        <v>0</v>
      </c>
      <c r="Q158" s="198">
        <v>0.00016</v>
      </c>
      <c r="R158" s="198">
        <f>Q158*H158</f>
        <v>0.00128</v>
      </c>
      <c r="S158" s="198">
        <v>0</v>
      </c>
      <c r="T158" s="199">
        <f>S158*H158</f>
        <v>0</v>
      </c>
      <c r="AR158" s="21" t="s">
        <v>129</v>
      </c>
      <c r="AT158" s="21" t="s">
        <v>124</v>
      </c>
      <c r="AU158" s="21" t="s">
        <v>81</v>
      </c>
      <c r="AY158" s="21" t="s">
        <v>122</v>
      </c>
      <c r="BE158" s="200">
        <f>IF(N158="základní",J158,0)</f>
        <v>0</v>
      </c>
      <c r="BF158" s="200">
        <f>IF(N158="snížená",J158,0)</f>
        <v>0</v>
      </c>
      <c r="BG158" s="200">
        <f>IF(N158="zákl. přenesená",J158,0)</f>
        <v>0</v>
      </c>
      <c r="BH158" s="200">
        <f>IF(N158="sníž. přenesená",J158,0)</f>
        <v>0</v>
      </c>
      <c r="BI158" s="200">
        <f>IF(N158="nulová",J158,0)</f>
        <v>0</v>
      </c>
      <c r="BJ158" s="21" t="s">
        <v>79</v>
      </c>
      <c r="BK158" s="200">
        <f>ROUND(I158*H158,2)</f>
        <v>0</v>
      </c>
      <c r="BL158" s="21" t="s">
        <v>129</v>
      </c>
      <c r="BM158" s="21" t="s">
        <v>348</v>
      </c>
    </row>
    <row r="159" spans="2:47" s="1" customFormat="1" ht="67.5">
      <c r="B159" s="38"/>
      <c r="C159" s="60"/>
      <c r="D159" s="201" t="s">
        <v>131</v>
      </c>
      <c r="E159" s="60"/>
      <c r="F159" s="202" t="s">
        <v>349</v>
      </c>
      <c r="G159" s="60"/>
      <c r="H159" s="60"/>
      <c r="I159" s="160"/>
      <c r="J159" s="60"/>
      <c r="K159" s="60"/>
      <c r="L159" s="58"/>
      <c r="M159" s="203"/>
      <c r="N159" s="39"/>
      <c r="O159" s="39"/>
      <c r="P159" s="39"/>
      <c r="Q159" s="39"/>
      <c r="R159" s="39"/>
      <c r="S159" s="39"/>
      <c r="T159" s="75"/>
      <c r="AT159" s="21" t="s">
        <v>131</v>
      </c>
      <c r="AU159" s="21" t="s">
        <v>81</v>
      </c>
    </row>
    <row r="160" spans="2:65" s="1" customFormat="1" ht="38.25" customHeight="1">
      <c r="B160" s="38"/>
      <c r="C160" s="215" t="s">
        <v>350</v>
      </c>
      <c r="D160" s="215" t="s">
        <v>166</v>
      </c>
      <c r="E160" s="216" t="s">
        <v>351</v>
      </c>
      <c r="F160" s="217" t="s">
        <v>352</v>
      </c>
      <c r="G160" s="218" t="s">
        <v>162</v>
      </c>
      <c r="H160" s="219">
        <v>8.12</v>
      </c>
      <c r="I160" s="220"/>
      <c r="J160" s="221">
        <f>ROUND(I160*H160,2)</f>
        <v>0</v>
      </c>
      <c r="K160" s="217" t="s">
        <v>128</v>
      </c>
      <c r="L160" s="222"/>
      <c r="M160" s="223" t="s">
        <v>21</v>
      </c>
      <c r="N160" s="224" t="s">
        <v>42</v>
      </c>
      <c r="O160" s="39"/>
      <c r="P160" s="198">
        <f>O160*H160</f>
        <v>0</v>
      </c>
      <c r="Q160" s="198">
        <v>0.06</v>
      </c>
      <c r="R160" s="198">
        <f>Q160*H160</f>
        <v>0.4871999999999999</v>
      </c>
      <c r="S160" s="198">
        <v>0</v>
      </c>
      <c r="T160" s="199">
        <f>S160*H160</f>
        <v>0</v>
      </c>
      <c r="AR160" s="21" t="s">
        <v>169</v>
      </c>
      <c r="AT160" s="21" t="s">
        <v>166</v>
      </c>
      <c r="AU160" s="21" t="s">
        <v>81</v>
      </c>
      <c r="AY160" s="21" t="s">
        <v>122</v>
      </c>
      <c r="BE160" s="200">
        <f>IF(N160="základní",J160,0)</f>
        <v>0</v>
      </c>
      <c r="BF160" s="200">
        <f>IF(N160="snížená",J160,0)</f>
        <v>0</v>
      </c>
      <c r="BG160" s="200">
        <f>IF(N160="zákl. přenesená",J160,0)</f>
        <v>0</v>
      </c>
      <c r="BH160" s="200">
        <f>IF(N160="sníž. přenesená",J160,0)</f>
        <v>0</v>
      </c>
      <c r="BI160" s="200">
        <f>IF(N160="nulová",J160,0)</f>
        <v>0</v>
      </c>
      <c r="BJ160" s="21" t="s">
        <v>79</v>
      </c>
      <c r="BK160" s="200">
        <f>ROUND(I160*H160,2)</f>
        <v>0</v>
      </c>
      <c r="BL160" s="21" t="s">
        <v>129</v>
      </c>
      <c r="BM160" s="21" t="s">
        <v>353</v>
      </c>
    </row>
    <row r="161" spans="2:51" s="11" customFormat="1" ht="13.5">
      <c r="B161" s="204"/>
      <c r="C161" s="205"/>
      <c r="D161" s="201" t="s">
        <v>142</v>
      </c>
      <c r="E161" s="205"/>
      <c r="F161" s="207" t="s">
        <v>354</v>
      </c>
      <c r="G161" s="205"/>
      <c r="H161" s="208">
        <v>8.12</v>
      </c>
      <c r="I161" s="209"/>
      <c r="J161" s="205"/>
      <c r="K161" s="205"/>
      <c r="L161" s="210"/>
      <c r="M161" s="211"/>
      <c r="N161" s="212"/>
      <c r="O161" s="212"/>
      <c r="P161" s="212"/>
      <c r="Q161" s="212"/>
      <c r="R161" s="212"/>
      <c r="S161" s="212"/>
      <c r="T161" s="213"/>
      <c r="AT161" s="214" t="s">
        <v>142</v>
      </c>
      <c r="AU161" s="214" t="s">
        <v>81</v>
      </c>
      <c r="AV161" s="11" t="s">
        <v>81</v>
      </c>
      <c r="AW161" s="11" t="s">
        <v>6</v>
      </c>
      <c r="AX161" s="11" t="s">
        <v>79</v>
      </c>
      <c r="AY161" s="214" t="s">
        <v>122</v>
      </c>
    </row>
    <row r="162" spans="2:65" s="1" customFormat="1" ht="16.5" customHeight="1">
      <c r="B162" s="38"/>
      <c r="C162" s="215" t="s">
        <v>355</v>
      </c>
      <c r="D162" s="215" t="s">
        <v>166</v>
      </c>
      <c r="E162" s="216" t="s">
        <v>356</v>
      </c>
      <c r="F162" s="217" t="s">
        <v>357</v>
      </c>
      <c r="G162" s="218" t="s">
        <v>162</v>
      </c>
      <c r="H162" s="219">
        <v>5.075</v>
      </c>
      <c r="I162" s="220"/>
      <c r="J162" s="221">
        <f>ROUND(I162*H162,2)</f>
        <v>0</v>
      </c>
      <c r="K162" s="217" t="s">
        <v>128</v>
      </c>
      <c r="L162" s="222"/>
      <c r="M162" s="223" t="s">
        <v>21</v>
      </c>
      <c r="N162" s="224" t="s">
        <v>42</v>
      </c>
      <c r="O162" s="39"/>
      <c r="P162" s="198">
        <f>O162*H162</f>
        <v>0</v>
      </c>
      <c r="Q162" s="198">
        <v>0.003</v>
      </c>
      <c r="R162" s="198">
        <f>Q162*H162</f>
        <v>0.015225</v>
      </c>
      <c r="S162" s="198">
        <v>0</v>
      </c>
      <c r="T162" s="199">
        <f>S162*H162</f>
        <v>0</v>
      </c>
      <c r="AR162" s="21" t="s">
        <v>169</v>
      </c>
      <c r="AT162" s="21" t="s">
        <v>166</v>
      </c>
      <c r="AU162" s="21" t="s">
        <v>81</v>
      </c>
      <c r="AY162" s="21" t="s">
        <v>122</v>
      </c>
      <c r="BE162" s="200">
        <f>IF(N162="základní",J162,0)</f>
        <v>0</v>
      </c>
      <c r="BF162" s="200">
        <f>IF(N162="snížená",J162,0)</f>
        <v>0</v>
      </c>
      <c r="BG162" s="200">
        <f>IF(N162="zákl. přenesená",J162,0)</f>
        <v>0</v>
      </c>
      <c r="BH162" s="200">
        <f>IF(N162="sníž. přenesená",J162,0)</f>
        <v>0</v>
      </c>
      <c r="BI162" s="200">
        <f>IF(N162="nulová",J162,0)</f>
        <v>0</v>
      </c>
      <c r="BJ162" s="21" t="s">
        <v>79</v>
      </c>
      <c r="BK162" s="200">
        <f>ROUND(I162*H162,2)</f>
        <v>0</v>
      </c>
      <c r="BL162" s="21" t="s">
        <v>129</v>
      </c>
      <c r="BM162" s="21" t="s">
        <v>358</v>
      </c>
    </row>
    <row r="163" spans="2:51" s="11" customFormat="1" ht="13.5">
      <c r="B163" s="204"/>
      <c r="C163" s="205"/>
      <c r="D163" s="201" t="s">
        <v>142</v>
      </c>
      <c r="E163" s="205"/>
      <c r="F163" s="207" t="s">
        <v>359</v>
      </c>
      <c r="G163" s="205"/>
      <c r="H163" s="208">
        <v>5.075</v>
      </c>
      <c r="I163" s="209"/>
      <c r="J163" s="205"/>
      <c r="K163" s="205"/>
      <c r="L163" s="210"/>
      <c r="M163" s="211"/>
      <c r="N163" s="212"/>
      <c r="O163" s="212"/>
      <c r="P163" s="212"/>
      <c r="Q163" s="212"/>
      <c r="R163" s="212"/>
      <c r="S163" s="212"/>
      <c r="T163" s="213"/>
      <c r="AT163" s="214" t="s">
        <v>142</v>
      </c>
      <c r="AU163" s="214" t="s">
        <v>81</v>
      </c>
      <c r="AV163" s="11" t="s">
        <v>81</v>
      </c>
      <c r="AW163" s="11" t="s">
        <v>6</v>
      </c>
      <c r="AX163" s="11" t="s">
        <v>79</v>
      </c>
      <c r="AY163" s="214" t="s">
        <v>122</v>
      </c>
    </row>
    <row r="164" spans="2:65" s="1" customFormat="1" ht="16.5" customHeight="1">
      <c r="B164" s="38"/>
      <c r="C164" s="215" t="s">
        <v>360</v>
      </c>
      <c r="D164" s="215" t="s">
        <v>166</v>
      </c>
      <c r="E164" s="216" t="s">
        <v>361</v>
      </c>
      <c r="F164" s="217" t="s">
        <v>362</v>
      </c>
      <c r="G164" s="218" t="s">
        <v>162</v>
      </c>
      <c r="H164" s="219">
        <v>3.045</v>
      </c>
      <c r="I164" s="220"/>
      <c r="J164" s="221">
        <f>ROUND(I164*H164,2)</f>
        <v>0</v>
      </c>
      <c r="K164" s="217" t="s">
        <v>128</v>
      </c>
      <c r="L164" s="222"/>
      <c r="M164" s="223" t="s">
        <v>21</v>
      </c>
      <c r="N164" s="224" t="s">
        <v>42</v>
      </c>
      <c r="O164" s="39"/>
      <c r="P164" s="198">
        <f>O164*H164</f>
        <v>0</v>
      </c>
      <c r="Q164" s="198">
        <v>0.00058</v>
      </c>
      <c r="R164" s="198">
        <f>Q164*H164</f>
        <v>0.0017661</v>
      </c>
      <c r="S164" s="198">
        <v>0</v>
      </c>
      <c r="T164" s="199">
        <f>S164*H164</f>
        <v>0</v>
      </c>
      <c r="AR164" s="21" t="s">
        <v>169</v>
      </c>
      <c r="AT164" s="21" t="s">
        <v>166</v>
      </c>
      <c r="AU164" s="21" t="s">
        <v>81</v>
      </c>
      <c r="AY164" s="21" t="s">
        <v>122</v>
      </c>
      <c r="BE164" s="200">
        <f>IF(N164="základní",J164,0)</f>
        <v>0</v>
      </c>
      <c r="BF164" s="200">
        <f>IF(N164="snížená",J164,0)</f>
        <v>0</v>
      </c>
      <c r="BG164" s="200">
        <f>IF(N164="zákl. přenesená",J164,0)</f>
        <v>0</v>
      </c>
      <c r="BH164" s="200">
        <f>IF(N164="sníž. přenesená",J164,0)</f>
        <v>0</v>
      </c>
      <c r="BI164" s="200">
        <f>IF(N164="nulová",J164,0)</f>
        <v>0</v>
      </c>
      <c r="BJ164" s="21" t="s">
        <v>79</v>
      </c>
      <c r="BK164" s="200">
        <f>ROUND(I164*H164,2)</f>
        <v>0</v>
      </c>
      <c r="BL164" s="21" t="s">
        <v>129</v>
      </c>
      <c r="BM164" s="21" t="s">
        <v>363</v>
      </c>
    </row>
    <row r="165" spans="2:51" s="11" customFormat="1" ht="13.5">
      <c r="B165" s="204"/>
      <c r="C165" s="205"/>
      <c r="D165" s="201" t="s">
        <v>142</v>
      </c>
      <c r="E165" s="205"/>
      <c r="F165" s="207" t="s">
        <v>364</v>
      </c>
      <c r="G165" s="205"/>
      <c r="H165" s="208">
        <v>3.045</v>
      </c>
      <c r="I165" s="209"/>
      <c r="J165" s="205"/>
      <c r="K165" s="205"/>
      <c r="L165" s="210"/>
      <c r="M165" s="211"/>
      <c r="N165" s="212"/>
      <c r="O165" s="212"/>
      <c r="P165" s="212"/>
      <c r="Q165" s="212"/>
      <c r="R165" s="212"/>
      <c r="S165" s="212"/>
      <c r="T165" s="213"/>
      <c r="AT165" s="214" t="s">
        <v>142</v>
      </c>
      <c r="AU165" s="214" t="s">
        <v>81</v>
      </c>
      <c r="AV165" s="11" t="s">
        <v>81</v>
      </c>
      <c r="AW165" s="11" t="s">
        <v>6</v>
      </c>
      <c r="AX165" s="11" t="s">
        <v>79</v>
      </c>
      <c r="AY165" s="214" t="s">
        <v>122</v>
      </c>
    </row>
    <row r="166" spans="2:65" s="1" customFormat="1" ht="25.5" customHeight="1">
      <c r="B166" s="38"/>
      <c r="C166" s="189" t="s">
        <v>365</v>
      </c>
      <c r="D166" s="189" t="s">
        <v>124</v>
      </c>
      <c r="E166" s="190" t="s">
        <v>366</v>
      </c>
      <c r="F166" s="191" t="s">
        <v>367</v>
      </c>
      <c r="G166" s="192" t="s">
        <v>173</v>
      </c>
      <c r="H166" s="193">
        <v>15</v>
      </c>
      <c r="I166" s="194"/>
      <c r="J166" s="195">
        <f>ROUND(I166*H166,2)</f>
        <v>0</v>
      </c>
      <c r="K166" s="191" t="s">
        <v>128</v>
      </c>
      <c r="L166" s="58"/>
      <c r="M166" s="196" t="s">
        <v>21</v>
      </c>
      <c r="N166" s="197" t="s">
        <v>42</v>
      </c>
      <c r="O166" s="39"/>
      <c r="P166" s="198">
        <f>O166*H166</f>
        <v>0</v>
      </c>
      <c r="Q166" s="198">
        <v>1E-05</v>
      </c>
      <c r="R166" s="198">
        <f>Q166*H166</f>
        <v>0.00015000000000000001</v>
      </c>
      <c r="S166" s="198">
        <v>0</v>
      </c>
      <c r="T166" s="199">
        <f>S166*H166</f>
        <v>0</v>
      </c>
      <c r="AR166" s="21" t="s">
        <v>129</v>
      </c>
      <c r="AT166" s="21" t="s">
        <v>124</v>
      </c>
      <c r="AU166" s="21" t="s">
        <v>81</v>
      </c>
      <c r="AY166" s="21" t="s">
        <v>122</v>
      </c>
      <c r="BE166" s="200">
        <f>IF(N166="základní",J166,0)</f>
        <v>0</v>
      </c>
      <c r="BF166" s="200">
        <f>IF(N166="snížená",J166,0)</f>
        <v>0</v>
      </c>
      <c r="BG166" s="200">
        <f>IF(N166="zákl. přenesená",J166,0)</f>
        <v>0</v>
      </c>
      <c r="BH166" s="200">
        <f>IF(N166="sníž. přenesená",J166,0)</f>
        <v>0</v>
      </c>
      <c r="BI166" s="200">
        <f>IF(N166="nulová",J166,0)</f>
        <v>0</v>
      </c>
      <c r="BJ166" s="21" t="s">
        <v>79</v>
      </c>
      <c r="BK166" s="200">
        <f>ROUND(I166*H166,2)</f>
        <v>0</v>
      </c>
      <c r="BL166" s="21" t="s">
        <v>129</v>
      </c>
      <c r="BM166" s="21" t="s">
        <v>368</v>
      </c>
    </row>
    <row r="167" spans="2:47" s="1" customFormat="1" ht="94.5">
      <c r="B167" s="38"/>
      <c r="C167" s="60"/>
      <c r="D167" s="201" t="s">
        <v>131</v>
      </c>
      <c r="E167" s="60"/>
      <c r="F167" s="202" t="s">
        <v>369</v>
      </c>
      <c r="G167" s="60"/>
      <c r="H167" s="60"/>
      <c r="I167" s="160"/>
      <c r="J167" s="60"/>
      <c r="K167" s="60"/>
      <c r="L167" s="58"/>
      <c r="M167" s="203"/>
      <c r="N167" s="39"/>
      <c r="O167" s="39"/>
      <c r="P167" s="39"/>
      <c r="Q167" s="39"/>
      <c r="R167" s="39"/>
      <c r="S167" s="39"/>
      <c r="T167" s="75"/>
      <c r="AT167" s="21" t="s">
        <v>131</v>
      </c>
      <c r="AU167" s="21" t="s">
        <v>81</v>
      </c>
    </row>
    <row r="168" spans="2:51" s="11" customFormat="1" ht="13.5">
      <c r="B168" s="204"/>
      <c r="C168" s="205"/>
      <c r="D168" s="201" t="s">
        <v>142</v>
      </c>
      <c r="E168" s="206" t="s">
        <v>21</v>
      </c>
      <c r="F168" s="207" t="s">
        <v>370</v>
      </c>
      <c r="G168" s="205"/>
      <c r="H168" s="208">
        <v>15</v>
      </c>
      <c r="I168" s="209"/>
      <c r="J168" s="205"/>
      <c r="K168" s="205"/>
      <c r="L168" s="210"/>
      <c r="M168" s="211"/>
      <c r="N168" s="212"/>
      <c r="O168" s="212"/>
      <c r="P168" s="212"/>
      <c r="Q168" s="212"/>
      <c r="R168" s="212"/>
      <c r="S168" s="212"/>
      <c r="T168" s="213"/>
      <c r="AT168" s="214" t="s">
        <v>142</v>
      </c>
      <c r="AU168" s="214" t="s">
        <v>81</v>
      </c>
      <c r="AV168" s="11" t="s">
        <v>81</v>
      </c>
      <c r="AW168" s="11" t="s">
        <v>34</v>
      </c>
      <c r="AX168" s="11" t="s">
        <v>79</v>
      </c>
      <c r="AY168" s="214" t="s">
        <v>122</v>
      </c>
    </row>
    <row r="169" spans="2:65" s="1" customFormat="1" ht="16.5" customHeight="1">
      <c r="B169" s="38"/>
      <c r="C169" s="215" t="s">
        <v>371</v>
      </c>
      <c r="D169" s="215" t="s">
        <v>166</v>
      </c>
      <c r="E169" s="216" t="s">
        <v>372</v>
      </c>
      <c r="F169" s="217" t="s">
        <v>373</v>
      </c>
      <c r="G169" s="218" t="s">
        <v>173</v>
      </c>
      <c r="H169" s="219">
        <v>15</v>
      </c>
      <c r="I169" s="220"/>
      <c r="J169" s="221">
        <f>ROUND(I169*H169,2)</f>
        <v>0</v>
      </c>
      <c r="K169" s="217" t="s">
        <v>128</v>
      </c>
      <c r="L169" s="222"/>
      <c r="M169" s="223" t="s">
        <v>21</v>
      </c>
      <c r="N169" s="224" t="s">
        <v>42</v>
      </c>
      <c r="O169" s="39"/>
      <c r="P169" s="198">
        <f>O169*H169</f>
        <v>0</v>
      </c>
      <c r="Q169" s="198">
        <v>0.00267</v>
      </c>
      <c r="R169" s="198">
        <f>Q169*H169</f>
        <v>0.04005</v>
      </c>
      <c r="S169" s="198">
        <v>0</v>
      </c>
      <c r="T169" s="199">
        <f>S169*H169</f>
        <v>0</v>
      </c>
      <c r="AR169" s="21" t="s">
        <v>169</v>
      </c>
      <c r="AT169" s="21" t="s">
        <v>166</v>
      </c>
      <c r="AU169" s="21" t="s">
        <v>81</v>
      </c>
      <c r="AY169" s="21" t="s">
        <v>122</v>
      </c>
      <c r="BE169" s="200">
        <f>IF(N169="základní",J169,0)</f>
        <v>0</v>
      </c>
      <c r="BF169" s="200">
        <f>IF(N169="snížená",J169,0)</f>
        <v>0</v>
      </c>
      <c r="BG169" s="200">
        <f>IF(N169="zákl. přenesená",J169,0)</f>
        <v>0</v>
      </c>
      <c r="BH169" s="200">
        <f>IF(N169="sníž. přenesená",J169,0)</f>
        <v>0</v>
      </c>
      <c r="BI169" s="200">
        <f>IF(N169="nulová",J169,0)</f>
        <v>0</v>
      </c>
      <c r="BJ169" s="21" t="s">
        <v>79</v>
      </c>
      <c r="BK169" s="200">
        <f>ROUND(I169*H169,2)</f>
        <v>0</v>
      </c>
      <c r="BL169" s="21" t="s">
        <v>129</v>
      </c>
      <c r="BM169" s="21" t="s">
        <v>374</v>
      </c>
    </row>
    <row r="170" spans="2:65" s="1" customFormat="1" ht="25.5" customHeight="1">
      <c r="B170" s="38"/>
      <c r="C170" s="189" t="s">
        <v>375</v>
      </c>
      <c r="D170" s="189" t="s">
        <v>124</v>
      </c>
      <c r="E170" s="190" t="s">
        <v>376</v>
      </c>
      <c r="F170" s="191" t="s">
        <v>377</v>
      </c>
      <c r="G170" s="192" t="s">
        <v>162</v>
      </c>
      <c r="H170" s="193">
        <v>6</v>
      </c>
      <c r="I170" s="194"/>
      <c r="J170" s="195">
        <f>ROUND(I170*H170,2)</f>
        <v>0</v>
      </c>
      <c r="K170" s="191" t="s">
        <v>128</v>
      </c>
      <c r="L170" s="58"/>
      <c r="M170" s="196" t="s">
        <v>21</v>
      </c>
      <c r="N170" s="197" t="s">
        <v>42</v>
      </c>
      <c r="O170" s="39"/>
      <c r="P170" s="198">
        <f>O170*H170</f>
        <v>0</v>
      </c>
      <c r="Q170" s="198">
        <v>0</v>
      </c>
      <c r="R170" s="198">
        <f>Q170*H170</f>
        <v>0</v>
      </c>
      <c r="S170" s="198">
        <v>0</v>
      </c>
      <c r="T170" s="199">
        <f>S170*H170</f>
        <v>0</v>
      </c>
      <c r="AR170" s="21" t="s">
        <v>129</v>
      </c>
      <c r="AT170" s="21" t="s">
        <v>124</v>
      </c>
      <c r="AU170" s="21" t="s">
        <v>81</v>
      </c>
      <c r="AY170" s="21" t="s">
        <v>122</v>
      </c>
      <c r="BE170" s="200">
        <f>IF(N170="základní",J170,0)</f>
        <v>0</v>
      </c>
      <c r="BF170" s="200">
        <f>IF(N170="snížená",J170,0)</f>
        <v>0</v>
      </c>
      <c r="BG170" s="200">
        <f>IF(N170="zákl. přenesená",J170,0)</f>
        <v>0</v>
      </c>
      <c r="BH170" s="200">
        <f>IF(N170="sníž. přenesená",J170,0)</f>
        <v>0</v>
      </c>
      <c r="BI170" s="200">
        <f>IF(N170="nulová",J170,0)</f>
        <v>0</v>
      </c>
      <c r="BJ170" s="21" t="s">
        <v>79</v>
      </c>
      <c r="BK170" s="200">
        <f>ROUND(I170*H170,2)</f>
        <v>0</v>
      </c>
      <c r="BL170" s="21" t="s">
        <v>129</v>
      </c>
      <c r="BM170" s="21" t="s">
        <v>378</v>
      </c>
    </row>
    <row r="171" spans="2:47" s="1" customFormat="1" ht="27">
      <c r="B171" s="38"/>
      <c r="C171" s="60"/>
      <c r="D171" s="201" t="s">
        <v>131</v>
      </c>
      <c r="E171" s="60"/>
      <c r="F171" s="202" t="s">
        <v>379</v>
      </c>
      <c r="G171" s="60"/>
      <c r="H171" s="60"/>
      <c r="I171" s="160"/>
      <c r="J171" s="60"/>
      <c r="K171" s="60"/>
      <c r="L171" s="58"/>
      <c r="M171" s="203"/>
      <c r="N171" s="39"/>
      <c r="O171" s="39"/>
      <c r="P171" s="39"/>
      <c r="Q171" s="39"/>
      <c r="R171" s="39"/>
      <c r="S171" s="39"/>
      <c r="T171" s="75"/>
      <c r="AT171" s="21" t="s">
        <v>131</v>
      </c>
      <c r="AU171" s="21" t="s">
        <v>81</v>
      </c>
    </row>
    <row r="172" spans="2:65" s="1" customFormat="1" ht="16.5" customHeight="1">
      <c r="B172" s="38"/>
      <c r="C172" s="215" t="s">
        <v>380</v>
      </c>
      <c r="D172" s="215" t="s">
        <v>166</v>
      </c>
      <c r="E172" s="216" t="s">
        <v>381</v>
      </c>
      <c r="F172" s="217" t="s">
        <v>382</v>
      </c>
      <c r="G172" s="218" t="s">
        <v>162</v>
      </c>
      <c r="H172" s="219">
        <v>3</v>
      </c>
      <c r="I172" s="220"/>
      <c r="J172" s="221">
        <f>ROUND(I172*H172,2)</f>
        <v>0</v>
      </c>
      <c r="K172" s="217" t="s">
        <v>128</v>
      </c>
      <c r="L172" s="222"/>
      <c r="M172" s="223" t="s">
        <v>21</v>
      </c>
      <c r="N172" s="224" t="s">
        <v>42</v>
      </c>
      <c r="O172" s="39"/>
      <c r="P172" s="198">
        <f>O172*H172</f>
        <v>0</v>
      </c>
      <c r="Q172" s="198">
        <v>0.00064</v>
      </c>
      <c r="R172" s="198">
        <f>Q172*H172</f>
        <v>0.0019200000000000003</v>
      </c>
      <c r="S172" s="198">
        <v>0</v>
      </c>
      <c r="T172" s="199">
        <f>S172*H172</f>
        <v>0</v>
      </c>
      <c r="AR172" s="21" t="s">
        <v>169</v>
      </c>
      <c r="AT172" s="21" t="s">
        <v>166</v>
      </c>
      <c r="AU172" s="21" t="s">
        <v>81</v>
      </c>
      <c r="AY172" s="21" t="s">
        <v>122</v>
      </c>
      <c r="BE172" s="200">
        <f>IF(N172="základní",J172,0)</f>
        <v>0</v>
      </c>
      <c r="BF172" s="200">
        <f>IF(N172="snížená",J172,0)</f>
        <v>0</v>
      </c>
      <c r="BG172" s="200">
        <f>IF(N172="zákl. přenesená",J172,0)</f>
        <v>0</v>
      </c>
      <c r="BH172" s="200">
        <f>IF(N172="sníž. přenesená",J172,0)</f>
        <v>0</v>
      </c>
      <c r="BI172" s="200">
        <f>IF(N172="nulová",J172,0)</f>
        <v>0</v>
      </c>
      <c r="BJ172" s="21" t="s">
        <v>79</v>
      </c>
      <c r="BK172" s="200">
        <f>ROUND(I172*H172,2)</f>
        <v>0</v>
      </c>
      <c r="BL172" s="21" t="s">
        <v>129</v>
      </c>
      <c r="BM172" s="21" t="s">
        <v>383</v>
      </c>
    </row>
    <row r="173" spans="2:65" s="1" customFormat="1" ht="16.5" customHeight="1">
      <c r="B173" s="38"/>
      <c r="C173" s="215" t="s">
        <v>384</v>
      </c>
      <c r="D173" s="215" t="s">
        <v>166</v>
      </c>
      <c r="E173" s="216" t="s">
        <v>385</v>
      </c>
      <c r="F173" s="217" t="s">
        <v>386</v>
      </c>
      <c r="G173" s="218" t="s">
        <v>162</v>
      </c>
      <c r="H173" s="219">
        <v>3</v>
      </c>
      <c r="I173" s="220"/>
      <c r="J173" s="221">
        <f>ROUND(I173*H173,2)</f>
        <v>0</v>
      </c>
      <c r="K173" s="217" t="s">
        <v>128</v>
      </c>
      <c r="L173" s="222"/>
      <c r="M173" s="223" t="s">
        <v>21</v>
      </c>
      <c r="N173" s="224" t="s">
        <v>42</v>
      </c>
      <c r="O173" s="39"/>
      <c r="P173" s="198">
        <f>O173*H173</f>
        <v>0</v>
      </c>
      <c r="Q173" s="198">
        <v>0.00079</v>
      </c>
      <c r="R173" s="198">
        <f>Q173*H173</f>
        <v>0.00237</v>
      </c>
      <c r="S173" s="198">
        <v>0</v>
      </c>
      <c r="T173" s="199">
        <f>S173*H173</f>
        <v>0</v>
      </c>
      <c r="AR173" s="21" t="s">
        <v>169</v>
      </c>
      <c r="AT173" s="21" t="s">
        <v>166</v>
      </c>
      <c r="AU173" s="21" t="s">
        <v>81</v>
      </c>
      <c r="AY173" s="21" t="s">
        <v>122</v>
      </c>
      <c r="BE173" s="200">
        <f>IF(N173="základní",J173,0)</f>
        <v>0</v>
      </c>
      <c r="BF173" s="200">
        <f>IF(N173="snížená",J173,0)</f>
        <v>0</v>
      </c>
      <c r="BG173" s="200">
        <f>IF(N173="zákl. přenesená",J173,0)</f>
        <v>0</v>
      </c>
      <c r="BH173" s="200">
        <f>IF(N173="sníž. přenesená",J173,0)</f>
        <v>0</v>
      </c>
      <c r="BI173" s="200">
        <f>IF(N173="nulová",J173,0)</f>
        <v>0</v>
      </c>
      <c r="BJ173" s="21" t="s">
        <v>79</v>
      </c>
      <c r="BK173" s="200">
        <f>ROUND(I173*H173,2)</f>
        <v>0</v>
      </c>
      <c r="BL173" s="21" t="s">
        <v>129</v>
      </c>
      <c r="BM173" s="21" t="s">
        <v>387</v>
      </c>
    </row>
    <row r="174" spans="2:65" s="1" customFormat="1" ht="25.5" customHeight="1">
      <c r="B174" s="38"/>
      <c r="C174" s="189" t="s">
        <v>388</v>
      </c>
      <c r="D174" s="189" t="s">
        <v>124</v>
      </c>
      <c r="E174" s="190" t="s">
        <v>389</v>
      </c>
      <c r="F174" s="191" t="s">
        <v>390</v>
      </c>
      <c r="G174" s="192" t="s">
        <v>162</v>
      </c>
      <c r="H174" s="193">
        <v>8</v>
      </c>
      <c r="I174" s="194"/>
      <c r="J174" s="195">
        <f>ROUND(I174*H174,2)</f>
        <v>0</v>
      </c>
      <c r="K174" s="191" t="s">
        <v>128</v>
      </c>
      <c r="L174" s="58"/>
      <c r="M174" s="196" t="s">
        <v>21</v>
      </c>
      <c r="N174" s="197" t="s">
        <v>42</v>
      </c>
      <c r="O174" s="39"/>
      <c r="P174" s="198">
        <f>O174*H174</f>
        <v>0</v>
      </c>
      <c r="Q174" s="198">
        <v>2.11676</v>
      </c>
      <c r="R174" s="198">
        <f>Q174*H174</f>
        <v>16.93408</v>
      </c>
      <c r="S174" s="198">
        <v>0</v>
      </c>
      <c r="T174" s="199">
        <f>S174*H174</f>
        <v>0</v>
      </c>
      <c r="AR174" s="21" t="s">
        <v>129</v>
      </c>
      <c r="AT174" s="21" t="s">
        <v>124</v>
      </c>
      <c r="AU174" s="21" t="s">
        <v>81</v>
      </c>
      <c r="AY174" s="21" t="s">
        <v>122</v>
      </c>
      <c r="BE174" s="200">
        <f>IF(N174="základní",J174,0)</f>
        <v>0</v>
      </c>
      <c r="BF174" s="200">
        <f>IF(N174="snížená",J174,0)</f>
        <v>0</v>
      </c>
      <c r="BG174" s="200">
        <f>IF(N174="zákl. přenesená",J174,0)</f>
        <v>0</v>
      </c>
      <c r="BH174" s="200">
        <f>IF(N174="sníž. přenesená",J174,0)</f>
        <v>0</v>
      </c>
      <c r="BI174" s="200">
        <f>IF(N174="nulová",J174,0)</f>
        <v>0</v>
      </c>
      <c r="BJ174" s="21" t="s">
        <v>79</v>
      </c>
      <c r="BK174" s="200">
        <f>ROUND(I174*H174,2)</f>
        <v>0</v>
      </c>
      <c r="BL174" s="21" t="s">
        <v>129</v>
      </c>
      <c r="BM174" s="21" t="s">
        <v>391</v>
      </c>
    </row>
    <row r="175" spans="2:47" s="1" customFormat="1" ht="108">
      <c r="B175" s="38"/>
      <c r="C175" s="60"/>
      <c r="D175" s="201" t="s">
        <v>131</v>
      </c>
      <c r="E175" s="60"/>
      <c r="F175" s="202" t="s">
        <v>392</v>
      </c>
      <c r="G175" s="60"/>
      <c r="H175" s="60"/>
      <c r="I175" s="160"/>
      <c r="J175" s="60"/>
      <c r="K175" s="60"/>
      <c r="L175" s="58"/>
      <c r="M175" s="203"/>
      <c r="N175" s="39"/>
      <c r="O175" s="39"/>
      <c r="P175" s="39"/>
      <c r="Q175" s="39"/>
      <c r="R175" s="39"/>
      <c r="S175" s="39"/>
      <c r="T175" s="75"/>
      <c r="AT175" s="21" t="s">
        <v>131</v>
      </c>
      <c r="AU175" s="21" t="s">
        <v>81</v>
      </c>
    </row>
    <row r="176" spans="2:65" s="1" customFormat="1" ht="16.5" customHeight="1">
      <c r="B176" s="38"/>
      <c r="C176" s="215" t="s">
        <v>393</v>
      </c>
      <c r="D176" s="215" t="s">
        <v>166</v>
      </c>
      <c r="E176" s="216" t="s">
        <v>394</v>
      </c>
      <c r="F176" s="217" t="s">
        <v>395</v>
      </c>
      <c r="G176" s="218" t="s">
        <v>162</v>
      </c>
      <c r="H176" s="219">
        <v>8</v>
      </c>
      <c r="I176" s="220"/>
      <c r="J176" s="221">
        <f aca="true" t="shared" si="0" ref="J176:J185">ROUND(I176*H176,2)</f>
        <v>0</v>
      </c>
      <c r="K176" s="217" t="s">
        <v>128</v>
      </c>
      <c r="L176" s="222"/>
      <c r="M176" s="223" t="s">
        <v>21</v>
      </c>
      <c r="N176" s="224" t="s">
        <v>42</v>
      </c>
      <c r="O176" s="39"/>
      <c r="P176" s="198">
        <f aca="true" t="shared" si="1" ref="P176:P185">O176*H176</f>
        <v>0</v>
      </c>
      <c r="Q176" s="198">
        <v>1.6</v>
      </c>
      <c r="R176" s="198">
        <f aca="true" t="shared" si="2" ref="R176:R185">Q176*H176</f>
        <v>12.8</v>
      </c>
      <c r="S176" s="198">
        <v>0</v>
      </c>
      <c r="T176" s="199">
        <f aca="true" t="shared" si="3" ref="T176:T185">S176*H176</f>
        <v>0</v>
      </c>
      <c r="AR176" s="21" t="s">
        <v>169</v>
      </c>
      <c r="AT176" s="21" t="s">
        <v>166</v>
      </c>
      <c r="AU176" s="21" t="s">
        <v>81</v>
      </c>
      <c r="AY176" s="21" t="s">
        <v>122</v>
      </c>
      <c r="BE176" s="200">
        <f aca="true" t="shared" si="4" ref="BE176:BE185">IF(N176="základní",J176,0)</f>
        <v>0</v>
      </c>
      <c r="BF176" s="200">
        <f aca="true" t="shared" si="5" ref="BF176:BF185">IF(N176="snížená",J176,0)</f>
        <v>0</v>
      </c>
      <c r="BG176" s="200">
        <f aca="true" t="shared" si="6" ref="BG176:BG185">IF(N176="zákl. přenesená",J176,0)</f>
        <v>0</v>
      </c>
      <c r="BH176" s="200">
        <f aca="true" t="shared" si="7" ref="BH176:BH185">IF(N176="sníž. přenesená",J176,0)</f>
        <v>0</v>
      </c>
      <c r="BI176" s="200">
        <f aca="true" t="shared" si="8" ref="BI176:BI185">IF(N176="nulová",J176,0)</f>
        <v>0</v>
      </c>
      <c r="BJ176" s="21" t="s">
        <v>79</v>
      </c>
      <c r="BK176" s="200">
        <f aca="true" t="shared" si="9" ref="BK176:BK185">ROUND(I176*H176,2)</f>
        <v>0</v>
      </c>
      <c r="BL176" s="21" t="s">
        <v>129</v>
      </c>
      <c r="BM176" s="21" t="s">
        <v>396</v>
      </c>
    </row>
    <row r="177" spans="2:65" s="1" customFormat="1" ht="16.5" customHeight="1">
      <c r="B177" s="38"/>
      <c r="C177" s="215" t="s">
        <v>397</v>
      </c>
      <c r="D177" s="215" t="s">
        <v>166</v>
      </c>
      <c r="E177" s="216" t="s">
        <v>398</v>
      </c>
      <c r="F177" s="217" t="s">
        <v>399</v>
      </c>
      <c r="G177" s="218" t="s">
        <v>162</v>
      </c>
      <c r="H177" s="219">
        <v>3</v>
      </c>
      <c r="I177" s="220"/>
      <c r="J177" s="221">
        <f t="shared" si="0"/>
        <v>0</v>
      </c>
      <c r="K177" s="217" t="s">
        <v>128</v>
      </c>
      <c r="L177" s="222"/>
      <c r="M177" s="223" t="s">
        <v>21</v>
      </c>
      <c r="N177" s="224" t="s">
        <v>42</v>
      </c>
      <c r="O177" s="39"/>
      <c r="P177" s="198">
        <f t="shared" si="1"/>
        <v>0</v>
      </c>
      <c r="Q177" s="198">
        <v>0.181</v>
      </c>
      <c r="R177" s="198">
        <f t="shared" si="2"/>
        <v>0.5429999999999999</v>
      </c>
      <c r="S177" s="198">
        <v>0</v>
      </c>
      <c r="T177" s="199">
        <f t="shared" si="3"/>
        <v>0</v>
      </c>
      <c r="AR177" s="21" t="s">
        <v>169</v>
      </c>
      <c r="AT177" s="21" t="s">
        <v>166</v>
      </c>
      <c r="AU177" s="21" t="s">
        <v>81</v>
      </c>
      <c r="AY177" s="21" t="s">
        <v>122</v>
      </c>
      <c r="BE177" s="200">
        <f t="shared" si="4"/>
        <v>0</v>
      </c>
      <c r="BF177" s="200">
        <f t="shared" si="5"/>
        <v>0</v>
      </c>
      <c r="BG177" s="200">
        <f t="shared" si="6"/>
        <v>0</v>
      </c>
      <c r="BH177" s="200">
        <f t="shared" si="7"/>
        <v>0</v>
      </c>
      <c r="BI177" s="200">
        <f t="shared" si="8"/>
        <v>0</v>
      </c>
      <c r="BJ177" s="21" t="s">
        <v>79</v>
      </c>
      <c r="BK177" s="200">
        <f t="shared" si="9"/>
        <v>0</v>
      </c>
      <c r="BL177" s="21" t="s">
        <v>129</v>
      </c>
      <c r="BM177" s="21" t="s">
        <v>400</v>
      </c>
    </row>
    <row r="178" spans="2:65" s="1" customFormat="1" ht="16.5" customHeight="1">
      <c r="B178" s="38"/>
      <c r="C178" s="215" t="s">
        <v>401</v>
      </c>
      <c r="D178" s="215" t="s">
        <v>166</v>
      </c>
      <c r="E178" s="216" t="s">
        <v>402</v>
      </c>
      <c r="F178" s="217" t="s">
        <v>403</v>
      </c>
      <c r="G178" s="218" t="s">
        <v>162</v>
      </c>
      <c r="H178" s="219">
        <v>10</v>
      </c>
      <c r="I178" s="220"/>
      <c r="J178" s="221">
        <f t="shared" si="0"/>
        <v>0</v>
      </c>
      <c r="K178" s="217" t="s">
        <v>128</v>
      </c>
      <c r="L178" s="222"/>
      <c r="M178" s="223" t="s">
        <v>21</v>
      </c>
      <c r="N178" s="224" t="s">
        <v>42</v>
      </c>
      <c r="O178" s="39"/>
      <c r="P178" s="198">
        <f t="shared" si="1"/>
        <v>0</v>
      </c>
      <c r="Q178" s="198">
        <v>0.362</v>
      </c>
      <c r="R178" s="198">
        <f t="shared" si="2"/>
        <v>3.62</v>
      </c>
      <c r="S178" s="198">
        <v>0</v>
      </c>
      <c r="T178" s="199">
        <f t="shared" si="3"/>
        <v>0</v>
      </c>
      <c r="AR178" s="21" t="s">
        <v>169</v>
      </c>
      <c r="AT178" s="21" t="s">
        <v>166</v>
      </c>
      <c r="AU178" s="21" t="s">
        <v>81</v>
      </c>
      <c r="AY178" s="21" t="s">
        <v>122</v>
      </c>
      <c r="BE178" s="200">
        <f t="shared" si="4"/>
        <v>0</v>
      </c>
      <c r="BF178" s="200">
        <f t="shared" si="5"/>
        <v>0</v>
      </c>
      <c r="BG178" s="200">
        <f t="shared" si="6"/>
        <v>0</v>
      </c>
      <c r="BH178" s="200">
        <f t="shared" si="7"/>
        <v>0</v>
      </c>
      <c r="BI178" s="200">
        <f t="shared" si="8"/>
        <v>0</v>
      </c>
      <c r="BJ178" s="21" t="s">
        <v>79</v>
      </c>
      <c r="BK178" s="200">
        <f t="shared" si="9"/>
        <v>0</v>
      </c>
      <c r="BL178" s="21" t="s">
        <v>129</v>
      </c>
      <c r="BM178" s="21" t="s">
        <v>404</v>
      </c>
    </row>
    <row r="179" spans="2:65" s="1" customFormat="1" ht="16.5" customHeight="1">
      <c r="B179" s="38"/>
      <c r="C179" s="215" t="s">
        <v>405</v>
      </c>
      <c r="D179" s="215" t="s">
        <v>166</v>
      </c>
      <c r="E179" s="216" t="s">
        <v>406</v>
      </c>
      <c r="F179" s="217" t="s">
        <v>407</v>
      </c>
      <c r="G179" s="218" t="s">
        <v>162</v>
      </c>
      <c r="H179" s="219">
        <v>7</v>
      </c>
      <c r="I179" s="220"/>
      <c r="J179" s="221">
        <f t="shared" si="0"/>
        <v>0</v>
      </c>
      <c r="K179" s="217" t="s">
        <v>128</v>
      </c>
      <c r="L179" s="222"/>
      <c r="M179" s="223" t="s">
        <v>21</v>
      </c>
      <c r="N179" s="224" t="s">
        <v>42</v>
      </c>
      <c r="O179" s="39"/>
      <c r="P179" s="198">
        <f t="shared" si="1"/>
        <v>0</v>
      </c>
      <c r="Q179" s="198">
        <v>0.585</v>
      </c>
      <c r="R179" s="198">
        <f t="shared" si="2"/>
        <v>4.095</v>
      </c>
      <c r="S179" s="198">
        <v>0</v>
      </c>
      <c r="T179" s="199">
        <f t="shared" si="3"/>
        <v>0</v>
      </c>
      <c r="AR179" s="21" t="s">
        <v>169</v>
      </c>
      <c r="AT179" s="21" t="s">
        <v>166</v>
      </c>
      <c r="AU179" s="21" t="s">
        <v>81</v>
      </c>
      <c r="AY179" s="21" t="s">
        <v>122</v>
      </c>
      <c r="BE179" s="200">
        <f t="shared" si="4"/>
        <v>0</v>
      </c>
      <c r="BF179" s="200">
        <f t="shared" si="5"/>
        <v>0</v>
      </c>
      <c r="BG179" s="200">
        <f t="shared" si="6"/>
        <v>0</v>
      </c>
      <c r="BH179" s="200">
        <f t="shared" si="7"/>
        <v>0</v>
      </c>
      <c r="BI179" s="200">
        <f t="shared" si="8"/>
        <v>0</v>
      </c>
      <c r="BJ179" s="21" t="s">
        <v>79</v>
      </c>
      <c r="BK179" s="200">
        <f t="shared" si="9"/>
        <v>0</v>
      </c>
      <c r="BL179" s="21" t="s">
        <v>129</v>
      </c>
      <c r="BM179" s="21" t="s">
        <v>408</v>
      </c>
    </row>
    <row r="180" spans="2:65" s="1" customFormat="1" ht="16.5" customHeight="1">
      <c r="B180" s="38"/>
      <c r="C180" s="215" t="s">
        <v>409</v>
      </c>
      <c r="D180" s="215" t="s">
        <v>166</v>
      </c>
      <c r="E180" s="216" t="s">
        <v>410</v>
      </c>
      <c r="F180" s="217" t="s">
        <v>411</v>
      </c>
      <c r="G180" s="218" t="s">
        <v>162</v>
      </c>
      <c r="H180" s="219">
        <v>1</v>
      </c>
      <c r="I180" s="220"/>
      <c r="J180" s="221">
        <f t="shared" si="0"/>
        <v>0</v>
      </c>
      <c r="K180" s="217" t="s">
        <v>128</v>
      </c>
      <c r="L180" s="222"/>
      <c r="M180" s="223" t="s">
        <v>21</v>
      </c>
      <c r="N180" s="224" t="s">
        <v>42</v>
      </c>
      <c r="O180" s="39"/>
      <c r="P180" s="198">
        <f t="shared" si="1"/>
        <v>0</v>
      </c>
      <c r="Q180" s="198">
        <v>0.449</v>
      </c>
      <c r="R180" s="198">
        <f t="shared" si="2"/>
        <v>0.449</v>
      </c>
      <c r="S180" s="198">
        <v>0</v>
      </c>
      <c r="T180" s="199">
        <f t="shared" si="3"/>
        <v>0</v>
      </c>
      <c r="AR180" s="21" t="s">
        <v>169</v>
      </c>
      <c r="AT180" s="21" t="s">
        <v>166</v>
      </c>
      <c r="AU180" s="21" t="s">
        <v>81</v>
      </c>
      <c r="AY180" s="21" t="s">
        <v>122</v>
      </c>
      <c r="BE180" s="200">
        <f t="shared" si="4"/>
        <v>0</v>
      </c>
      <c r="BF180" s="200">
        <f t="shared" si="5"/>
        <v>0</v>
      </c>
      <c r="BG180" s="200">
        <f t="shared" si="6"/>
        <v>0</v>
      </c>
      <c r="BH180" s="200">
        <f t="shared" si="7"/>
        <v>0</v>
      </c>
      <c r="BI180" s="200">
        <f t="shared" si="8"/>
        <v>0</v>
      </c>
      <c r="BJ180" s="21" t="s">
        <v>79</v>
      </c>
      <c r="BK180" s="200">
        <f t="shared" si="9"/>
        <v>0</v>
      </c>
      <c r="BL180" s="21" t="s">
        <v>129</v>
      </c>
      <c r="BM180" s="21" t="s">
        <v>412</v>
      </c>
    </row>
    <row r="181" spans="2:65" s="1" customFormat="1" ht="16.5" customHeight="1">
      <c r="B181" s="38"/>
      <c r="C181" s="215" t="s">
        <v>413</v>
      </c>
      <c r="D181" s="215" t="s">
        <v>166</v>
      </c>
      <c r="E181" s="216" t="s">
        <v>414</v>
      </c>
      <c r="F181" s="217" t="s">
        <v>415</v>
      </c>
      <c r="G181" s="218" t="s">
        <v>162</v>
      </c>
      <c r="H181" s="219">
        <v>17</v>
      </c>
      <c r="I181" s="220"/>
      <c r="J181" s="221">
        <f t="shared" si="0"/>
        <v>0</v>
      </c>
      <c r="K181" s="217" t="s">
        <v>128</v>
      </c>
      <c r="L181" s="222"/>
      <c r="M181" s="223" t="s">
        <v>21</v>
      </c>
      <c r="N181" s="224" t="s">
        <v>42</v>
      </c>
      <c r="O181" s="39"/>
      <c r="P181" s="198">
        <f t="shared" si="1"/>
        <v>0</v>
      </c>
      <c r="Q181" s="198">
        <v>0.002</v>
      </c>
      <c r="R181" s="198">
        <f t="shared" si="2"/>
        <v>0.034</v>
      </c>
      <c r="S181" s="198">
        <v>0</v>
      </c>
      <c r="T181" s="199">
        <f t="shared" si="3"/>
        <v>0</v>
      </c>
      <c r="AR181" s="21" t="s">
        <v>169</v>
      </c>
      <c r="AT181" s="21" t="s">
        <v>166</v>
      </c>
      <c r="AU181" s="21" t="s">
        <v>81</v>
      </c>
      <c r="AY181" s="21" t="s">
        <v>122</v>
      </c>
      <c r="BE181" s="200">
        <f t="shared" si="4"/>
        <v>0</v>
      </c>
      <c r="BF181" s="200">
        <f t="shared" si="5"/>
        <v>0</v>
      </c>
      <c r="BG181" s="200">
        <f t="shared" si="6"/>
        <v>0</v>
      </c>
      <c r="BH181" s="200">
        <f t="shared" si="7"/>
        <v>0</v>
      </c>
      <c r="BI181" s="200">
        <f t="shared" si="8"/>
        <v>0</v>
      </c>
      <c r="BJ181" s="21" t="s">
        <v>79</v>
      </c>
      <c r="BK181" s="200">
        <f t="shared" si="9"/>
        <v>0</v>
      </c>
      <c r="BL181" s="21" t="s">
        <v>129</v>
      </c>
      <c r="BM181" s="21" t="s">
        <v>416</v>
      </c>
    </row>
    <row r="182" spans="2:65" s="1" customFormat="1" ht="16.5" customHeight="1">
      <c r="B182" s="38"/>
      <c r="C182" s="215" t="s">
        <v>417</v>
      </c>
      <c r="D182" s="215" t="s">
        <v>166</v>
      </c>
      <c r="E182" s="216" t="s">
        <v>418</v>
      </c>
      <c r="F182" s="217" t="s">
        <v>419</v>
      </c>
      <c r="G182" s="218" t="s">
        <v>162</v>
      </c>
      <c r="H182" s="219">
        <v>3</v>
      </c>
      <c r="I182" s="220"/>
      <c r="J182" s="221">
        <f t="shared" si="0"/>
        <v>0</v>
      </c>
      <c r="K182" s="217" t="s">
        <v>128</v>
      </c>
      <c r="L182" s="222"/>
      <c r="M182" s="223" t="s">
        <v>21</v>
      </c>
      <c r="N182" s="224" t="s">
        <v>42</v>
      </c>
      <c r="O182" s="39"/>
      <c r="P182" s="198">
        <f t="shared" si="1"/>
        <v>0</v>
      </c>
      <c r="Q182" s="198">
        <v>0.032</v>
      </c>
      <c r="R182" s="198">
        <f t="shared" si="2"/>
        <v>0.096</v>
      </c>
      <c r="S182" s="198">
        <v>0</v>
      </c>
      <c r="T182" s="199">
        <f t="shared" si="3"/>
        <v>0</v>
      </c>
      <c r="AR182" s="21" t="s">
        <v>169</v>
      </c>
      <c r="AT182" s="21" t="s">
        <v>166</v>
      </c>
      <c r="AU182" s="21" t="s">
        <v>81</v>
      </c>
      <c r="AY182" s="21" t="s">
        <v>122</v>
      </c>
      <c r="BE182" s="200">
        <f t="shared" si="4"/>
        <v>0</v>
      </c>
      <c r="BF182" s="200">
        <f t="shared" si="5"/>
        <v>0</v>
      </c>
      <c r="BG182" s="200">
        <f t="shared" si="6"/>
        <v>0</v>
      </c>
      <c r="BH182" s="200">
        <f t="shared" si="7"/>
        <v>0</v>
      </c>
      <c r="BI182" s="200">
        <f t="shared" si="8"/>
        <v>0</v>
      </c>
      <c r="BJ182" s="21" t="s">
        <v>79</v>
      </c>
      <c r="BK182" s="200">
        <f t="shared" si="9"/>
        <v>0</v>
      </c>
      <c r="BL182" s="21" t="s">
        <v>129</v>
      </c>
      <c r="BM182" s="21" t="s">
        <v>420</v>
      </c>
    </row>
    <row r="183" spans="2:65" s="1" customFormat="1" ht="16.5" customHeight="1">
      <c r="B183" s="38"/>
      <c r="C183" s="215" t="s">
        <v>421</v>
      </c>
      <c r="D183" s="215" t="s">
        <v>166</v>
      </c>
      <c r="E183" s="216" t="s">
        <v>422</v>
      </c>
      <c r="F183" s="217" t="s">
        <v>423</v>
      </c>
      <c r="G183" s="218" t="s">
        <v>162</v>
      </c>
      <c r="H183" s="219">
        <v>1</v>
      </c>
      <c r="I183" s="220"/>
      <c r="J183" s="221">
        <f t="shared" si="0"/>
        <v>0</v>
      </c>
      <c r="K183" s="217" t="s">
        <v>128</v>
      </c>
      <c r="L183" s="222"/>
      <c r="M183" s="223" t="s">
        <v>21</v>
      </c>
      <c r="N183" s="224" t="s">
        <v>42</v>
      </c>
      <c r="O183" s="39"/>
      <c r="P183" s="198">
        <f t="shared" si="1"/>
        <v>0</v>
      </c>
      <c r="Q183" s="198">
        <v>0.041</v>
      </c>
      <c r="R183" s="198">
        <f t="shared" si="2"/>
        <v>0.041</v>
      </c>
      <c r="S183" s="198">
        <v>0</v>
      </c>
      <c r="T183" s="199">
        <f t="shared" si="3"/>
        <v>0</v>
      </c>
      <c r="AR183" s="21" t="s">
        <v>169</v>
      </c>
      <c r="AT183" s="21" t="s">
        <v>166</v>
      </c>
      <c r="AU183" s="21" t="s">
        <v>81</v>
      </c>
      <c r="AY183" s="21" t="s">
        <v>122</v>
      </c>
      <c r="BE183" s="200">
        <f t="shared" si="4"/>
        <v>0</v>
      </c>
      <c r="BF183" s="200">
        <f t="shared" si="5"/>
        <v>0</v>
      </c>
      <c r="BG183" s="200">
        <f t="shared" si="6"/>
        <v>0</v>
      </c>
      <c r="BH183" s="200">
        <f t="shared" si="7"/>
        <v>0</v>
      </c>
      <c r="BI183" s="200">
        <f t="shared" si="8"/>
        <v>0</v>
      </c>
      <c r="BJ183" s="21" t="s">
        <v>79</v>
      </c>
      <c r="BK183" s="200">
        <f t="shared" si="9"/>
        <v>0</v>
      </c>
      <c r="BL183" s="21" t="s">
        <v>129</v>
      </c>
      <c r="BM183" s="21" t="s">
        <v>424</v>
      </c>
    </row>
    <row r="184" spans="2:65" s="1" customFormat="1" ht="16.5" customHeight="1">
      <c r="B184" s="38"/>
      <c r="C184" s="215" t="s">
        <v>425</v>
      </c>
      <c r="D184" s="215" t="s">
        <v>166</v>
      </c>
      <c r="E184" s="216" t="s">
        <v>426</v>
      </c>
      <c r="F184" s="217" t="s">
        <v>427</v>
      </c>
      <c r="G184" s="218" t="s">
        <v>162</v>
      </c>
      <c r="H184" s="219">
        <v>3</v>
      </c>
      <c r="I184" s="220"/>
      <c r="J184" s="221">
        <f t="shared" si="0"/>
        <v>0</v>
      </c>
      <c r="K184" s="217" t="s">
        <v>128</v>
      </c>
      <c r="L184" s="222"/>
      <c r="M184" s="223" t="s">
        <v>21</v>
      </c>
      <c r="N184" s="224" t="s">
        <v>42</v>
      </c>
      <c r="O184" s="39"/>
      <c r="P184" s="198">
        <f t="shared" si="1"/>
        <v>0</v>
      </c>
      <c r="Q184" s="198">
        <v>0.053</v>
      </c>
      <c r="R184" s="198">
        <f t="shared" si="2"/>
        <v>0.159</v>
      </c>
      <c r="S184" s="198">
        <v>0</v>
      </c>
      <c r="T184" s="199">
        <f t="shared" si="3"/>
        <v>0</v>
      </c>
      <c r="AR184" s="21" t="s">
        <v>169</v>
      </c>
      <c r="AT184" s="21" t="s">
        <v>166</v>
      </c>
      <c r="AU184" s="21" t="s">
        <v>81</v>
      </c>
      <c r="AY184" s="21" t="s">
        <v>122</v>
      </c>
      <c r="BE184" s="200">
        <f t="shared" si="4"/>
        <v>0</v>
      </c>
      <c r="BF184" s="200">
        <f t="shared" si="5"/>
        <v>0</v>
      </c>
      <c r="BG184" s="200">
        <f t="shared" si="6"/>
        <v>0</v>
      </c>
      <c r="BH184" s="200">
        <f t="shared" si="7"/>
        <v>0</v>
      </c>
      <c r="BI184" s="200">
        <f t="shared" si="8"/>
        <v>0</v>
      </c>
      <c r="BJ184" s="21" t="s">
        <v>79</v>
      </c>
      <c r="BK184" s="200">
        <f t="shared" si="9"/>
        <v>0</v>
      </c>
      <c r="BL184" s="21" t="s">
        <v>129</v>
      </c>
      <c r="BM184" s="21" t="s">
        <v>428</v>
      </c>
    </row>
    <row r="185" spans="2:65" s="1" customFormat="1" ht="16.5" customHeight="1">
      <c r="B185" s="38"/>
      <c r="C185" s="189" t="s">
        <v>429</v>
      </c>
      <c r="D185" s="189" t="s">
        <v>124</v>
      </c>
      <c r="E185" s="190" t="s">
        <v>430</v>
      </c>
      <c r="F185" s="191" t="s">
        <v>431</v>
      </c>
      <c r="G185" s="192" t="s">
        <v>162</v>
      </c>
      <c r="H185" s="193">
        <v>3</v>
      </c>
      <c r="I185" s="194"/>
      <c r="J185" s="195">
        <f t="shared" si="0"/>
        <v>0</v>
      </c>
      <c r="K185" s="191" t="s">
        <v>21</v>
      </c>
      <c r="L185" s="58"/>
      <c r="M185" s="196" t="s">
        <v>21</v>
      </c>
      <c r="N185" s="197" t="s">
        <v>42</v>
      </c>
      <c r="O185" s="39"/>
      <c r="P185" s="198">
        <f t="shared" si="1"/>
        <v>0</v>
      </c>
      <c r="Q185" s="198">
        <v>0.3409</v>
      </c>
      <c r="R185" s="198">
        <f t="shared" si="2"/>
        <v>1.0227</v>
      </c>
      <c r="S185" s="198">
        <v>0</v>
      </c>
      <c r="T185" s="199">
        <f t="shared" si="3"/>
        <v>0</v>
      </c>
      <c r="AR185" s="21" t="s">
        <v>129</v>
      </c>
      <c r="AT185" s="21" t="s">
        <v>124</v>
      </c>
      <c r="AU185" s="21" t="s">
        <v>81</v>
      </c>
      <c r="AY185" s="21" t="s">
        <v>122</v>
      </c>
      <c r="BE185" s="200">
        <f t="shared" si="4"/>
        <v>0</v>
      </c>
      <c r="BF185" s="200">
        <f t="shared" si="5"/>
        <v>0</v>
      </c>
      <c r="BG185" s="200">
        <f t="shared" si="6"/>
        <v>0</v>
      </c>
      <c r="BH185" s="200">
        <f t="shared" si="7"/>
        <v>0</v>
      </c>
      <c r="BI185" s="200">
        <f t="shared" si="8"/>
        <v>0</v>
      </c>
      <c r="BJ185" s="21" t="s">
        <v>79</v>
      </c>
      <c r="BK185" s="200">
        <f t="shared" si="9"/>
        <v>0</v>
      </c>
      <c r="BL185" s="21" t="s">
        <v>129</v>
      </c>
      <c r="BM185" s="21" t="s">
        <v>432</v>
      </c>
    </row>
    <row r="186" spans="2:47" s="1" customFormat="1" ht="108">
      <c r="B186" s="38"/>
      <c r="C186" s="60"/>
      <c r="D186" s="201" t="s">
        <v>131</v>
      </c>
      <c r="E186" s="60"/>
      <c r="F186" s="202" t="s">
        <v>433</v>
      </c>
      <c r="G186" s="60"/>
      <c r="H186" s="60"/>
      <c r="I186" s="160"/>
      <c r="J186" s="60"/>
      <c r="K186" s="60"/>
      <c r="L186" s="58"/>
      <c r="M186" s="203"/>
      <c r="N186" s="39"/>
      <c r="O186" s="39"/>
      <c r="P186" s="39"/>
      <c r="Q186" s="39"/>
      <c r="R186" s="39"/>
      <c r="S186" s="39"/>
      <c r="T186" s="75"/>
      <c r="AT186" s="21" t="s">
        <v>131</v>
      </c>
      <c r="AU186" s="21" t="s">
        <v>81</v>
      </c>
    </row>
    <row r="187" spans="2:65" s="1" customFormat="1" ht="25.5" customHeight="1">
      <c r="B187" s="38"/>
      <c r="C187" s="215" t="s">
        <v>434</v>
      </c>
      <c r="D187" s="215" t="s">
        <v>166</v>
      </c>
      <c r="E187" s="216" t="s">
        <v>435</v>
      </c>
      <c r="F187" s="217" t="s">
        <v>436</v>
      </c>
      <c r="G187" s="218" t="s">
        <v>162</v>
      </c>
      <c r="H187" s="219">
        <v>3</v>
      </c>
      <c r="I187" s="220"/>
      <c r="J187" s="221">
        <f>ROUND(I187*H187,2)</f>
        <v>0</v>
      </c>
      <c r="K187" s="217" t="s">
        <v>21</v>
      </c>
      <c r="L187" s="222"/>
      <c r="M187" s="223" t="s">
        <v>21</v>
      </c>
      <c r="N187" s="224" t="s">
        <v>42</v>
      </c>
      <c r="O187" s="39"/>
      <c r="P187" s="198">
        <f>O187*H187</f>
        <v>0</v>
      </c>
      <c r="Q187" s="198">
        <v>2.208</v>
      </c>
      <c r="R187" s="198">
        <f>Q187*H187</f>
        <v>6.6240000000000006</v>
      </c>
      <c r="S187" s="198">
        <v>0</v>
      </c>
      <c r="T187" s="199">
        <f>S187*H187</f>
        <v>0</v>
      </c>
      <c r="AR187" s="21" t="s">
        <v>169</v>
      </c>
      <c r="AT187" s="21" t="s">
        <v>166</v>
      </c>
      <c r="AU187" s="21" t="s">
        <v>81</v>
      </c>
      <c r="AY187" s="21" t="s">
        <v>122</v>
      </c>
      <c r="BE187" s="200">
        <f>IF(N187="základní",J187,0)</f>
        <v>0</v>
      </c>
      <c r="BF187" s="200">
        <f>IF(N187="snížená",J187,0)</f>
        <v>0</v>
      </c>
      <c r="BG187" s="200">
        <f>IF(N187="zákl. přenesená",J187,0)</f>
        <v>0</v>
      </c>
      <c r="BH187" s="200">
        <f>IF(N187="sníž. přenesená",J187,0)</f>
        <v>0</v>
      </c>
      <c r="BI187" s="200">
        <f>IF(N187="nulová",J187,0)</f>
        <v>0</v>
      </c>
      <c r="BJ187" s="21" t="s">
        <v>79</v>
      </c>
      <c r="BK187" s="200">
        <f>ROUND(I187*H187,2)</f>
        <v>0</v>
      </c>
      <c r="BL187" s="21" t="s">
        <v>129</v>
      </c>
      <c r="BM187" s="21" t="s">
        <v>437</v>
      </c>
    </row>
    <row r="188" spans="2:65" s="1" customFormat="1" ht="25.5" customHeight="1">
      <c r="B188" s="38"/>
      <c r="C188" s="189" t="s">
        <v>438</v>
      </c>
      <c r="D188" s="189" t="s">
        <v>124</v>
      </c>
      <c r="E188" s="190" t="s">
        <v>439</v>
      </c>
      <c r="F188" s="191" t="s">
        <v>440</v>
      </c>
      <c r="G188" s="192" t="s">
        <v>162</v>
      </c>
      <c r="H188" s="193">
        <v>8</v>
      </c>
      <c r="I188" s="194"/>
      <c r="J188" s="195">
        <f>ROUND(I188*H188,2)</f>
        <v>0</v>
      </c>
      <c r="K188" s="191" t="s">
        <v>128</v>
      </c>
      <c r="L188" s="58"/>
      <c r="M188" s="196" t="s">
        <v>21</v>
      </c>
      <c r="N188" s="197" t="s">
        <v>42</v>
      </c>
      <c r="O188" s="39"/>
      <c r="P188" s="198">
        <f>O188*H188</f>
        <v>0</v>
      </c>
      <c r="Q188" s="198">
        <v>0.21734</v>
      </c>
      <c r="R188" s="198">
        <f>Q188*H188</f>
        <v>1.73872</v>
      </c>
      <c r="S188" s="198">
        <v>0</v>
      </c>
      <c r="T188" s="199">
        <f>S188*H188</f>
        <v>0</v>
      </c>
      <c r="AR188" s="21" t="s">
        <v>129</v>
      </c>
      <c r="AT188" s="21" t="s">
        <v>124</v>
      </c>
      <c r="AU188" s="21" t="s">
        <v>81</v>
      </c>
      <c r="AY188" s="21" t="s">
        <v>122</v>
      </c>
      <c r="BE188" s="200">
        <f>IF(N188="základní",J188,0)</f>
        <v>0</v>
      </c>
      <c r="BF188" s="200">
        <f>IF(N188="snížená",J188,0)</f>
        <v>0</v>
      </c>
      <c r="BG188" s="200">
        <f>IF(N188="zákl. přenesená",J188,0)</f>
        <v>0</v>
      </c>
      <c r="BH188" s="200">
        <f>IF(N188="sníž. přenesená",J188,0)</f>
        <v>0</v>
      </c>
      <c r="BI188" s="200">
        <f>IF(N188="nulová",J188,0)</f>
        <v>0</v>
      </c>
      <c r="BJ188" s="21" t="s">
        <v>79</v>
      </c>
      <c r="BK188" s="200">
        <f>ROUND(I188*H188,2)</f>
        <v>0</v>
      </c>
      <c r="BL188" s="21" t="s">
        <v>129</v>
      </c>
      <c r="BM188" s="21" t="s">
        <v>441</v>
      </c>
    </row>
    <row r="189" spans="2:47" s="1" customFormat="1" ht="148.5">
      <c r="B189" s="38"/>
      <c r="C189" s="60"/>
      <c r="D189" s="201" t="s">
        <v>131</v>
      </c>
      <c r="E189" s="60"/>
      <c r="F189" s="202" t="s">
        <v>442</v>
      </c>
      <c r="G189" s="60"/>
      <c r="H189" s="60"/>
      <c r="I189" s="160"/>
      <c r="J189" s="60"/>
      <c r="K189" s="60"/>
      <c r="L189" s="58"/>
      <c r="M189" s="203"/>
      <c r="N189" s="39"/>
      <c r="O189" s="39"/>
      <c r="P189" s="39"/>
      <c r="Q189" s="39"/>
      <c r="R189" s="39"/>
      <c r="S189" s="39"/>
      <c r="T189" s="75"/>
      <c r="AT189" s="21" t="s">
        <v>131</v>
      </c>
      <c r="AU189" s="21" t="s">
        <v>81</v>
      </c>
    </row>
    <row r="190" spans="2:65" s="1" customFormat="1" ht="25.5" customHeight="1">
      <c r="B190" s="38"/>
      <c r="C190" s="215" t="s">
        <v>443</v>
      </c>
      <c r="D190" s="215" t="s">
        <v>166</v>
      </c>
      <c r="E190" s="216" t="s">
        <v>444</v>
      </c>
      <c r="F190" s="217" t="s">
        <v>445</v>
      </c>
      <c r="G190" s="218" t="s">
        <v>162</v>
      </c>
      <c r="H190" s="219">
        <v>8</v>
      </c>
      <c r="I190" s="220"/>
      <c r="J190" s="221">
        <f>ROUND(I190*H190,2)</f>
        <v>0</v>
      </c>
      <c r="K190" s="217" t="s">
        <v>128</v>
      </c>
      <c r="L190" s="222"/>
      <c r="M190" s="223" t="s">
        <v>21</v>
      </c>
      <c r="N190" s="224" t="s">
        <v>42</v>
      </c>
      <c r="O190" s="39"/>
      <c r="P190" s="198">
        <f>O190*H190</f>
        <v>0</v>
      </c>
      <c r="Q190" s="198">
        <v>0.0563</v>
      </c>
      <c r="R190" s="198">
        <f>Q190*H190</f>
        <v>0.4504</v>
      </c>
      <c r="S190" s="198">
        <v>0</v>
      </c>
      <c r="T190" s="199">
        <f>S190*H190</f>
        <v>0</v>
      </c>
      <c r="AR190" s="21" t="s">
        <v>169</v>
      </c>
      <c r="AT190" s="21" t="s">
        <v>166</v>
      </c>
      <c r="AU190" s="21" t="s">
        <v>81</v>
      </c>
      <c r="AY190" s="21" t="s">
        <v>122</v>
      </c>
      <c r="BE190" s="200">
        <f>IF(N190="základní",J190,0)</f>
        <v>0</v>
      </c>
      <c r="BF190" s="200">
        <f>IF(N190="snížená",J190,0)</f>
        <v>0</v>
      </c>
      <c r="BG190" s="200">
        <f>IF(N190="zákl. přenesená",J190,0)</f>
        <v>0</v>
      </c>
      <c r="BH190" s="200">
        <f>IF(N190="sníž. přenesená",J190,0)</f>
        <v>0</v>
      </c>
      <c r="BI190" s="200">
        <f>IF(N190="nulová",J190,0)</f>
        <v>0</v>
      </c>
      <c r="BJ190" s="21" t="s">
        <v>79</v>
      </c>
      <c r="BK190" s="200">
        <f>ROUND(I190*H190,2)</f>
        <v>0</v>
      </c>
      <c r="BL190" s="21" t="s">
        <v>129</v>
      </c>
      <c r="BM190" s="21" t="s">
        <v>446</v>
      </c>
    </row>
    <row r="191" spans="2:65" s="1" customFormat="1" ht="25.5" customHeight="1">
      <c r="B191" s="38"/>
      <c r="C191" s="189" t="s">
        <v>447</v>
      </c>
      <c r="D191" s="189" t="s">
        <v>124</v>
      </c>
      <c r="E191" s="190" t="s">
        <v>448</v>
      </c>
      <c r="F191" s="191" t="s">
        <v>449</v>
      </c>
      <c r="G191" s="192" t="s">
        <v>162</v>
      </c>
      <c r="H191" s="193">
        <v>3</v>
      </c>
      <c r="I191" s="194"/>
      <c r="J191" s="195">
        <f>ROUND(I191*H191,2)</f>
        <v>0</v>
      </c>
      <c r="K191" s="191" t="s">
        <v>128</v>
      </c>
      <c r="L191" s="58"/>
      <c r="M191" s="196" t="s">
        <v>21</v>
      </c>
      <c r="N191" s="197" t="s">
        <v>42</v>
      </c>
      <c r="O191" s="39"/>
      <c r="P191" s="198">
        <f>O191*H191</f>
        <v>0</v>
      </c>
      <c r="Q191" s="198">
        <v>0.21734</v>
      </c>
      <c r="R191" s="198">
        <f>Q191*H191</f>
        <v>0.65202</v>
      </c>
      <c r="S191" s="198">
        <v>0</v>
      </c>
      <c r="T191" s="199">
        <f>S191*H191</f>
        <v>0</v>
      </c>
      <c r="AR191" s="21" t="s">
        <v>129</v>
      </c>
      <c r="AT191" s="21" t="s">
        <v>124</v>
      </c>
      <c r="AU191" s="21" t="s">
        <v>81</v>
      </c>
      <c r="AY191" s="21" t="s">
        <v>122</v>
      </c>
      <c r="BE191" s="200">
        <f>IF(N191="základní",J191,0)</f>
        <v>0</v>
      </c>
      <c r="BF191" s="200">
        <f>IF(N191="snížená",J191,0)</f>
        <v>0</v>
      </c>
      <c r="BG191" s="200">
        <f>IF(N191="zákl. přenesená",J191,0)</f>
        <v>0</v>
      </c>
      <c r="BH191" s="200">
        <f>IF(N191="sníž. přenesená",J191,0)</f>
        <v>0</v>
      </c>
      <c r="BI191" s="200">
        <f>IF(N191="nulová",J191,0)</f>
        <v>0</v>
      </c>
      <c r="BJ191" s="21" t="s">
        <v>79</v>
      </c>
      <c r="BK191" s="200">
        <f>ROUND(I191*H191,2)</f>
        <v>0</v>
      </c>
      <c r="BL191" s="21" t="s">
        <v>129</v>
      </c>
      <c r="BM191" s="21" t="s">
        <v>450</v>
      </c>
    </row>
    <row r="192" spans="2:47" s="1" customFormat="1" ht="40.5">
      <c r="B192" s="38"/>
      <c r="C192" s="60"/>
      <c r="D192" s="201" t="s">
        <v>131</v>
      </c>
      <c r="E192" s="60"/>
      <c r="F192" s="202" t="s">
        <v>451</v>
      </c>
      <c r="G192" s="60"/>
      <c r="H192" s="60"/>
      <c r="I192" s="160"/>
      <c r="J192" s="60"/>
      <c r="K192" s="60"/>
      <c r="L192" s="58"/>
      <c r="M192" s="203"/>
      <c r="N192" s="39"/>
      <c r="O192" s="39"/>
      <c r="P192" s="39"/>
      <c r="Q192" s="39"/>
      <c r="R192" s="39"/>
      <c r="S192" s="39"/>
      <c r="T192" s="75"/>
      <c r="AT192" s="21" t="s">
        <v>131</v>
      </c>
      <c r="AU192" s="21" t="s">
        <v>81</v>
      </c>
    </row>
    <row r="193" spans="2:65" s="1" customFormat="1" ht="16.5" customHeight="1">
      <c r="B193" s="38"/>
      <c r="C193" s="215" t="s">
        <v>452</v>
      </c>
      <c r="D193" s="215" t="s">
        <v>166</v>
      </c>
      <c r="E193" s="216" t="s">
        <v>453</v>
      </c>
      <c r="F193" s="217" t="s">
        <v>454</v>
      </c>
      <c r="G193" s="218" t="s">
        <v>162</v>
      </c>
      <c r="H193" s="219">
        <v>3</v>
      </c>
      <c r="I193" s="220"/>
      <c r="J193" s="221">
        <f>ROUND(I193*H193,2)</f>
        <v>0</v>
      </c>
      <c r="K193" s="217" t="s">
        <v>21</v>
      </c>
      <c r="L193" s="222"/>
      <c r="M193" s="223" t="s">
        <v>21</v>
      </c>
      <c r="N193" s="224" t="s">
        <v>42</v>
      </c>
      <c r="O193" s="39"/>
      <c r="P193" s="198">
        <f>O193*H193</f>
        <v>0</v>
      </c>
      <c r="Q193" s="198">
        <v>0.142</v>
      </c>
      <c r="R193" s="198">
        <f>Q193*H193</f>
        <v>0.42599999999999993</v>
      </c>
      <c r="S193" s="198">
        <v>0</v>
      </c>
      <c r="T193" s="199">
        <f>S193*H193</f>
        <v>0</v>
      </c>
      <c r="AR193" s="21" t="s">
        <v>169</v>
      </c>
      <c r="AT193" s="21" t="s">
        <v>166</v>
      </c>
      <c r="AU193" s="21" t="s">
        <v>81</v>
      </c>
      <c r="AY193" s="21" t="s">
        <v>122</v>
      </c>
      <c r="BE193" s="200">
        <f>IF(N193="základní",J193,0)</f>
        <v>0</v>
      </c>
      <c r="BF193" s="200">
        <f>IF(N193="snížená",J193,0)</f>
        <v>0</v>
      </c>
      <c r="BG193" s="200">
        <f>IF(N193="zákl. přenesená",J193,0)</f>
        <v>0</v>
      </c>
      <c r="BH193" s="200">
        <f>IF(N193="sníž. přenesená",J193,0)</f>
        <v>0</v>
      </c>
      <c r="BI193" s="200">
        <f>IF(N193="nulová",J193,0)</f>
        <v>0</v>
      </c>
      <c r="BJ193" s="21" t="s">
        <v>79</v>
      </c>
      <c r="BK193" s="200">
        <f>ROUND(I193*H193,2)</f>
        <v>0</v>
      </c>
      <c r="BL193" s="21" t="s">
        <v>129</v>
      </c>
      <c r="BM193" s="21" t="s">
        <v>455</v>
      </c>
    </row>
    <row r="194" spans="2:65" s="1" customFormat="1" ht="25.5" customHeight="1">
      <c r="B194" s="38"/>
      <c r="C194" s="189" t="s">
        <v>456</v>
      </c>
      <c r="D194" s="189" t="s">
        <v>124</v>
      </c>
      <c r="E194" s="190" t="s">
        <v>457</v>
      </c>
      <c r="F194" s="191" t="s">
        <v>458</v>
      </c>
      <c r="G194" s="192" t="s">
        <v>162</v>
      </c>
      <c r="H194" s="193">
        <v>2</v>
      </c>
      <c r="I194" s="194"/>
      <c r="J194" s="195">
        <f>ROUND(I194*H194,2)</f>
        <v>0</v>
      </c>
      <c r="K194" s="191" t="s">
        <v>128</v>
      </c>
      <c r="L194" s="58"/>
      <c r="M194" s="196" t="s">
        <v>21</v>
      </c>
      <c r="N194" s="197" t="s">
        <v>42</v>
      </c>
      <c r="O194" s="39"/>
      <c r="P194" s="198">
        <f>O194*H194</f>
        <v>0</v>
      </c>
      <c r="Q194" s="198">
        <v>0.00312</v>
      </c>
      <c r="R194" s="198">
        <f>Q194*H194</f>
        <v>0.00624</v>
      </c>
      <c r="S194" s="198">
        <v>0</v>
      </c>
      <c r="T194" s="199">
        <f>S194*H194</f>
        <v>0</v>
      </c>
      <c r="AR194" s="21" t="s">
        <v>129</v>
      </c>
      <c r="AT194" s="21" t="s">
        <v>124</v>
      </c>
      <c r="AU194" s="21" t="s">
        <v>81</v>
      </c>
      <c r="AY194" s="21" t="s">
        <v>122</v>
      </c>
      <c r="BE194" s="200">
        <f>IF(N194="základní",J194,0)</f>
        <v>0</v>
      </c>
      <c r="BF194" s="200">
        <f>IF(N194="snížená",J194,0)</f>
        <v>0</v>
      </c>
      <c r="BG194" s="200">
        <f>IF(N194="zákl. přenesená",J194,0)</f>
        <v>0</v>
      </c>
      <c r="BH194" s="200">
        <f>IF(N194="sníž. přenesená",J194,0)</f>
        <v>0</v>
      </c>
      <c r="BI194" s="200">
        <f>IF(N194="nulová",J194,0)</f>
        <v>0</v>
      </c>
      <c r="BJ194" s="21" t="s">
        <v>79</v>
      </c>
      <c r="BK194" s="200">
        <f>ROUND(I194*H194,2)</f>
        <v>0</v>
      </c>
      <c r="BL194" s="21" t="s">
        <v>129</v>
      </c>
      <c r="BM194" s="21" t="s">
        <v>459</v>
      </c>
    </row>
    <row r="195" spans="2:47" s="1" customFormat="1" ht="27">
      <c r="B195" s="38"/>
      <c r="C195" s="60"/>
      <c r="D195" s="201" t="s">
        <v>131</v>
      </c>
      <c r="E195" s="60"/>
      <c r="F195" s="202" t="s">
        <v>460</v>
      </c>
      <c r="G195" s="60"/>
      <c r="H195" s="60"/>
      <c r="I195" s="160"/>
      <c r="J195" s="60"/>
      <c r="K195" s="60"/>
      <c r="L195" s="58"/>
      <c r="M195" s="203"/>
      <c r="N195" s="39"/>
      <c r="O195" s="39"/>
      <c r="P195" s="39"/>
      <c r="Q195" s="39"/>
      <c r="R195" s="39"/>
      <c r="S195" s="39"/>
      <c r="T195" s="75"/>
      <c r="AT195" s="21" t="s">
        <v>131</v>
      </c>
      <c r="AU195" s="21" t="s">
        <v>81</v>
      </c>
    </row>
    <row r="196" spans="2:65" s="1" customFormat="1" ht="16.5" customHeight="1">
      <c r="B196" s="38"/>
      <c r="C196" s="189" t="s">
        <v>461</v>
      </c>
      <c r="D196" s="189" t="s">
        <v>124</v>
      </c>
      <c r="E196" s="190" t="s">
        <v>462</v>
      </c>
      <c r="F196" s="191" t="s">
        <v>463</v>
      </c>
      <c r="G196" s="192" t="s">
        <v>173</v>
      </c>
      <c r="H196" s="193">
        <v>5</v>
      </c>
      <c r="I196" s="194"/>
      <c r="J196" s="195">
        <f>ROUND(I196*H196,2)</f>
        <v>0</v>
      </c>
      <c r="K196" s="191" t="s">
        <v>21</v>
      </c>
      <c r="L196" s="58"/>
      <c r="M196" s="196" t="s">
        <v>21</v>
      </c>
      <c r="N196" s="197" t="s">
        <v>42</v>
      </c>
      <c r="O196" s="39"/>
      <c r="P196" s="198">
        <f>O196*H196</f>
        <v>0</v>
      </c>
      <c r="Q196" s="198">
        <v>0.00079</v>
      </c>
      <c r="R196" s="198">
        <f>Q196*H196</f>
        <v>0.00395</v>
      </c>
      <c r="S196" s="198">
        <v>0</v>
      </c>
      <c r="T196" s="199">
        <f>S196*H196</f>
        <v>0</v>
      </c>
      <c r="AR196" s="21" t="s">
        <v>129</v>
      </c>
      <c r="AT196" s="21" t="s">
        <v>124</v>
      </c>
      <c r="AU196" s="21" t="s">
        <v>81</v>
      </c>
      <c r="AY196" s="21" t="s">
        <v>122</v>
      </c>
      <c r="BE196" s="200">
        <f>IF(N196="základní",J196,0)</f>
        <v>0</v>
      </c>
      <c r="BF196" s="200">
        <f>IF(N196="snížená",J196,0)</f>
        <v>0</v>
      </c>
      <c r="BG196" s="200">
        <f>IF(N196="zákl. přenesená",J196,0)</f>
        <v>0</v>
      </c>
      <c r="BH196" s="200">
        <f>IF(N196="sníž. přenesená",J196,0)</f>
        <v>0</v>
      </c>
      <c r="BI196" s="200">
        <f>IF(N196="nulová",J196,0)</f>
        <v>0</v>
      </c>
      <c r="BJ196" s="21" t="s">
        <v>79</v>
      </c>
      <c r="BK196" s="200">
        <f>ROUND(I196*H196,2)</f>
        <v>0</v>
      </c>
      <c r="BL196" s="21" t="s">
        <v>129</v>
      </c>
      <c r="BM196" s="21" t="s">
        <v>464</v>
      </c>
    </row>
    <row r="197" spans="2:65" s="1" customFormat="1" ht="25.5" customHeight="1">
      <c r="B197" s="38"/>
      <c r="C197" s="189" t="s">
        <v>465</v>
      </c>
      <c r="D197" s="189" t="s">
        <v>124</v>
      </c>
      <c r="E197" s="190" t="s">
        <v>466</v>
      </c>
      <c r="F197" s="191" t="s">
        <v>467</v>
      </c>
      <c r="G197" s="192" t="s">
        <v>162</v>
      </c>
      <c r="H197" s="193">
        <v>6</v>
      </c>
      <c r="I197" s="194"/>
      <c r="J197" s="195">
        <f>ROUND(I197*H197,2)</f>
        <v>0</v>
      </c>
      <c r="K197" s="191" t="s">
        <v>128</v>
      </c>
      <c r="L197" s="58"/>
      <c r="M197" s="196" t="s">
        <v>21</v>
      </c>
      <c r="N197" s="197" t="s">
        <v>42</v>
      </c>
      <c r="O197" s="39"/>
      <c r="P197" s="198">
        <f>O197*H197</f>
        <v>0</v>
      </c>
      <c r="Q197" s="198">
        <v>0.00055</v>
      </c>
      <c r="R197" s="198">
        <f>Q197*H197</f>
        <v>0.0033</v>
      </c>
      <c r="S197" s="198">
        <v>0</v>
      </c>
      <c r="T197" s="199">
        <f>S197*H197</f>
        <v>0</v>
      </c>
      <c r="AR197" s="21" t="s">
        <v>129</v>
      </c>
      <c r="AT197" s="21" t="s">
        <v>124</v>
      </c>
      <c r="AU197" s="21" t="s">
        <v>81</v>
      </c>
      <c r="AY197" s="21" t="s">
        <v>122</v>
      </c>
      <c r="BE197" s="200">
        <f>IF(N197="základní",J197,0)</f>
        <v>0</v>
      </c>
      <c r="BF197" s="200">
        <f>IF(N197="snížená",J197,0)</f>
        <v>0</v>
      </c>
      <c r="BG197" s="200">
        <f>IF(N197="zákl. přenesená",J197,0)</f>
        <v>0</v>
      </c>
      <c r="BH197" s="200">
        <f>IF(N197="sníž. přenesená",J197,0)</f>
        <v>0</v>
      </c>
      <c r="BI197" s="200">
        <f>IF(N197="nulová",J197,0)</f>
        <v>0</v>
      </c>
      <c r="BJ197" s="21" t="s">
        <v>79</v>
      </c>
      <c r="BK197" s="200">
        <f>ROUND(I197*H197,2)</f>
        <v>0</v>
      </c>
      <c r="BL197" s="21" t="s">
        <v>129</v>
      </c>
      <c r="BM197" s="21" t="s">
        <v>468</v>
      </c>
    </row>
    <row r="198" spans="2:65" s="1" customFormat="1" ht="16.5" customHeight="1">
      <c r="B198" s="38"/>
      <c r="C198" s="215" t="s">
        <v>469</v>
      </c>
      <c r="D198" s="215" t="s">
        <v>166</v>
      </c>
      <c r="E198" s="216" t="s">
        <v>470</v>
      </c>
      <c r="F198" s="217" t="s">
        <v>471</v>
      </c>
      <c r="G198" s="218" t="s">
        <v>166</v>
      </c>
      <c r="H198" s="219">
        <v>5</v>
      </c>
      <c r="I198" s="220"/>
      <c r="J198" s="221">
        <f>ROUND(I198*H198,2)</f>
        <v>0</v>
      </c>
      <c r="K198" s="217" t="s">
        <v>21</v>
      </c>
      <c r="L198" s="222"/>
      <c r="M198" s="223" t="s">
        <v>21</v>
      </c>
      <c r="N198" s="224" t="s">
        <v>42</v>
      </c>
      <c r="O198" s="39"/>
      <c r="P198" s="198">
        <f>O198*H198</f>
        <v>0</v>
      </c>
      <c r="Q198" s="198">
        <v>0</v>
      </c>
      <c r="R198" s="198">
        <f>Q198*H198</f>
        <v>0</v>
      </c>
      <c r="S198" s="198">
        <v>0</v>
      </c>
      <c r="T198" s="199">
        <f>S198*H198</f>
        <v>0</v>
      </c>
      <c r="AR198" s="21" t="s">
        <v>169</v>
      </c>
      <c r="AT198" s="21" t="s">
        <v>166</v>
      </c>
      <c r="AU198" s="21" t="s">
        <v>81</v>
      </c>
      <c r="AY198" s="21" t="s">
        <v>122</v>
      </c>
      <c r="BE198" s="200">
        <f>IF(N198="základní",J198,0)</f>
        <v>0</v>
      </c>
      <c r="BF198" s="200">
        <f>IF(N198="snížená",J198,0)</f>
        <v>0</v>
      </c>
      <c r="BG198" s="200">
        <f>IF(N198="zákl. přenesená",J198,0)</f>
        <v>0</v>
      </c>
      <c r="BH198" s="200">
        <f>IF(N198="sníž. přenesená",J198,0)</f>
        <v>0</v>
      </c>
      <c r="BI198" s="200">
        <f>IF(N198="nulová",J198,0)</f>
        <v>0</v>
      </c>
      <c r="BJ198" s="21" t="s">
        <v>79</v>
      </c>
      <c r="BK198" s="200">
        <f>ROUND(I198*H198,2)</f>
        <v>0</v>
      </c>
      <c r="BL198" s="21" t="s">
        <v>129</v>
      </c>
      <c r="BM198" s="21" t="s">
        <v>472</v>
      </c>
    </row>
    <row r="199" spans="2:63" s="10" customFormat="1" ht="29.85" customHeight="1">
      <c r="B199" s="173"/>
      <c r="C199" s="174"/>
      <c r="D199" s="175" t="s">
        <v>70</v>
      </c>
      <c r="E199" s="187" t="s">
        <v>85</v>
      </c>
      <c r="F199" s="187" t="s">
        <v>158</v>
      </c>
      <c r="G199" s="174"/>
      <c r="H199" s="174"/>
      <c r="I199" s="177"/>
      <c r="J199" s="188">
        <f>BK199</f>
        <v>0</v>
      </c>
      <c r="K199" s="174"/>
      <c r="L199" s="179"/>
      <c r="M199" s="180"/>
      <c r="N199" s="181"/>
      <c r="O199" s="181"/>
      <c r="P199" s="182">
        <f>SUM(P200:P205)</f>
        <v>0</v>
      </c>
      <c r="Q199" s="181"/>
      <c r="R199" s="182">
        <f>SUM(R200:R205)</f>
        <v>0</v>
      </c>
      <c r="S199" s="181"/>
      <c r="T199" s="183">
        <f>SUM(T200:T205)</f>
        <v>13.690999999999999</v>
      </c>
      <c r="AR199" s="184" t="s">
        <v>79</v>
      </c>
      <c r="AT199" s="185" t="s">
        <v>70</v>
      </c>
      <c r="AU199" s="185" t="s">
        <v>79</v>
      </c>
      <c r="AY199" s="184" t="s">
        <v>122</v>
      </c>
      <c r="BK199" s="186">
        <f>SUM(BK200:BK205)</f>
        <v>0</v>
      </c>
    </row>
    <row r="200" spans="2:65" s="1" customFormat="1" ht="63.75" customHeight="1">
      <c r="B200" s="38"/>
      <c r="C200" s="189" t="s">
        <v>473</v>
      </c>
      <c r="D200" s="189" t="s">
        <v>124</v>
      </c>
      <c r="E200" s="190" t="s">
        <v>474</v>
      </c>
      <c r="F200" s="191" t="s">
        <v>475</v>
      </c>
      <c r="G200" s="192" t="s">
        <v>173</v>
      </c>
      <c r="H200" s="193">
        <v>111</v>
      </c>
      <c r="I200" s="194"/>
      <c r="J200" s="195">
        <f>ROUND(I200*H200,2)</f>
        <v>0</v>
      </c>
      <c r="K200" s="191" t="s">
        <v>128</v>
      </c>
      <c r="L200" s="58"/>
      <c r="M200" s="196" t="s">
        <v>21</v>
      </c>
      <c r="N200" s="197" t="s">
        <v>42</v>
      </c>
      <c r="O200" s="39"/>
      <c r="P200" s="198">
        <f>O200*H200</f>
        <v>0</v>
      </c>
      <c r="Q200" s="198">
        <v>0</v>
      </c>
      <c r="R200" s="198">
        <f>Q200*H200</f>
        <v>0</v>
      </c>
      <c r="S200" s="198">
        <v>0.097</v>
      </c>
      <c r="T200" s="199">
        <f>S200*H200</f>
        <v>10.767</v>
      </c>
      <c r="AR200" s="21" t="s">
        <v>129</v>
      </c>
      <c r="AT200" s="21" t="s">
        <v>124</v>
      </c>
      <c r="AU200" s="21" t="s">
        <v>81</v>
      </c>
      <c r="AY200" s="21" t="s">
        <v>122</v>
      </c>
      <c r="BE200" s="200">
        <f>IF(N200="základní",J200,0)</f>
        <v>0</v>
      </c>
      <c r="BF200" s="200">
        <f>IF(N200="snížená",J200,0)</f>
        <v>0</v>
      </c>
      <c r="BG200" s="200">
        <f>IF(N200="zákl. přenesená",J200,0)</f>
        <v>0</v>
      </c>
      <c r="BH200" s="200">
        <f>IF(N200="sníž. přenesená",J200,0)</f>
        <v>0</v>
      </c>
      <c r="BI200" s="200">
        <f>IF(N200="nulová",J200,0)</f>
        <v>0</v>
      </c>
      <c r="BJ200" s="21" t="s">
        <v>79</v>
      </c>
      <c r="BK200" s="200">
        <f>ROUND(I200*H200,2)</f>
        <v>0</v>
      </c>
      <c r="BL200" s="21" t="s">
        <v>129</v>
      </c>
      <c r="BM200" s="21" t="s">
        <v>476</v>
      </c>
    </row>
    <row r="201" spans="2:47" s="1" customFormat="1" ht="81">
      <c r="B201" s="38"/>
      <c r="C201" s="60"/>
      <c r="D201" s="201" t="s">
        <v>131</v>
      </c>
      <c r="E201" s="60"/>
      <c r="F201" s="202" t="s">
        <v>477</v>
      </c>
      <c r="G201" s="60"/>
      <c r="H201" s="60"/>
      <c r="I201" s="160"/>
      <c r="J201" s="60"/>
      <c r="K201" s="60"/>
      <c r="L201" s="58"/>
      <c r="M201" s="203"/>
      <c r="N201" s="39"/>
      <c r="O201" s="39"/>
      <c r="P201" s="39"/>
      <c r="Q201" s="39"/>
      <c r="R201" s="39"/>
      <c r="S201" s="39"/>
      <c r="T201" s="75"/>
      <c r="AT201" s="21" t="s">
        <v>131</v>
      </c>
      <c r="AU201" s="21" t="s">
        <v>81</v>
      </c>
    </row>
    <row r="202" spans="2:51" s="11" customFormat="1" ht="13.5">
      <c r="B202" s="204"/>
      <c r="C202" s="205"/>
      <c r="D202" s="201" t="s">
        <v>142</v>
      </c>
      <c r="E202" s="206" t="s">
        <v>21</v>
      </c>
      <c r="F202" s="207" t="s">
        <v>478</v>
      </c>
      <c r="G202" s="205"/>
      <c r="H202" s="208">
        <v>111</v>
      </c>
      <c r="I202" s="209"/>
      <c r="J202" s="205"/>
      <c r="K202" s="205"/>
      <c r="L202" s="210"/>
      <c r="M202" s="211"/>
      <c r="N202" s="212"/>
      <c r="O202" s="212"/>
      <c r="P202" s="212"/>
      <c r="Q202" s="212"/>
      <c r="R202" s="212"/>
      <c r="S202" s="212"/>
      <c r="T202" s="213"/>
      <c r="AT202" s="214" t="s">
        <v>142</v>
      </c>
      <c r="AU202" s="214" t="s">
        <v>81</v>
      </c>
      <c r="AV202" s="11" t="s">
        <v>81</v>
      </c>
      <c r="AW202" s="11" t="s">
        <v>34</v>
      </c>
      <c r="AX202" s="11" t="s">
        <v>79</v>
      </c>
      <c r="AY202" s="214" t="s">
        <v>122</v>
      </c>
    </row>
    <row r="203" spans="2:65" s="1" customFormat="1" ht="51" customHeight="1">
      <c r="B203" s="38"/>
      <c r="C203" s="189" t="s">
        <v>479</v>
      </c>
      <c r="D203" s="189" t="s">
        <v>124</v>
      </c>
      <c r="E203" s="190" t="s">
        <v>480</v>
      </c>
      <c r="F203" s="191" t="s">
        <v>481</v>
      </c>
      <c r="G203" s="192" t="s">
        <v>173</v>
      </c>
      <c r="H203" s="193">
        <v>34</v>
      </c>
      <c r="I203" s="194"/>
      <c r="J203" s="195">
        <f>ROUND(I203*H203,2)</f>
        <v>0</v>
      </c>
      <c r="K203" s="191" t="s">
        <v>128</v>
      </c>
      <c r="L203" s="58"/>
      <c r="M203" s="196" t="s">
        <v>21</v>
      </c>
      <c r="N203" s="197" t="s">
        <v>42</v>
      </c>
      <c r="O203" s="39"/>
      <c r="P203" s="198">
        <f>O203*H203</f>
        <v>0</v>
      </c>
      <c r="Q203" s="198">
        <v>0</v>
      </c>
      <c r="R203" s="198">
        <f>Q203*H203</f>
        <v>0</v>
      </c>
      <c r="S203" s="198">
        <v>0.086</v>
      </c>
      <c r="T203" s="199">
        <f>S203*H203</f>
        <v>2.924</v>
      </c>
      <c r="AR203" s="21" t="s">
        <v>129</v>
      </c>
      <c r="AT203" s="21" t="s">
        <v>124</v>
      </c>
      <c r="AU203" s="21" t="s">
        <v>81</v>
      </c>
      <c r="AY203" s="21" t="s">
        <v>122</v>
      </c>
      <c r="BE203" s="200">
        <f>IF(N203="základní",J203,0)</f>
        <v>0</v>
      </c>
      <c r="BF203" s="200">
        <f>IF(N203="snížená",J203,0)</f>
        <v>0</v>
      </c>
      <c r="BG203" s="200">
        <f>IF(N203="zákl. přenesená",J203,0)</f>
        <v>0</v>
      </c>
      <c r="BH203" s="200">
        <f>IF(N203="sníž. přenesená",J203,0)</f>
        <v>0</v>
      </c>
      <c r="BI203" s="200">
        <f>IF(N203="nulová",J203,0)</f>
        <v>0</v>
      </c>
      <c r="BJ203" s="21" t="s">
        <v>79</v>
      </c>
      <c r="BK203" s="200">
        <f>ROUND(I203*H203,2)</f>
        <v>0</v>
      </c>
      <c r="BL203" s="21" t="s">
        <v>129</v>
      </c>
      <c r="BM203" s="21" t="s">
        <v>482</v>
      </c>
    </row>
    <row r="204" spans="2:47" s="1" customFormat="1" ht="81">
      <c r="B204" s="38"/>
      <c r="C204" s="60"/>
      <c r="D204" s="201" t="s">
        <v>131</v>
      </c>
      <c r="E204" s="60"/>
      <c r="F204" s="202" t="s">
        <v>483</v>
      </c>
      <c r="G204" s="60"/>
      <c r="H204" s="60"/>
      <c r="I204" s="160"/>
      <c r="J204" s="60"/>
      <c r="K204" s="60"/>
      <c r="L204" s="58"/>
      <c r="M204" s="203"/>
      <c r="N204" s="39"/>
      <c r="O204" s="39"/>
      <c r="P204" s="39"/>
      <c r="Q204" s="39"/>
      <c r="R204" s="39"/>
      <c r="S204" s="39"/>
      <c r="T204" s="75"/>
      <c r="AT204" s="21" t="s">
        <v>131</v>
      </c>
      <c r="AU204" s="21" t="s">
        <v>81</v>
      </c>
    </row>
    <row r="205" spans="2:51" s="11" customFormat="1" ht="13.5">
      <c r="B205" s="204"/>
      <c r="C205" s="205"/>
      <c r="D205" s="201" t="s">
        <v>142</v>
      </c>
      <c r="E205" s="206" t="s">
        <v>21</v>
      </c>
      <c r="F205" s="207" t="s">
        <v>484</v>
      </c>
      <c r="G205" s="205"/>
      <c r="H205" s="208">
        <v>34</v>
      </c>
      <c r="I205" s="209"/>
      <c r="J205" s="205"/>
      <c r="K205" s="205"/>
      <c r="L205" s="210"/>
      <c r="M205" s="228"/>
      <c r="N205" s="229"/>
      <c r="O205" s="229"/>
      <c r="P205" s="229"/>
      <c r="Q205" s="229"/>
      <c r="R205" s="229"/>
      <c r="S205" s="229"/>
      <c r="T205" s="230"/>
      <c r="AT205" s="214" t="s">
        <v>142</v>
      </c>
      <c r="AU205" s="214" t="s">
        <v>81</v>
      </c>
      <c r="AV205" s="11" t="s">
        <v>81</v>
      </c>
      <c r="AW205" s="11" t="s">
        <v>34</v>
      </c>
      <c r="AX205" s="11" t="s">
        <v>79</v>
      </c>
      <c r="AY205" s="214" t="s">
        <v>122</v>
      </c>
    </row>
    <row r="206" spans="2:12" s="1" customFormat="1" ht="6.95" customHeight="1">
      <c r="B206" s="53"/>
      <c r="C206" s="54"/>
      <c r="D206" s="54"/>
      <c r="E206" s="54"/>
      <c r="F206" s="54"/>
      <c r="G206" s="54"/>
      <c r="H206" s="54"/>
      <c r="I206" s="136"/>
      <c r="J206" s="54"/>
      <c r="K206" s="54"/>
      <c r="L206" s="58"/>
    </row>
  </sheetData>
  <sheetProtection algorithmName="SHA-512" hashValue="b4Twa7fdmgJmJdgEAThBn9MnDQApqKtHq8+w9xHlqOLnt72F/F6HILhYCDtZCI/VBfr3+XKJSCQxIYCBJPVfUw==" saltValue="Av06qOIbkjS5CTQzrDRW5GKyHHguwhCfrsfHqv8uUtaq14hRNrF1VjfomosDe0rjxa547j84FNnxgWeOn8cdkw==" spinCount="100000" sheet="1" objects="1" scenarios="1" formatColumns="0" formatRows="0" autoFilter="0"/>
  <autoFilter ref="C82:K205"/>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8"/>
      <c r="B1" s="109"/>
      <c r="C1" s="109"/>
      <c r="D1" s="110" t="s">
        <v>1</v>
      </c>
      <c r="E1" s="109"/>
      <c r="F1" s="111" t="s">
        <v>88</v>
      </c>
      <c r="G1" s="358" t="s">
        <v>89</v>
      </c>
      <c r="H1" s="358"/>
      <c r="I1" s="112"/>
      <c r="J1" s="111" t="s">
        <v>90</v>
      </c>
      <c r="K1" s="110" t="s">
        <v>91</v>
      </c>
      <c r="L1" s="111" t="s">
        <v>92</v>
      </c>
      <c r="M1" s="111"/>
      <c r="N1" s="111"/>
      <c r="O1" s="111"/>
      <c r="P1" s="111"/>
      <c r="Q1" s="111"/>
      <c r="R1" s="111"/>
      <c r="S1" s="111"/>
      <c r="T1" s="111"/>
      <c r="U1" s="17"/>
      <c r="V1" s="17"/>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3:46" ht="36.95" customHeight="1">
      <c r="L2" s="349"/>
      <c r="M2" s="349"/>
      <c r="N2" s="349"/>
      <c r="O2" s="349"/>
      <c r="P2" s="349"/>
      <c r="Q2" s="349"/>
      <c r="R2" s="349"/>
      <c r="S2" s="349"/>
      <c r="T2" s="349"/>
      <c r="U2" s="349"/>
      <c r="V2" s="349"/>
      <c r="AT2" s="21" t="s">
        <v>87</v>
      </c>
    </row>
    <row r="3" spans="2:46" ht="6.95" customHeight="1">
      <c r="B3" s="22"/>
      <c r="C3" s="23"/>
      <c r="D3" s="23"/>
      <c r="E3" s="23"/>
      <c r="F3" s="23"/>
      <c r="G3" s="23"/>
      <c r="H3" s="23"/>
      <c r="I3" s="113"/>
      <c r="J3" s="23"/>
      <c r="K3" s="24"/>
      <c r="AT3" s="21" t="s">
        <v>81</v>
      </c>
    </row>
    <row r="4" spans="2:46" ht="36.95" customHeight="1">
      <c r="B4" s="25"/>
      <c r="C4" s="26"/>
      <c r="D4" s="27" t="s">
        <v>93</v>
      </c>
      <c r="E4" s="26"/>
      <c r="F4" s="26"/>
      <c r="G4" s="26"/>
      <c r="H4" s="26"/>
      <c r="I4" s="114"/>
      <c r="J4" s="26"/>
      <c r="K4" s="28"/>
      <c r="M4" s="29" t="s">
        <v>12</v>
      </c>
      <c r="AT4" s="21" t="s">
        <v>6</v>
      </c>
    </row>
    <row r="5" spans="2:11" ht="6.95" customHeight="1">
      <c r="B5" s="25"/>
      <c r="C5" s="26"/>
      <c r="D5" s="26"/>
      <c r="E5" s="26"/>
      <c r="F5" s="26"/>
      <c r="G5" s="26"/>
      <c r="H5" s="26"/>
      <c r="I5" s="114"/>
      <c r="J5" s="26"/>
      <c r="K5" s="28"/>
    </row>
    <row r="6" spans="2:11" ht="13.5">
      <c r="B6" s="25"/>
      <c r="C6" s="26"/>
      <c r="D6" s="34" t="s">
        <v>18</v>
      </c>
      <c r="E6" s="26"/>
      <c r="F6" s="26"/>
      <c r="G6" s="26"/>
      <c r="H6" s="26"/>
      <c r="I6" s="114"/>
      <c r="J6" s="26"/>
      <c r="K6" s="28"/>
    </row>
    <row r="7" spans="2:11" ht="16.5" customHeight="1">
      <c r="B7" s="25"/>
      <c r="C7" s="26"/>
      <c r="D7" s="26"/>
      <c r="E7" s="350" t="str">
        <f>'Rekapitulace stavby'!K6</f>
        <v>Silnice III/18052 Malesice – Dolní Vlkýš, DEŠŤOVÁ KANALIZACE</v>
      </c>
      <c r="F7" s="351"/>
      <c r="G7" s="351"/>
      <c r="H7" s="351"/>
      <c r="I7" s="114"/>
      <c r="J7" s="26"/>
      <c r="K7" s="28"/>
    </row>
    <row r="8" spans="2:11" s="1" customFormat="1" ht="13.5">
      <c r="B8" s="38"/>
      <c r="C8" s="39"/>
      <c r="D8" s="34" t="s">
        <v>94</v>
      </c>
      <c r="E8" s="39"/>
      <c r="F8" s="39"/>
      <c r="G8" s="39"/>
      <c r="H8" s="39"/>
      <c r="I8" s="115"/>
      <c r="J8" s="39"/>
      <c r="K8" s="42"/>
    </row>
    <row r="9" spans="2:11" s="1" customFormat="1" ht="36.95" customHeight="1">
      <c r="B9" s="38"/>
      <c r="C9" s="39"/>
      <c r="D9" s="39"/>
      <c r="E9" s="352" t="s">
        <v>485</v>
      </c>
      <c r="F9" s="353"/>
      <c r="G9" s="353"/>
      <c r="H9" s="353"/>
      <c r="I9" s="115"/>
      <c r="J9" s="39"/>
      <c r="K9" s="42"/>
    </row>
    <row r="10" spans="2:11" s="1" customFormat="1" ht="13.5">
      <c r="B10" s="38"/>
      <c r="C10" s="39"/>
      <c r="D10" s="39"/>
      <c r="E10" s="39"/>
      <c r="F10" s="39"/>
      <c r="G10" s="39"/>
      <c r="H10" s="39"/>
      <c r="I10" s="115"/>
      <c r="J10" s="39"/>
      <c r="K10" s="42"/>
    </row>
    <row r="11" spans="2:11" s="1" customFormat="1" ht="14.45" customHeight="1">
      <c r="B11" s="38"/>
      <c r="C11" s="39"/>
      <c r="D11" s="34" t="s">
        <v>20</v>
      </c>
      <c r="E11" s="39"/>
      <c r="F11" s="32" t="s">
        <v>21</v>
      </c>
      <c r="G11" s="39"/>
      <c r="H11" s="39"/>
      <c r="I11" s="116" t="s">
        <v>22</v>
      </c>
      <c r="J11" s="32" t="s">
        <v>21</v>
      </c>
      <c r="K11" s="42"/>
    </row>
    <row r="12" spans="2:11" s="1" customFormat="1" ht="14.45" customHeight="1">
      <c r="B12" s="38"/>
      <c r="C12" s="39"/>
      <c r="D12" s="34" t="s">
        <v>23</v>
      </c>
      <c r="E12" s="39"/>
      <c r="F12" s="32" t="s">
        <v>24</v>
      </c>
      <c r="G12" s="39"/>
      <c r="H12" s="39"/>
      <c r="I12" s="116" t="s">
        <v>25</v>
      </c>
      <c r="J12" s="117" t="str">
        <f>'Rekapitulace stavby'!AN8</f>
        <v>19. 1. 2018</v>
      </c>
      <c r="K12" s="42"/>
    </row>
    <row r="13" spans="2:11" s="1" customFormat="1" ht="10.9" customHeight="1">
      <c r="B13" s="38"/>
      <c r="C13" s="39"/>
      <c r="D13" s="39"/>
      <c r="E13" s="39"/>
      <c r="F13" s="39"/>
      <c r="G13" s="39"/>
      <c r="H13" s="39"/>
      <c r="I13" s="115"/>
      <c r="J13" s="39"/>
      <c r="K13" s="42"/>
    </row>
    <row r="14" spans="2:11" s="1" customFormat="1" ht="14.45" customHeight="1">
      <c r="B14" s="38"/>
      <c r="C14" s="39"/>
      <c r="D14" s="34" t="s">
        <v>27</v>
      </c>
      <c r="E14" s="39"/>
      <c r="F14" s="39"/>
      <c r="G14" s="39"/>
      <c r="H14" s="39"/>
      <c r="I14" s="116" t="s">
        <v>28</v>
      </c>
      <c r="J14" s="32" t="s">
        <v>21</v>
      </c>
      <c r="K14" s="42"/>
    </row>
    <row r="15" spans="2:11" s="1" customFormat="1" ht="18" customHeight="1">
      <c r="B15" s="38"/>
      <c r="C15" s="39"/>
      <c r="D15" s="39"/>
      <c r="E15" s="32" t="s">
        <v>29</v>
      </c>
      <c r="F15" s="39"/>
      <c r="G15" s="39"/>
      <c r="H15" s="39"/>
      <c r="I15" s="116" t="s">
        <v>30</v>
      </c>
      <c r="J15" s="32" t="s">
        <v>21</v>
      </c>
      <c r="K15" s="42"/>
    </row>
    <row r="16" spans="2:11" s="1" customFormat="1" ht="6.95" customHeight="1">
      <c r="B16" s="38"/>
      <c r="C16" s="39"/>
      <c r="D16" s="39"/>
      <c r="E16" s="39"/>
      <c r="F16" s="39"/>
      <c r="G16" s="39"/>
      <c r="H16" s="39"/>
      <c r="I16" s="115"/>
      <c r="J16" s="39"/>
      <c r="K16" s="42"/>
    </row>
    <row r="17" spans="2:11" s="1" customFormat="1" ht="14.45" customHeight="1">
      <c r="B17" s="38"/>
      <c r="C17" s="39"/>
      <c r="D17" s="34" t="s">
        <v>31</v>
      </c>
      <c r="E17" s="39"/>
      <c r="F17" s="39"/>
      <c r="G17" s="39"/>
      <c r="H17" s="39"/>
      <c r="I17" s="116" t="s">
        <v>28</v>
      </c>
      <c r="J17" s="32" t="str">
        <f>IF('Rekapitulace stavby'!AN13="Vyplň údaj","",IF('Rekapitulace stavby'!AN13="","",'Rekapitulace stavby'!AN13))</f>
        <v/>
      </c>
      <c r="K17" s="42"/>
    </row>
    <row r="18" spans="2:11" s="1" customFormat="1" ht="18" customHeight="1">
      <c r="B18" s="38"/>
      <c r="C18" s="39"/>
      <c r="D18" s="39"/>
      <c r="E18" s="32" t="str">
        <f>IF('Rekapitulace stavby'!E14="Vyplň údaj","",IF('Rekapitulace stavby'!E14="","",'Rekapitulace stavby'!E14))</f>
        <v/>
      </c>
      <c r="F18" s="39"/>
      <c r="G18" s="39"/>
      <c r="H18" s="39"/>
      <c r="I18" s="116" t="s">
        <v>30</v>
      </c>
      <c r="J18" s="32" t="str">
        <f>IF('Rekapitulace stavby'!AN14="Vyplň údaj","",IF('Rekapitulace stavby'!AN14="","",'Rekapitulace stavby'!AN14))</f>
        <v/>
      </c>
      <c r="K18" s="42"/>
    </row>
    <row r="19" spans="2:11" s="1" customFormat="1" ht="6.95" customHeight="1">
      <c r="B19" s="38"/>
      <c r="C19" s="39"/>
      <c r="D19" s="39"/>
      <c r="E19" s="39"/>
      <c r="F19" s="39"/>
      <c r="G19" s="39"/>
      <c r="H19" s="39"/>
      <c r="I19" s="115"/>
      <c r="J19" s="39"/>
      <c r="K19" s="42"/>
    </row>
    <row r="20" spans="2:11" s="1" customFormat="1" ht="14.45" customHeight="1">
      <c r="B20" s="38"/>
      <c r="C20" s="39"/>
      <c r="D20" s="34" t="s">
        <v>33</v>
      </c>
      <c r="E20" s="39"/>
      <c r="F20" s="39"/>
      <c r="G20" s="39"/>
      <c r="H20" s="39"/>
      <c r="I20" s="116" t="s">
        <v>28</v>
      </c>
      <c r="J20" s="32" t="str">
        <f>IF('Rekapitulace stavby'!AN16="","",'Rekapitulace stavby'!AN16)</f>
        <v/>
      </c>
      <c r="K20" s="42"/>
    </row>
    <row r="21" spans="2:11" s="1" customFormat="1" ht="18" customHeight="1">
      <c r="B21" s="38"/>
      <c r="C21" s="39"/>
      <c r="D21" s="39"/>
      <c r="E21" s="32" t="str">
        <f>IF('Rekapitulace stavby'!E17="","",'Rekapitulace stavby'!E17)</f>
        <v xml:space="preserve"> </v>
      </c>
      <c r="F21" s="39"/>
      <c r="G21" s="39"/>
      <c r="H21" s="39"/>
      <c r="I21" s="116" t="s">
        <v>30</v>
      </c>
      <c r="J21" s="32" t="str">
        <f>IF('Rekapitulace stavby'!AN17="","",'Rekapitulace stavby'!AN17)</f>
        <v/>
      </c>
      <c r="K21" s="42"/>
    </row>
    <row r="22" spans="2:11" s="1" customFormat="1" ht="6.95" customHeight="1">
      <c r="B22" s="38"/>
      <c r="C22" s="39"/>
      <c r="D22" s="39"/>
      <c r="E22" s="39"/>
      <c r="F22" s="39"/>
      <c r="G22" s="39"/>
      <c r="H22" s="39"/>
      <c r="I22" s="115"/>
      <c r="J22" s="39"/>
      <c r="K22" s="42"/>
    </row>
    <row r="23" spans="2:11" s="1" customFormat="1" ht="14.45" customHeight="1">
      <c r="B23" s="38"/>
      <c r="C23" s="39"/>
      <c r="D23" s="34" t="s">
        <v>35</v>
      </c>
      <c r="E23" s="39"/>
      <c r="F23" s="39"/>
      <c r="G23" s="39"/>
      <c r="H23" s="39"/>
      <c r="I23" s="115"/>
      <c r="J23" s="39"/>
      <c r="K23" s="42"/>
    </row>
    <row r="24" spans="2:11" s="6" customFormat="1" ht="16.5" customHeight="1">
      <c r="B24" s="118"/>
      <c r="C24" s="119"/>
      <c r="D24" s="119"/>
      <c r="E24" s="319" t="s">
        <v>21</v>
      </c>
      <c r="F24" s="319"/>
      <c r="G24" s="319"/>
      <c r="H24" s="319"/>
      <c r="I24" s="120"/>
      <c r="J24" s="119"/>
      <c r="K24" s="121"/>
    </row>
    <row r="25" spans="2:11" s="1" customFormat="1" ht="6.95" customHeight="1">
      <c r="B25" s="38"/>
      <c r="C25" s="39"/>
      <c r="D25" s="39"/>
      <c r="E25" s="39"/>
      <c r="F25" s="39"/>
      <c r="G25" s="39"/>
      <c r="H25" s="39"/>
      <c r="I25" s="115"/>
      <c r="J25" s="39"/>
      <c r="K25" s="42"/>
    </row>
    <row r="26" spans="2:11" s="1" customFormat="1" ht="6.95" customHeight="1">
      <c r="B26" s="38"/>
      <c r="C26" s="39"/>
      <c r="D26" s="82"/>
      <c r="E26" s="82"/>
      <c r="F26" s="82"/>
      <c r="G26" s="82"/>
      <c r="H26" s="82"/>
      <c r="I26" s="122"/>
      <c r="J26" s="82"/>
      <c r="K26" s="123"/>
    </row>
    <row r="27" spans="2:11" s="1" customFormat="1" ht="25.35" customHeight="1">
      <c r="B27" s="38"/>
      <c r="C27" s="39"/>
      <c r="D27" s="124" t="s">
        <v>37</v>
      </c>
      <c r="E27" s="39"/>
      <c r="F27" s="39"/>
      <c r="G27" s="39"/>
      <c r="H27" s="39"/>
      <c r="I27" s="115"/>
      <c r="J27" s="125">
        <f>ROUND(J80,2)</f>
        <v>0</v>
      </c>
      <c r="K27" s="42"/>
    </row>
    <row r="28" spans="2:11" s="1" customFormat="1" ht="6.95" customHeight="1">
      <c r="B28" s="38"/>
      <c r="C28" s="39"/>
      <c r="D28" s="82"/>
      <c r="E28" s="82"/>
      <c r="F28" s="82"/>
      <c r="G28" s="82"/>
      <c r="H28" s="82"/>
      <c r="I28" s="122"/>
      <c r="J28" s="82"/>
      <c r="K28" s="123"/>
    </row>
    <row r="29" spans="2:11" s="1" customFormat="1" ht="14.45" customHeight="1">
      <c r="B29" s="38"/>
      <c r="C29" s="39"/>
      <c r="D29" s="39"/>
      <c r="E29" s="39"/>
      <c r="F29" s="43" t="s">
        <v>39</v>
      </c>
      <c r="G29" s="39"/>
      <c r="H29" s="39"/>
      <c r="I29" s="126" t="s">
        <v>38</v>
      </c>
      <c r="J29" s="43" t="s">
        <v>40</v>
      </c>
      <c r="K29" s="42"/>
    </row>
    <row r="30" spans="2:11" s="1" customFormat="1" ht="14.45" customHeight="1">
      <c r="B30" s="38"/>
      <c r="C30" s="39"/>
      <c r="D30" s="46" t="s">
        <v>41</v>
      </c>
      <c r="E30" s="46" t="s">
        <v>42</v>
      </c>
      <c r="F30" s="127">
        <f>ROUND(SUM(BE80:BE94),2)</f>
        <v>0</v>
      </c>
      <c r="G30" s="39"/>
      <c r="H30" s="39"/>
      <c r="I30" s="128">
        <v>0.21</v>
      </c>
      <c r="J30" s="127">
        <f>ROUND(ROUND((SUM(BE80:BE94)),2)*I30,2)</f>
        <v>0</v>
      </c>
      <c r="K30" s="42"/>
    </row>
    <row r="31" spans="2:11" s="1" customFormat="1" ht="14.45" customHeight="1">
      <c r="B31" s="38"/>
      <c r="C31" s="39"/>
      <c r="D31" s="39"/>
      <c r="E31" s="46" t="s">
        <v>43</v>
      </c>
      <c r="F31" s="127">
        <f>ROUND(SUM(BF80:BF94),2)</f>
        <v>0</v>
      </c>
      <c r="G31" s="39"/>
      <c r="H31" s="39"/>
      <c r="I31" s="128">
        <v>0.15</v>
      </c>
      <c r="J31" s="127">
        <f>ROUND(ROUND((SUM(BF80:BF94)),2)*I31,2)</f>
        <v>0</v>
      </c>
      <c r="K31" s="42"/>
    </row>
    <row r="32" spans="2:11" s="1" customFormat="1" ht="14.45" customHeight="1" hidden="1">
      <c r="B32" s="38"/>
      <c r="C32" s="39"/>
      <c r="D32" s="39"/>
      <c r="E32" s="46" t="s">
        <v>44</v>
      </c>
      <c r="F32" s="127">
        <f>ROUND(SUM(BG80:BG94),2)</f>
        <v>0</v>
      </c>
      <c r="G32" s="39"/>
      <c r="H32" s="39"/>
      <c r="I32" s="128">
        <v>0.21</v>
      </c>
      <c r="J32" s="127">
        <v>0</v>
      </c>
      <c r="K32" s="42"/>
    </row>
    <row r="33" spans="2:11" s="1" customFormat="1" ht="14.45" customHeight="1" hidden="1">
      <c r="B33" s="38"/>
      <c r="C33" s="39"/>
      <c r="D33" s="39"/>
      <c r="E33" s="46" t="s">
        <v>45</v>
      </c>
      <c r="F33" s="127">
        <f>ROUND(SUM(BH80:BH94),2)</f>
        <v>0</v>
      </c>
      <c r="G33" s="39"/>
      <c r="H33" s="39"/>
      <c r="I33" s="128">
        <v>0.15</v>
      </c>
      <c r="J33" s="127">
        <v>0</v>
      </c>
      <c r="K33" s="42"/>
    </row>
    <row r="34" spans="2:11" s="1" customFormat="1" ht="14.45" customHeight="1" hidden="1">
      <c r="B34" s="38"/>
      <c r="C34" s="39"/>
      <c r="D34" s="39"/>
      <c r="E34" s="46" t="s">
        <v>46</v>
      </c>
      <c r="F34" s="127">
        <f>ROUND(SUM(BI80:BI94),2)</f>
        <v>0</v>
      </c>
      <c r="G34" s="39"/>
      <c r="H34" s="39"/>
      <c r="I34" s="128">
        <v>0</v>
      </c>
      <c r="J34" s="127">
        <v>0</v>
      </c>
      <c r="K34" s="42"/>
    </row>
    <row r="35" spans="2:11" s="1" customFormat="1" ht="6.95" customHeight="1">
      <c r="B35" s="38"/>
      <c r="C35" s="39"/>
      <c r="D35" s="39"/>
      <c r="E35" s="39"/>
      <c r="F35" s="39"/>
      <c r="G35" s="39"/>
      <c r="H35" s="39"/>
      <c r="I35" s="115"/>
      <c r="J35" s="39"/>
      <c r="K35" s="42"/>
    </row>
    <row r="36" spans="2:11" s="1" customFormat="1" ht="25.35" customHeight="1">
      <c r="B36" s="38"/>
      <c r="C36" s="129"/>
      <c r="D36" s="130" t="s">
        <v>47</v>
      </c>
      <c r="E36" s="76"/>
      <c r="F36" s="76"/>
      <c r="G36" s="131" t="s">
        <v>48</v>
      </c>
      <c r="H36" s="132" t="s">
        <v>49</v>
      </c>
      <c r="I36" s="133"/>
      <c r="J36" s="134">
        <f>SUM(J27:J34)</f>
        <v>0</v>
      </c>
      <c r="K36" s="135"/>
    </row>
    <row r="37" spans="2:11" s="1" customFormat="1" ht="14.45" customHeight="1">
      <c r="B37" s="53"/>
      <c r="C37" s="54"/>
      <c r="D37" s="54"/>
      <c r="E37" s="54"/>
      <c r="F37" s="54"/>
      <c r="G37" s="54"/>
      <c r="H37" s="54"/>
      <c r="I37" s="136"/>
      <c r="J37" s="54"/>
      <c r="K37" s="55"/>
    </row>
    <row r="41" spans="2:11" s="1" customFormat="1" ht="6.95" customHeight="1">
      <c r="B41" s="137"/>
      <c r="C41" s="138"/>
      <c r="D41" s="138"/>
      <c r="E41" s="138"/>
      <c r="F41" s="138"/>
      <c r="G41" s="138"/>
      <c r="H41" s="138"/>
      <c r="I41" s="139"/>
      <c r="J41" s="138"/>
      <c r="K41" s="140"/>
    </row>
    <row r="42" spans="2:11" s="1" customFormat="1" ht="36.95" customHeight="1">
      <c r="B42" s="38"/>
      <c r="C42" s="27" t="s">
        <v>96</v>
      </c>
      <c r="D42" s="39"/>
      <c r="E42" s="39"/>
      <c r="F42" s="39"/>
      <c r="G42" s="39"/>
      <c r="H42" s="39"/>
      <c r="I42" s="115"/>
      <c r="J42" s="39"/>
      <c r="K42" s="42"/>
    </row>
    <row r="43" spans="2:11" s="1" customFormat="1" ht="6.95" customHeight="1">
      <c r="B43" s="38"/>
      <c r="C43" s="39"/>
      <c r="D43" s="39"/>
      <c r="E43" s="39"/>
      <c r="F43" s="39"/>
      <c r="G43" s="39"/>
      <c r="H43" s="39"/>
      <c r="I43" s="115"/>
      <c r="J43" s="39"/>
      <c r="K43" s="42"/>
    </row>
    <row r="44" spans="2:11" s="1" customFormat="1" ht="14.45" customHeight="1">
      <c r="B44" s="38"/>
      <c r="C44" s="34" t="s">
        <v>18</v>
      </c>
      <c r="D44" s="39"/>
      <c r="E44" s="39"/>
      <c r="F44" s="39"/>
      <c r="G44" s="39"/>
      <c r="H44" s="39"/>
      <c r="I44" s="115"/>
      <c r="J44" s="39"/>
      <c r="K44" s="42"/>
    </row>
    <row r="45" spans="2:11" s="1" customFormat="1" ht="16.5" customHeight="1">
      <c r="B45" s="38"/>
      <c r="C45" s="39"/>
      <c r="D45" s="39"/>
      <c r="E45" s="350" t="str">
        <f>E7</f>
        <v>Silnice III/18052 Malesice – Dolní Vlkýš, DEŠŤOVÁ KANALIZACE</v>
      </c>
      <c r="F45" s="351"/>
      <c r="G45" s="351"/>
      <c r="H45" s="351"/>
      <c r="I45" s="115"/>
      <c r="J45" s="39"/>
      <c r="K45" s="42"/>
    </row>
    <row r="46" spans="2:11" s="1" customFormat="1" ht="14.45" customHeight="1">
      <c r="B46" s="38"/>
      <c r="C46" s="34" t="s">
        <v>94</v>
      </c>
      <c r="D46" s="39"/>
      <c r="E46" s="39"/>
      <c r="F46" s="39"/>
      <c r="G46" s="39"/>
      <c r="H46" s="39"/>
      <c r="I46" s="115"/>
      <c r="J46" s="39"/>
      <c r="K46" s="42"/>
    </row>
    <row r="47" spans="2:11" s="1" customFormat="1" ht="17.25" customHeight="1">
      <c r="B47" s="38"/>
      <c r="C47" s="39"/>
      <c r="D47" s="39"/>
      <c r="E47" s="352" t="str">
        <f>E9</f>
        <v>9 - Vedlejší rozpočtové náklady</v>
      </c>
      <c r="F47" s="353"/>
      <c r="G47" s="353"/>
      <c r="H47" s="353"/>
      <c r="I47" s="115"/>
      <c r="J47" s="39"/>
      <c r="K47" s="42"/>
    </row>
    <row r="48" spans="2:11" s="1" customFormat="1" ht="6.95" customHeight="1">
      <c r="B48" s="38"/>
      <c r="C48" s="39"/>
      <c r="D48" s="39"/>
      <c r="E48" s="39"/>
      <c r="F48" s="39"/>
      <c r="G48" s="39"/>
      <c r="H48" s="39"/>
      <c r="I48" s="115"/>
      <c r="J48" s="39"/>
      <c r="K48" s="42"/>
    </row>
    <row r="49" spans="2:11" s="1" customFormat="1" ht="18" customHeight="1">
      <c r="B49" s="38"/>
      <c r="C49" s="34" t="s">
        <v>23</v>
      </c>
      <c r="D49" s="39"/>
      <c r="E49" s="39"/>
      <c r="F49" s="32" t="str">
        <f>F12</f>
        <v xml:space="preserve"> </v>
      </c>
      <c r="G49" s="39"/>
      <c r="H49" s="39"/>
      <c r="I49" s="116" t="s">
        <v>25</v>
      </c>
      <c r="J49" s="117" t="str">
        <f>IF(J12="","",J12)</f>
        <v>19. 1. 2018</v>
      </c>
      <c r="K49" s="42"/>
    </row>
    <row r="50" spans="2:11" s="1" customFormat="1" ht="6.95" customHeight="1">
      <c r="B50" s="38"/>
      <c r="C50" s="39"/>
      <c r="D50" s="39"/>
      <c r="E50" s="39"/>
      <c r="F50" s="39"/>
      <c r="G50" s="39"/>
      <c r="H50" s="39"/>
      <c r="I50" s="115"/>
      <c r="J50" s="39"/>
      <c r="K50" s="42"/>
    </row>
    <row r="51" spans="2:11" s="1" customFormat="1" ht="13.5">
      <c r="B51" s="38"/>
      <c r="C51" s="34" t="s">
        <v>27</v>
      </c>
      <c r="D51" s="39"/>
      <c r="E51" s="39"/>
      <c r="F51" s="32" t="str">
        <f>E15</f>
        <v>SÚSPK</v>
      </c>
      <c r="G51" s="39"/>
      <c r="H51" s="39"/>
      <c r="I51" s="116" t="s">
        <v>33</v>
      </c>
      <c r="J51" s="319" t="str">
        <f>E21</f>
        <v xml:space="preserve"> </v>
      </c>
      <c r="K51" s="42"/>
    </row>
    <row r="52" spans="2:11" s="1" customFormat="1" ht="14.45" customHeight="1">
      <c r="B52" s="38"/>
      <c r="C52" s="34" t="s">
        <v>31</v>
      </c>
      <c r="D52" s="39"/>
      <c r="E52" s="39"/>
      <c r="F52" s="32" t="str">
        <f>IF(E18="","",E18)</f>
        <v/>
      </c>
      <c r="G52" s="39"/>
      <c r="H52" s="39"/>
      <c r="I52" s="115"/>
      <c r="J52" s="354"/>
      <c r="K52" s="42"/>
    </row>
    <row r="53" spans="2:11" s="1" customFormat="1" ht="10.35" customHeight="1">
      <c r="B53" s="38"/>
      <c r="C53" s="39"/>
      <c r="D53" s="39"/>
      <c r="E53" s="39"/>
      <c r="F53" s="39"/>
      <c r="G53" s="39"/>
      <c r="H53" s="39"/>
      <c r="I53" s="115"/>
      <c r="J53" s="39"/>
      <c r="K53" s="42"/>
    </row>
    <row r="54" spans="2:11" s="1" customFormat="1" ht="29.25" customHeight="1">
      <c r="B54" s="38"/>
      <c r="C54" s="141" t="s">
        <v>97</v>
      </c>
      <c r="D54" s="129"/>
      <c r="E54" s="129"/>
      <c r="F54" s="129"/>
      <c r="G54" s="129"/>
      <c r="H54" s="129"/>
      <c r="I54" s="142"/>
      <c r="J54" s="143" t="s">
        <v>98</v>
      </c>
      <c r="K54" s="144"/>
    </row>
    <row r="55" spans="2:11" s="1" customFormat="1" ht="10.35" customHeight="1">
      <c r="B55" s="38"/>
      <c r="C55" s="39"/>
      <c r="D55" s="39"/>
      <c r="E55" s="39"/>
      <c r="F55" s="39"/>
      <c r="G55" s="39"/>
      <c r="H55" s="39"/>
      <c r="I55" s="115"/>
      <c r="J55" s="39"/>
      <c r="K55" s="42"/>
    </row>
    <row r="56" spans="2:47" s="1" customFormat="1" ht="29.25" customHeight="1">
      <c r="B56" s="38"/>
      <c r="C56" s="145" t="s">
        <v>99</v>
      </c>
      <c r="D56" s="39"/>
      <c r="E56" s="39"/>
      <c r="F56" s="39"/>
      <c r="G56" s="39"/>
      <c r="H56" s="39"/>
      <c r="I56" s="115"/>
      <c r="J56" s="125">
        <f>J80</f>
        <v>0</v>
      </c>
      <c r="K56" s="42"/>
      <c r="AU56" s="21" t="s">
        <v>100</v>
      </c>
    </row>
    <row r="57" spans="2:11" s="7" customFormat="1" ht="24.95" customHeight="1">
      <c r="B57" s="146"/>
      <c r="C57" s="147"/>
      <c r="D57" s="148" t="s">
        <v>486</v>
      </c>
      <c r="E57" s="149"/>
      <c r="F57" s="149"/>
      <c r="G57" s="149"/>
      <c r="H57" s="149"/>
      <c r="I57" s="150"/>
      <c r="J57" s="151">
        <f>J81</f>
        <v>0</v>
      </c>
      <c r="K57" s="152"/>
    </row>
    <row r="58" spans="2:11" s="8" customFormat="1" ht="19.9" customHeight="1">
      <c r="B58" s="153"/>
      <c r="C58" s="154"/>
      <c r="D58" s="155" t="s">
        <v>487</v>
      </c>
      <c r="E58" s="156"/>
      <c r="F58" s="156"/>
      <c r="G58" s="156"/>
      <c r="H58" s="156"/>
      <c r="I58" s="157"/>
      <c r="J58" s="158">
        <f>J82</f>
        <v>0</v>
      </c>
      <c r="K58" s="159"/>
    </row>
    <row r="59" spans="2:11" s="8" customFormat="1" ht="19.9" customHeight="1">
      <c r="B59" s="153"/>
      <c r="C59" s="154"/>
      <c r="D59" s="155" t="s">
        <v>488</v>
      </c>
      <c r="E59" s="156"/>
      <c r="F59" s="156"/>
      <c r="G59" s="156"/>
      <c r="H59" s="156"/>
      <c r="I59" s="157"/>
      <c r="J59" s="158">
        <f>J87</f>
        <v>0</v>
      </c>
      <c r="K59" s="159"/>
    </row>
    <row r="60" spans="2:11" s="8" customFormat="1" ht="19.9" customHeight="1">
      <c r="B60" s="153"/>
      <c r="C60" s="154"/>
      <c r="D60" s="155" t="s">
        <v>489</v>
      </c>
      <c r="E60" s="156"/>
      <c r="F60" s="156"/>
      <c r="G60" s="156"/>
      <c r="H60" s="156"/>
      <c r="I60" s="157"/>
      <c r="J60" s="158">
        <f>J91</f>
        <v>0</v>
      </c>
      <c r="K60" s="159"/>
    </row>
    <row r="61" spans="2:11" s="1" customFormat="1" ht="21.75" customHeight="1">
      <c r="B61" s="38"/>
      <c r="C61" s="39"/>
      <c r="D61" s="39"/>
      <c r="E61" s="39"/>
      <c r="F61" s="39"/>
      <c r="G61" s="39"/>
      <c r="H61" s="39"/>
      <c r="I61" s="115"/>
      <c r="J61" s="39"/>
      <c r="K61" s="42"/>
    </row>
    <row r="62" spans="2:11" s="1" customFormat="1" ht="6.95" customHeight="1">
      <c r="B62" s="53"/>
      <c r="C62" s="54"/>
      <c r="D62" s="54"/>
      <c r="E62" s="54"/>
      <c r="F62" s="54"/>
      <c r="G62" s="54"/>
      <c r="H62" s="54"/>
      <c r="I62" s="136"/>
      <c r="J62" s="54"/>
      <c r="K62" s="55"/>
    </row>
    <row r="66" spans="2:12" s="1" customFormat="1" ht="6.95" customHeight="1">
      <c r="B66" s="56"/>
      <c r="C66" s="57"/>
      <c r="D66" s="57"/>
      <c r="E66" s="57"/>
      <c r="F66" s="57"/>
      <c r="G66" s="57"/>
      <c r="H66" s="57"/>
      <c r="I66" s="139"/>
      <c r="J66" s="57"/>
      <c r="K66" s="57"/>
      <c r="L66" s="58"/>
    </row>
    <row r="67" spans="2:12" s="1" customFormat="1" ht="36.95" customHeight="1">
      <c r="B67" s="38"/>
      <c r="C67" s="59" t="s">
        <v>106</v>
      </c>
      <c r="D67" s="60"/>
      <c r="E67" s="60"/>
      <c r="F67" s="60"/>
      <c r="G67" s="60"/>
      <c r="H67" s="60"/>
      <c r="I67" s="160"/>
      <c r="J67" s="60"/>
      <c r="K67" s="60"/>
      <c r="L67" s="58"/>
    </row>
    <row r="68" spans="2:12" s="1" customFormat="1" ht="6.95" customHeight="1">
      <c r="B68" s="38"/>
      <c r="C68" s="60"/>
      <c r="D68" s="60"/>
      <c r="E68" s="60"/>
      <c r="F68" s="60"/>
      <c r="G68" s="60"/>
      <c r="H68" s="60"/>
      <c r="I68" s="160"/>
      <c r="J68" s="60"/>
      <c r="K68" s="60"/>
      <c r="L68" s="58"/>
    </row>
    <row r="69" spans="2:12" s="1" customFormat="1" ht="14.45" customHeight="1">
      <c r="B69" s="38"/>
      <c r="C69" s="62" t="s">
        <v>18</v>
      </c>
      <c r="D69" s="60"/>
      <c r="E69" s="60"/>
      <c r="F69" s="60"/>
      <c r="G69" s="60"/>
      <c r="H69" s="60"/>
      <c r="I69" s="160"/>
      <c r="J69" s="60"/>
      <c r="K69" s="60"/>
      <c r="L69" s="58"/>
    </row>
    <row r="70" spans="2:12" s="1" customFormat="1" ht="16.5" customHeight="1">
      <c r="B70" s="38"/>
      <c r="C70" s="60"/>
      <c r="D70" s="60"/>
      <c r="E70" s="355" t="str">
        <f>E7</f>
        <v>Silnice III/18052 Malesice – Dolní Vlkýš, DEŠŤOVÁ KANALIZACE</v>
      </c>
      <c r="F70" s="356"/>
      <c r="G70" s="356"/>
      <c r="H70" s="356"/>
      <c r="I70" s="160"/>
      <c r="J70" s="60"/>
      <c r="K70" s="60"/>
      <c r="L70" s="58"/>
    </row>
    <row r="71" spans="2:12" s="1" customFormat="1" ht="14.45" customHeight="1">
      <c r="B71" s="38"/>
      <c r="C71" s="62" t="s">
        <v>94</v>
      </c>
      <c r="D71" s="60"/>
      <c r="E71" s="60"/>
      <c r="F71" s="60"/>
      <c r="G71" s="60"/>
      <c r="H71" s="60"/>
      <c r="I71" s="160"/>
      <c r="J71" s="60"/>
      <c r="K71" s="60"/>
      <c r="L71" s="58"/>
    </row>
    <row r="72" spans="2:12" s="1" customFormat="1" ht="17.25" customHeight="1">
      <c r="B72" s="38"/>
      <c r="C72" s="60"/>
      <c r="D72" s="60"/>
      <c r="E72" s="330" t="str">
        <f>E9</f>
        <v>9 - Vedlejší rozpočtové náklady</v>
      </c>
      <c r="F72" s="357"/>
      <c r="G72" s="357"/>
      <c r="H72" s="357"/>
      <c r="I72" s="160"/>
      <c r="J72" s="60"/>
      <c r="K72" s="60"/>
      <c r="L72" s="58"/>
    </row>
    <row r="73" spans="2:12" s="1" customFormat="1" ht="6.95" customHeight="1">
      <c r="B73" s="38"/>
      <c r="C73" s="60"/>
      <c r="D73" s="60"/>
      <c r="E73" s="60"/>
      <c r="F73" s="60"/>
      <c r="G73" s="60"/>
      <c r="H73" s="60"/>
      <c r="I73" s="160"/>
      <c r="J73" s="60"/>
      <c r="K73" s="60"/>
      <c r="L73" s="58"/>
    </row>
    <row r="74" spans="2:12" s="1" customFormat="1" ht="18" customHeight="1">
      <c r="B74" s="38"/>
      <c r="C74" s="62" t="s">
        <v>23</v>
      </c>
      <c r="D74" s="60"/>
      <c r="E74" s="60"/>
      <c r="F74" s="161" t="str">
        <f>F12</f>
        <v xml:space="preserve"> </v>
      </c>
      <c r="G74" s="60"/>
      <c r="H74" s="60"/>
      <c r="I74" s="162" t="s">
        <v>25</v>
      </c>
      <c r="J74" s="70" t="str">
        <f>IF(J12="","",J12)</f>
        <v>19. 1. 2018</v>
      </c>
      <c r="K74" s="60"/>
      <c r="L74" s="58"/>
    </row>
    <row r="75" spans="2:12" s="1" customFormat="1" ht="6.95" customHeight="1">
      <c r="B75" s="38"/>
      <c r="C75" s="60"/>
      <c r="D75" s="60"/>
      <c r="E75" s="60"/>
      <c r="F75" s="60"/>
      <c r="G75" s="60"/>
      <c r="H75" s="60"/>
      <c r="I75" s="160"/>
      <c r="J75" s="60"/>
      <c r="K75" s="60"/>
      <c r="L75" s="58"/>
    </row>
    <row r="76" spans="2:12" s="1" customFormat="1" ht="13.5">
      <c r="B76" s="38"/>
      <c r="C76" s="62" t="s">
        <v>27</v>
      </c>
      <c r="D76" s="60"/>
      <c r="E76" s="60"/>
      <c r="F76" s="161" t="str">
        <f>E15</f>
        <v>SÚSPK</v>
      </c>
      <c r="G76" s="60"/>
      <c r="H76" s="60"/>
      <c r="I76" s="162" t="s">
        <v>33</v>
      </c>
      <c r="J76" s="161" t="str">
        <f>E21</f>
        <v xml:space="preserve"> </v>
      </c>
      <c r="K76" s="60"/>
      <c r="L76" s="58"/>
    </row>
    <row r="77" spans="2:12" s="1" customFormat="1" ht="14.45" customHeight="1">
      <c r="B77" s="38"/>
      <c r="C77" s="62" t="s">
        <v>31</v>
      </c>
      <c r="D77" s="60"/>
      <c r="E77" s="60"/>
      <c r="F77" s="161" t="str">
        <f>IF(E18="","",E18)</f>
        <v/>
      </c>
      <c r="G77" s="60"/>
      <c r="H77" s="60"/>
      <c r="I77" s="160"/>
      <c r="J77" s="60"/>
      <c r="K77" s="60"/>
      <c r="L77" s="58"/>
    </row>
    <row r="78" spans="2:12" s="1" customFormat="1" ht="10.35" customHeight="1">
      <c r="B78" s="38"/>
      <c r="C78" s="60"/>
      <c r="D78" s="60"/>
      <c r="E78" s="60"/>
      <c r="F78" s="60"/>
      <c r="G78" s="60"/>
      <c r="H78" s="60"/>
      <c r="I78" s="160"/>
      <c r="J78" s="60"/>
      <c r="K78" s="60"/>
      <c r="L78" s="58"/>
    </row>
    <row r="79" spans="2:20" s="9" customFormat="1" ht="29.25" customHeight="1">
      <c r="B79" s="163"/>
      <c r="C79" s="164" t="s">
        <v>107</v>
      </c>
      <c r="D79" s="165" t="s">
        <v>56</v>
      </c>
      <c r="E79" s="165" t="s">
        <v>52</v>
      </c>
      <c r="F79" s="165" t="s">
        <v>108</v>
      </c>
      <c r="G79" s="165" t="s">
        <v>109</v>
      </c>
      <c r="H79" s="165" t="s">
        <v>110</v>
      </c>
      <c r="I79" s="166" t="s">
        <v>111</v>
      </c>
      <c r="J79" s="165" t="s">
        <v>98</v>
      </c>
      <c r="K79" s="167" t="s">
        <v>112</v>
      </c>
      <c r="L79" s="168"/>
      <c r="M79" s="78" t="s">
        <v>113</v>
      </c>
      <c r="N79" s="79" t="s">
        <v>41</v>
      </c>
      <c r="O79" s="79" t="s">
        <v>114</v>
      </c>
      <c r="P79" s="79" t="s">
        <v>115</v>
      </c>
      <c r="Q79" s="79" t="s">
        <v>116</v>
      </c>
      <c r="R79" s="79" t="s">
        <v>117</v>
      </c>
      <c r="S79" s="79" t="s">
        <v>118</v>
      </c>
      <c r="T79" s="80" t="s">
        <v>119</v>
      </c>
    </row>
    <row r="80" spans="2:63" s="1" customFormat="1" ht="29.25" customHeight="1">
      <c r="B80" s="38"/>
      <c r="C80" s="84" t="s">
        <v>99</v>
      </c>
      <c r="D80" s="60"/>
      <c r="E80" s="60"/>
      <c r="F80" s="60"/>
      <c r="G80" s="60"/>
      <c r="H80" s="60"/>
      <c r="I80" s="160"/>
      <c r="J80" s="169">
        <f>BK80</f>
        <v>0</v>
      </c>
      <c r="K80" s="60"/>
      <c r="L80" s="58"/>
      <c r="M80" s="81"/>
      <c r="N80" s="82"/>
      <c r="O80" s="82"/>
      <c r="P80" s="170">
        <f>P81</f>
        <v>0</v>
      </c>
      <c r="Q80" s="82"/>
      <c r="R80" s="170">
        <f>R81</f>
        <v>0.0061</v>
      </c>
      <c r="S80" s="82"/>
      <c r="T80" s="171">
        <f>T81</f>
        <v>0</v>
      </c>
      <c r="AT80" s="21" t="s">
        <v>70</v>
      </c>
      <c r="AU80" s="21" t="s">
        <v>100</v>
      </c>
      <c r="BK80" s="172">
        <f>BK81</f>
        <v>0</v>
      </c>
    </row>
    <row r="81" spans="2:63" s="10" customFormat="1" ht="37.35" customHeight="1">
      <c r="B81" s="173"/>
      <c r="C81" s="174"/>
      <c r="D81" s="175" t="s">
        <v>70</v>
      </c>
      <c r="E81" s="176" t="s">
        <v>490</v>
      </c>
      <c r="F81" s="176" t="s">
        <v>86</v>
      </c>
      <c r="G81" s="174"/>
      <c r="H81" s="174"/>
      <c r="I81" s="177"/>
      <c r="J81" s="178">
        <f>BK81</f>
        <v>0</v>
      </c>
      <c r="K81" s="174"/>
      <c r="L81" s="179"/>
      <c r="M81" s="180"/>
      <c r="N81" s="181"/>
      <c r="O81" s="181"/>
      <c r="P81" s="182">
        <f>P82+P87+P91</f>
        <v>0</v>
      </c>
      <c r="Q81" s="181"/>
      <c r="R81" s="182">
        <f>R82+R87+R91</f>
        <v>0.0061</v>
      </c>
      <c r="S81" s="181"/>
      <c r="T81" s="183">
        <f>T82+T87+T91</f>
        <v>0</v>
      </c>
      <c r="AR81" s="184" t="s">
        <v>135</v>
      </c>
      <c r="AT81" s="185" t="s">
        <v>70</v>
      </c>
      <c r="AU81" s="185" t="s">
        <v>71</v>
      </c>
      <c r="AY81" s="184" t="s">
        <v>122</v>
      </c>
      <c r="BK81" s="186">
        <f>BK82+BK87+BK91</f>
        <v>0</v>
      </c>
    </row>
    <row r="82" spans="2:63" s="10" customFormat="1" ht="19.9" customHeight="1">
      <c r="B82" s="173"/>
      <c r="C82" s="174"/>
      <c r="D82" s="175" t="s">
        <v>70</v>
      </c>
      <c r="E82" s="187" t="s">
        <v>71</v>
      </c>
      <c r="F82" s="187" t="s">
        <v>86</v>
      </c>
      <c r="G82" s="174"/>
      <c r="H82" s="174"/>
      <c r="I82" s="177"/>
      <c r="J82" s="188">
        <f>BK82</f>
        <v>0</v>
      </c>
      <c r="K82" s="174"/>
      <c r="L82" s="179"/>
      <c r="M82" s="180"/>
      <c r="N82" s="181"/>
      <c r="O82" s="181"/>
      <c r="P82" s="182">
        <f>SUM(P83:P86)</f>
        <v>0</v>
      </c>
      <c r="Q82" s="181"/>
      <c r="R82" s="182">
        <f>SUM(R83:R86)</f>
        <v>0</v>
      </c>
      <c r="S82" s="181"/>
      <c r="T82" s="183">
        <f>SUM(T83:T86)</f>
        <v>0</v>
      </c>
      <c r="AR82" s="184" t="s">
        <v>135</v>
      </c>
      <c r="AT82" s="185" t="s">
        <v>70</v>
      </c>
      <c r="AU82" s="185" t="s">
        <v>79</v>
      </c>
      <c r="AY82" s="184" t="s">
        <v>122</v>
      </c>
      <c r="BK82" s="186">
        <f>SUM(BK83:BK86)</f>
        <v>0</v>
      </c>
    </row>
    <row r="83" spans="2:65" s="1" customFormat="1" ht="16.5" customHeight="1">
      <c r="B83" s="38"/>
      <c r="C83" s="189" t="s">
        <v>79</v>
      </c>
      <c r="D83" s="189" t="s">
        <v>124</v>
      </c>
      <c r="E83" s="190" t="s">
        <v>491</v>
      </c>
      <c r="F83" s="191" t="s">
        <v>492</v>
      </c>
      <c r="G83" s="192" t="s">
        <v>162</v>
      </c>
      <c r="H83" s="193">
        <v>2</v>
      </c>
      <c r="I83" s="194"/>
      <c r="J83" s="195">
        <f>ROUND(I83*H83,2)</f>
        <v>0</v>
      </c>
      <c r="K83" s="191" t="s">
        <v>493</v>
      </c>
      <c r="L83" s="58"/>
      <c r="M83" s="196" t="s">
        <v>21</v>
      </c>
      <c r="N83" s="197" t="s">
        <v>42</v>
      </c>
      <c r="O83" s="39"/>
      <c r="P83" s="198">
        <f>O83*H83</f>
        <v>0</v>
      </c>
      <c r="Q83" s="198">
        <v>0</v>
      </c>
      <c r="R83" s="198">
        <f>Q83*H83</f>
        <v>0</v>
      </c>
      <c r="S83" s="198">
        <v>0</v>
      </c>
      <c r="T83" s="199">
        <f>S83*H83</f>
        <v>0</v>
      </c>
      <c r="AR83" s="21" t="s">
        <v>494</v>
      </c>
      <c r="AT83" s="21" t="s">
        <v>124</v>
      </c>
      <c r="AU83" s="21" t="s">
        <v>81</v>
      </c>
      <c r="AY83" s="21" t="s">
        <v>122</v>
      </c>
      <c r="BE83" s="200">
        <f>IF(N83="základní",J83,0)</f>
        <v>0</v>
      </c>
      <c r="BF83" s="200">
        <f>IF(N83="snížená",J83,0)</f>
        <v>0</v>
      </c>
      <c r="BG83" s="200">
        <f>IF(N83="zákl. přenesená",J83,0)</f>
        <v>0</v>
      </c>
      <c r="BH83" s="200">
        <f>IF(N83="sníž. přenesená",J83,0)</f>
        <v>0</v>
      </c>
      <c r="BI83" s="200">
        <f>IF(N83="nulová",J83,0)</f>
        <v>0</v>
      </c>
      <c r="BJ83" s="21" t="s">
        <v>79</v>
      </c>
      <c r="BK83" s="200">
        <f>ROUND(I83*H83,2)</f>
        <v>0</v>
      </c>
      <c r="BL83" s="21" t="s">
        <v>494</v>
      </c>
      <c r="BM83" s="21" t="s">
        <v>495</v>
      </c>
    </row>
    <row r="84" spans="2:47" s="1" customFormat="1" ht="40.5">
      <c r="B84" s="38"/>
      <c r="C84" s="60"/>
      <c r="D84" s="201" t="s">
        <v>133</v>
      </c>
      <c r="E84" s="60"/>
      <c r="F84" s="202" t="s">
        <v>496</v>
      </c>
      <c r="G84" s="60"/>
      <c r="H84" s="60"/>
      <c r="I84" s="160"/>
      <c r="J84" s="60"/>
      <c r="K84" s="60"/>
      <c r="L84" s="58"/>
      <c r="M84" s="203"/>
      <c r="N84" s="39"/>
      <c r="O84" s="39"/>
      <c r="P84" s="39"/>
      <c r="Q84" s="39"/>
      <c r="R84" s="39"/>
      <c r="S84" s="39"/>
      <c r="T84" s="75"/>
      <c r="AT84" s="21" t="s">
        <v>133</v>
      </c>
      <c r="AU84" s="21" t="s">
        <v>81</v>
      </c>
    </row>
    <row r="85" spans="2:65" s="1" customFormat="1" ht="25.5" customHeight="1">
      <c r="B85" s="38"/>
      <c r="C85" s="189" t="s">
        <v>81</v>
      </c>
      <c r="D85" s="189" t="s">
        <v>124</v>
      </c>
      <c r="E85" s="190" t="s">
        <v>497</v>
      </c>
      <c r="F85" s="191" t="s">
        <v>498</v>
      </c>
      <c r="G85" s="192" t="s">
        <v>162</v>
      </c>
      <c r="H85" s="193">
        <v>1</v>
      </c>
      <c r="I85" s="194"/>
      <c r="J85" s="195">
        <f>ROUND(I85*H85,2)</f>
        <v>0</v>
      </c>
      <c r="K85" s="191" t="s">
        <v>493</v>
      </c>
      <c r="L85" s="58"/>
      <c r="M85" s="196" t="s">
        <v>21</v>
      </c>
      <c r="N85" s="197" t="s">
        <v>42</v>
      </c>
      <c r="O85" s="39"/>
      <c r="P85" s="198">
        <f>O85*H85</f>
        <v>0</v>
      </c>
      <c r="Q85" s="198">
        <v>0</v>
      </c>
      <c r="R85" s="198">
        <f>Q85*H85</f>
        <v>0</v>
      </c>
      <c r="S85" s="198">
        <v>0</v>
      </c>
      <c r="T85" s="199">
        <f>S85*H85</f>
        <v>0</v>
      </c>
      <c r="AR85" s="21" t="s">
        <v>499</v>
      </c>
      <c r="AT85" s="21" t="s">
        <v>124</v>
      </c>
      <c r="AU85" s="21" t="s">
        <v>81</v>
      </c>
      <c r="AY85" s="21" t="s">
        <v>122</v>
      </c>
      <c r="BE85" s="200">
        <f>IF(N85="základní",J85,0)</f>
        <v>0</v>
      </c>
      <c r="BF85" s="200">
        <f>IF(N85="snížená",J85,0)</f>
        <v>0</v>
      </c>
      <c r="BG85" s="200">
        <f>IF(N85="zákl. přenesená",J85,0)</f>
        <v>0</v>
      </c>
      <c r="BH85" s="200">
        <f>IF(N85="sníž. přenesená",J85,0)</f>
        <v>0</v>
      </c>
      <c r="BI85" s="200">
        <f>IF(N85="nulová",J85,0)</f>
        <v>0</v>
      </c>
      <c r="BJ85" s="21" t="s">
        <v>79</v>
      </c>
      <c r="BK85" s="200">
        <f>ROUND(I85*H85,2)</f>
        <v>0</v>
      </c>
      <c r="BL85" s="21" t="s">
        <v>499</v>
      </c>
      <c r="BM85" s="21" t="s">
        <v>500</v>
      </c>
    </row>
    <row r="86" spans="2:47" s="1" customFormat="1" ht="27">
      <c r="B86" s="38"/>
      <c r="C86" s="60"/>
      <c r="D86" s="201" t="s">
        <v>133</v>
      </c>
      <c r="E86" s="60"/>
      <c r="F86" s="202" t="s">
        <v>501</v>
      </c>
      <c r="G86" s="60"/>
      <c r="H86" s="60"/>
      <c r="I86" s="160"/>
      <c r="J86" s="60"/>
      <c r="K86" s="60"/>
      <c r="L86" s="58"/>
      <c r="M86" s="203"/>
      <c r="N86" s="39"/>
      <c r="O86" s="39"/>
      <c r="P86" s="39"/>
      <c r="Q86" s="39"/>
      <c r="R86" s="39"/>
      <c r="S86" s="39"/>
      <c r="T86" s="75"/>
      <c r="AT86" s="21" t="s">
        <v>133</v>
      </c>
      <c r="AU86" s="21" t="s">
        <v>81</v>
      </c>
    </row>
    <row r="87" spans="2:63" s="10" customFormat="1" ht="29.85" customHeight="1">
      <c r="B87" s="173"/>
      <c r="C87" s="174"/>
      <c r="D87" s="175" t="s">
        <v>70</v>
      </c>
      <c r="E87" s="187" t="s">
        <v>502</v>
      </c>
      <c r="F87" s="187" t="s">
        <v>503</v>
      </c>
      <c r="G87" s="174"/>
      <c r="H87" s="174"/>
      <c r="I87" s="177"/>
      <c r="J87" s="188">
        <f>BK87</f>
        <v>0</v>
      </c>
      <c r="K87" s="174"/>
      <c r="L87" s="179"/>
      <c r="M87" s="180"/>
      <c r="N87" s="181"/>
      <c r="O87" s="181"/>
      <c r="P87" s="182">
        <f>SUM(P88:P90)</f>
        <v>0</v>
      </c>
      <c r="Q87" s="181"/>
      <c r="R87" s="182">
        <f>SUM(R88:R90)</f>
        <v>0</v>
      </c>
      <c r="S87" s="181"/>
      <c r="T87" s="183">
        <f>SUM(T88:T90)</f>
        <v>0</v>
      </c>
      <c r="AR87" s="184" t="s">
        <v>135</v>
      </c>
      <c r="AT87" s="185" t="s">
        <v>70</v>
      </c>
      <c r="AU87" s="185" t="s">
        <v>79</v>
      </c>
      <c r="AY87" s="184" t="s">
        <v>122</v>
      </c>
      <c r="BK87" s="186">
        <f>SUM(BK88:BK90)</f>
        <v>0</v>
      </c>
    </row>
    <row r="88" spans="2:65" s="1" customFormat="1" ht="16.5" customHeight="1">
      <c r="B88" s="38"/>
      <c r="C88" s="189" t="s">
        <v>144</v>
      </c>
      <c r="D88" s="189" t="s">
        <v>124</v>
      </c>
      <c r="E88" s="190" t="s">
        <v>504</v>
      </c>
      <c r="F88" s="191" t="s">
        <v>505</v>
      </c>
      <c r="G88" s="192" t="s">
        <v>506</v>
      </c>
      <c r="H88" s="193">
        <v>1</v>
      </c>
      <c r="I88" s="194"/>
      <c r="J88" s="195">
        <f>ROUND(I88*H88,2)</f>
        <v>0</v>
      </c>
      <c r="K88" s="191" t="s">
        <v>128</v>
      </c>
      <c r="L88" s="58"/>
      <c r="M88" s="196" t="s">
        <v>21</v>
      </c>
      <c r="N88" s="197" t="s">
        <v>42</v>
      </c>
      <c r="O88" s="39"/>
      <c r="P88" s="198">
        <f>O88*H88</f>
        <v>0</v>
      </c>
      <c r="Q88" s="198">
        <v>0</v>
      </c>
      <c r="R88" s="198">
        <f>Q88*H88</f>
        <v>0</v>
      </c>
      <c r="S88" s="198">
        <v>0</v>
      </c>
      <c r="T88" s="199">
        <f>S88*H88</f>
        <v>0</v>
      </c>
      <c r="AR88" s="21" t="s">
        <v>494</v>
      </c>
      <c r="AT88" s="21" t="s">
        <v>124</v>
      </c>
      <c r="AU88" s="21" t="s">
        <v>81</v>
      </c>
      <c r="AY88" s="21" t="s">
        <v>122</v>
      </c>
      <c r="BE88" s="200">
        <f>IF(N88="základní",J88,0)</f>
        <v>0</v>
      </c>
      <c r="BF88" s="200">
        <f>IF(N88="snížená",J88,0)</f>
        <v>0</v>
      </c>
      <c r="BG88" s="200">
        <f>IF(N88="zákl. přenesená",J88,0)</f>
        <v>0</v>
      </c>
      <c r="BH88" s="200">
        <f>IF(N88="sníž. přenesená",J88,0)</f>
        <v>0</v>
      </c>
      <c r="BI88" s="200">
        <f>IF(N88="nulová",J88,0)</f>
        <v>0</v>
      </c>
      <c r="BJ88" s="21" t="s">
        <v>79</v>
      </c>
      <c r="BK88" s="200">
        <f>ROUND(I88*H88,2)</f>
        <v>0</v>
      </c>
      <c r="BL88" s="21" t="s">
        <v>494</v>
      </c>
      <c r="BM88" s="21" t="s">
        <v>507</v>
      </c>
    </row>
    <row r="89" spans="2:47" s="1" customFormat="1" ht="27">
      <c r="B89" s="38"/>
      <c r="C89" s="60"/>
      <c r="D89" s="201" t="s">
        <v>133</v>
      </c>
      <c r="E89" s="60"/>
      <c r="F89" s="202" t="s">
        <v>508</v>
      </c>
      <c r="G89" s="60"/>
      <c r="H89" s="60"/>
      <c r="I89" s="160"/>
      <c r="J89" s="60"/>
      <c r="K89" s="60"/>
      <c r="L89" s="58"/>
      <c r="M89" s="203"/>
      <c r="N89" s="39"/>
      <c r="O89" s="39"/>
      <c r="P89" s="39"/>
      <c r="Q89" s="39"/>
      <c r="R89" s="39"/>
      <c r="S89" s="39"/>
      <c r="T89" s="75"/>
      <c r="AT89" s="21" t="s">
        <v>133</v>
      </c>
      <c r="AU89" s="21" t="s">
        <v>81</v>
      </c>
    </row>
    <row r="90" spans="2:65" s="1" customFormat="1" ht="16.5" customHeight="1">
      <c r="B90" s="38"/>
      <c r="C90" s="189" t="s">
        <v>129</v>
      </c>
      <c r="D90" s="189" t="s">
        <v>124</v>
      </c>
      <c r="E90" s="190" t="s">
        <v>509</v>
      </c>
      <c r="F90" s="191" t="s">
        <v>510</v>
      </c>
      <c r="G90" s="192" t="s">
        <v>506</v>
      </c>
      <c r="H90" s="193">
        <v>1</v>
      </c>
      <c r="I90" s="194"/>
      <c r="J90" s="195">
        <f>ROUND(I90*H90,2)</f>
        <v>0</v>
      </c>
      <c r="K90" s="191" t="s">
        <v>128</v>
      </c>
      <c r="L90" s="58"/>
      <c r="M90" s="196" t="s">
        <v>21</v>
      </c>
      <c r="N90" s="197" t="s">
        <v>42</v>
      </c>
      <c r="O90" s="39"/>
      <c r="P90" s="198">
        <f>O90*H90</f>
        <v>0</v>
      </c>
      <c r="Q90" s="198">
        <v>0</v>
      </c>
      <c r="R90" s="198">
        <f>Q90*H90</f>
        <v>0</v>
      </c>
      <c r="S90" s="198">
        <v>0</v>
      </c>
      <c r="T90" s="199">
        <f>S90*H90</f>
        <v>0</v>
      </c>
      <c r="AR90" s="21" t="s">
        <v>494</v>
      </c>
      <c r="AT90" s="21" t="s">
        <v>124</v>
      </c>
      <c r="AU90" s="21" t="s">
        <v>81</v>
      </c>
      <c r="AY90" s="21" t="s">
        <v>122</v>
      </c>
      <c r="BE90" s="200">
        <f>IF(N90="základní",J90,0)</f>
        <v>0</v>
      </c>
      <c r="BF90" s="200">
        <f>IF(N90="snížená",J90,0)</f>
        <v>0</v>
      </c>
      <c r="BG90" s="200">
        <f>IF(N90="zákl. přenesená",J90,0)</f>
        <v>0</v>
      </c>
      <c r="BH90" s="200">
        <f>IF(N90="sníž. přenesená",J90,0)</f>
        <v>0</v>
      </c>
      <c r="BI90" s="200">
        <f>IF(N90="nulová",J90,0)</f>
        <v>0</v>
      </c>
      <c r="BJ90" s="21" t="s">
        <v>79</v>
      </c>
      <c r="BK90" s="200">
        <f>ROUND(I90*H90,2)</f>
        <v>0</v>
      </c>
      <c r="BL90" s="21" t="s">
        <v>494</v>
      </c>
      <c r="BM90" s="21" t="s">
        <v>511</v>
      </c>
    </row>
    <row r="91" spans="2:63" s="10" customFormat="1" ht="29.85" customHeight="1">
      <c r="B91" s="173"/>
      <c r="C91" s="174"/>
      <c r="D91" s="175" t="s">
        <v>70</v>
      </c>
      <c r="E91" s="187" t="s">
        <v>512</v>
      </c>
      <c r="F91" s="187" t="s">
        <v>513</v>
      </c>
      <c r="G91" s="174"/>
      <c r="H91" s="174"/>
      <c r="I91" s="177"/>
      <c r="J91" s="188">
        <f>BK91</f>
        <v>0</v>
      </c>
      <c r="K91" s="174"/>
      <c r="L91" s="179"/>
      <c r="M91" s="180"/>
      <c r="N91" s="181"/>
      <c r="O91" s="181"/>
      <c r="P91" s="182">
        <f>SUM(P92:P94)</f>
        <v>0</v>
      </c>
      <c r="Q91" s="181"/>
      <c r="R91" s="182">
        <f>SUM(R92:R94)</f>
        <v>0.0061</v>
      </c>
      <c r="S91" s="181"/>
      <c r="T91" s="183">
        <f>SUM(T92:T94)</f>
        <v>0</v>
      </c>
      <c r="AR91" s="184" t="s">
        <v>135</v>
      </c>
      <c r="AT91" s="185" t="s">
        <v>70</v>
      </c>
      <c r="AU91" s="185" t="s">
        <v>79</v>
      </c>
      <c r="AY91" s="184" t="s">
        <v>122</v>
      </c>
      <c r="BK91" s="186">
        <f>SUM(BK92:BK94)</f>
        <v>0</v>
      </c>
    </row>
    <row r="92" spans="2:65" s="1" customFormat="1" ht="16.5" customHeight="1">
      <c r="B92" s="38"/>
      <c r="C92" s="189" t="s">
        <v>135</v>
      </c>
      <c r="D92" s="189" t="s">
        <v>124</v>
      </c>
      <c r="E92" s="190" t="s">
        <v>514</v>
      </c>
      <c r="F92" s="191" t="s">
        <v>513</v>
      </c>
      <c r="G92" s="192" t="s">
        <v>506</v>
      </c>
      <c r="H92" s="193">
        <v>1</v>
      </c>
      <c r="I92" s="194"/>
      <c r="J92" s="195">
        <f>ROUND(I92*H92,2)</f>
        <v>0</v>
      </c>
      <c r="K92" s="191" t="s">
        <v>128</v>
      </c>
      <c r="L92" s="58"/>
      <c r="M92" s="196" t="s">
        <v>21</v>
      </c>
      <c r="N92" s="197" t="s">
        <v>42</v>
      </c>
      <c r="O92" s="39"/>
      <c r="P92" s="198">
        <f>O92*H92</f>
        <v>0</v>
      </c>
      <c r="Q92" s="198">
        <v>0</v>
      </c>
      <c r="R92" s="198">
        <f>Q92*H92</f>
        <v>0</v>
      </c>
      <c r="S92" s="198">
        <v>0</v>
      </c>
      <c r="T92" s="199">
        <f>S92*H92</f>
        <v>0</v>
      </c>
      <c r="AR92" s="21" t="s">
        <v>494</v>
      </c>
      <c r="AT92" s="21" t="s">
        <v>124</v>
      </c>
      <c r="AU92" s="21" t="s">
        <v>81</v>
      </c>
      <c r="AY92" s="21" t="s">
        <v>122</v>
      </c>
      <c r="BE92" s="200">
        <f>IF(N92="základní",J92,0)</f>
        <v>0</v>
      </c>
      <c r="BF92" s="200">
        <f>IF(N92="snížená",J92,0)</f>
        <v>0</v>
      </c>
      <c r="BG92" s="200">
        <f>IF(N92="zákl. přenesená",J92,0)</f>
        <v>0</v>
      </c>
      <c r="BH92" s="200">
        <f>IF(N92="sníž. přenesená",J92,0)</f>
        <v>0</v>
      </c>
      <c r="BI92" s="200">
        <f>IF(N92="nulová",J92,0)</f>
        <v>0</v>
      </c>
      <c r="BJ92" s="21" t="s">
        <v>79</v>
      </c>
      <c r="BK92" s="200">
        <f>ROUND(I92*H92,2)</f>
        <v>0</v>
      </c>
      <c r="BL92" s="21" t="s">
        <v>494</v>
      </c>
      <c r="BM92" s="21" t="s">
        <v>515</v>
      </c>
    </row>
    <row r="93" spans="2:47" s="1" customFormat="1" ht="40.5">
      <c r="B93" s="38"/>
      <c r="C93" s="60"/>
      <c r="D93" s="201" t="s">
        <v>133</v>
      </c>
      <c r="E93" s="60"/>
      <c r="F93" s="202" t="s">
        <v>516</v>
      </c>
      <c r="G93" s="60"/>
      <c r="H93" s="60"/>
      <c r="I93" s="160"/>
      <c r="J93" s="60"/>
      <c r="K93" s="60"/>
      <c r="L93" s="58"/>
      <c r="M93" s="203"/>
      <c r="N93" s="39"/>
      <c r="O93" s="39"/>
      <c r="P93" s="39"/>
      <c r="Q93" s="39"/>
      <c r="R93" s="39"/>
      <c r="S93" s="39"/>
      <c r="T93" s="75"/>
      <c r="AT93" s="21" t="s">
        <v>133</v>
      </c>
      <c r="AU93" s="21" t="s">
        <v>81</v>
      </c>
    </row>
    <row r="94" spans="2:65" s="1" customFormat="1" ht="25.5" customHeight="1">
      <c r="B94" s="38"/>
      <c r="C94" s="215" t="s">
        <v>159</v>
      </c>
      <c r="D94" s="215" t="s">
        <v>166</v>
      </c>
      <c r="E94" s="216" t="s">
        <v>517</v>
      </c>
      <c r="F94" s="217" t="s">
        <v>518</v>
      </c>
      <c r="G94" s="218" t="s">
        <v>162</v>
      </c>
      <c r="H94" s="219">
        <v>1</v>
      </c>
      <c r="I94" s="220"/>
      <c r="J94" s="221">
        <f>ROUND(I94*H94,2)</f>
        <v>0</v>
      </c>
      <c r="K94" s="217" t="s">
        <v>21</v>
      </c>
      <c r="L94" s="222"/>
      <c r="M94" s="223" t="s">
        <v>21</v>
      </c>
      <c r="N94" s="231" t="s">
        <v>42</v>
      </c>
      <c r="O94" s="226"/>
      <c r="P94" s="232">
        <f>O94*H94</f>
        <v>0</v>
      </c>
      <c r="Q94" s="232">
        <v>0.0061</v>
      </c>
      <c r="R94" s="232">
        <f>Q94*H94</f>
        <v>0.0061</v>
      </c>
      <c r="S94" s="232">
        <v>0</v>
      </c>
      <c r="T94" s="233">
        <f>S94*H94</f>
        <v>0</v>
      </c>
      <c r="AR94" s="21" t="s">
        <v>494</v>
      </c>
      <c r="AT94" s="21" t="s">
        <v>166</v>
      </c>
      <c r="AU94" s="21" t="s">
        <v>81</v>
      </c>
      <c r="AY94" s="21" t="s">
        <v>122</v>
      </c>
      <c r="BE94" s="200">
        <f>IF(N94="základní",J94,0)</f>
        <v>0</v>
      </c>
      <c r="BF94" s="200">
        <f>IF(N94="snížená",J94,0)</f>
        <v>0</v>
      </c>
      <c r="BG94" s="200">
        <f>IF(N94="zákl. přenesená",J94,0)</f>
        <v>0</v>
      </c>
      <c r="BH94" s="200">
        <f>IF(N94="sníž. přenesená",J94,0)</f>
        <v>0</v>
      </c>
      <c r="BI94" s="200">
        <f>IF(N94="nulová",J94,0)</f>
        <v>0</v>
      </c>
      <c r="BJ94" s="21" t="s">
        <v>79</v>
      </c>
      <c r="BK94" s="200">
        <f>ROUND(I94*H94,2)</f>
        <v>0</v>
      </c>
      <c r="BL94" s="21" t="s">
        <v>494</v>
      </c>
      <c r="BM94" s="21" t="s">
        <v>519</v>
      </c>
    </row>
    <row r="95" spans="2:12" s="1" customFormat="1" ht="6.95" customHeight="1">
      <c r="B95" s="53"/>
      <c r="C95" s="54"/>
      <c r="D95" s="54"/>
      <c r="E95" s="54"/>
      <c r="F95" s="54"/>
      <c r="G95" s="54"/>
      <c r="H95" s="54"/>
      <c r="I95" s="136"/>
      <c r="J95" s="54"/>
      <c r="K95" s="54"/>
      <c r="L95" s="58"/>
    </row>
  </sheetData>
  <sheetProtection algorithmName="SHA-512" hashValue="W0wPxaoNTLxqSjGI6wQhiiOuS55lGVmi6oPUnN0XsojwmoPVw9TKoJwCRFLVfWIuakwS7vtDdEQHQICSUUW1hg==" saltValue="Ky7Tna7Rx2H/i6iHFChEBUu5mPd3hF1jRaM45BKaPv3+tHnlSuCOHs8OCl3JtY15X+oEq1y0seV1mgzeau5v9w==" spinCount="100000" sheet="1" objects="1" scenarios="1" formatColumns="0" formatRows="0" autoFilter="0"/>
  <autoFilter ref="C79:K94"/>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34" customWidth="1"/>
    <col min="2" max="2" width="1.66796875" style="234" customWidth="1"/>
    <col min="3" max="4" width="5" style="234" customWidth="1"/>
    <col min="5" max="5" width="11.66015625" style="234" customWidth="1"/>
    <col min="6" max="6" width="9.16015625" style="234" customWidth="1"/>
    <col min="7" max="7" width="5" style="234" customWidth="1"/>
    <col min="8" max="8" width="77.83203125" style="234" customWidth="1"/>
    <col min="9" max="10" width="20" style="234" customWidth="1"/>
    <col min="11" max="11" width="1.66796875" style="234" customWidth="1"/>
  </cols>
  <sheetData>
    <row r="1" ht="37.5" customHeight="1"/>
    <row r="2" spans="2:11" ht="7.5" customHeight="1">
      <c r="B2" s="235"/>
      <c r="C2" s="236"/>
      <c r="D2" s="236"/>
      <c r="E2" s="236"/>
      <c r="F2" s="236"/>
      <c r="G2" s="236"/>
      <c r="H2" s="236"/>
      <c r="I2" s="236"/>
      <c r="J2" s="236"/>
      <c r="K2" s="237"/>
    </row>
    <row r="3" spans="2:11" s="12" customFormat="1" ht="45" customHeight="1">
      <c r="B3" s="238"/>
      <c r="C3" s="362" t="s">
        <v>520</v>
      </c>
      <c r="D3" s="362"/>
      <c r="E3" s="362"/>
      <c r="F3" s="362"/>
      <c r="G3" s="362"/>
      <c r="H3" s="362"/>
      <c r="I3" s="362"/>
      <c r="J3" s="362"/>
      <c r="K3" s="239"/>
    </row>
    <row r="4" spans="2:11" ht="25.5" customHeight="1">
      <c r="B4" s="240"/>
      <c r="C4" s="366" t="s">
        <v>521</v>
      </c>
      <c r="D4" s="366"/>
      <c r="E4" s="366"/>
      <c r="F4" s="366"/>
      <c r="G4" s="366"/>
      <c r="H4" s="366"/>
      <c r="I4" s="366"/>
      <c r="J4" s="366"/>
      <c r="K4" s="241"/>
    </row>
    <row r="5" spans="2:11" ht="5.25" customHeight="1">
      <c r="B5" s="240"/>
      <c r="C5" s="242"/>
      <c r="D5" s="242"/>
      <c r="E5" s="242"/>
      <c r="F5" s="242"/>
      <c r="G5" s="242"/>
      <c r="H5" s="242"/>
      <c r="I5" s="242"/>
      <c r="J5" s="242"/>
      <c r="K5" s="241"/>
    </row>
    <row r="6" spans="2:11" ht="15" customHeight="1">
      <c r="B6" s="240"/>
      <c r="C6" s="365" t="s">
        <v>522</v>
      </c>
      <c r="D6" s="365"/>
      <c r="E6" s="365"/>
      <c r="F6" s="365"/>
      <c r="G6" s="365"/>
      <c r="H6" s="365"/>
      <c r="I6" s="365"/>
      <c r="J6" s="365"/>
      <c r="K6" s="241"/>
    </row>
    <row r="7" spans="2:11" ht="15" customHeight="1">
      <c r="B7" s="244"/>
      <c r="C7" s="365" t="s">
        <v>523</v>
      </c>
      <c r="D7" s="365"/>
      <c r="E7" s="365"/>
      <c r="F7" s="365"/>
      <c r="G7" s="365"/>
      <c r="H7" s="365"/>
      <c r="I7" s="365"/>
      <c r="J7" s="365"/>
      <c r="K7" s="241"/>
    </row>
    <row r="8" spans="2:11" ht="12.75" customHeight="1">
      <c r="B8" s="244"/>
      <c r="C8" s="243"/>
      <c r="D8" s="243"/>
      <c r="E8" s="243"/>
      <c r="F8" s="243"/>
      <c r="G8" s="243"/>
      <c r="H8" s="243"/>
      <c r="I8" s="243"/>
      <c r="J8" s="243"/>
      <c r="K8" s="241"/>
    </row>
    <row r="9" spans="2:11" ht="15" customHeight="1">
      <c r="B9" s="244"/>
      <c r="C9" s="365" t="s">
        <v>524</v>
      </c>
      <c r="D9" s="365"/>
      <c r="E9" s="365"/>
      <c r="F9" s="365"/>
      <c r="G9" s="365"/>
      <c r="H9" s="365"/>
      <c r="I9" s="365"/>
      <c r="J9" s="365"/>
      <c r="K9" s="241"/>
    </row>
    <row r="10" spans="2:11" ht="15" customHeight="1">
      <c r="B10" s="244"/>
      <c r="C10" s="243"/>
      <c r="D10" s="365" t="s">
        <v>525</v>
      </c>
      <c r="E10" s="365"/>
      <c r="F10" s="365"/>
      <c r="G10" s="365"/>
      <c r="H10" s="365"/>
      <c r="I10" s="365"/>
      <c r="J10" s="365"/>
      <c r="K10" s="241"/>
    </row>
    <row r="11" spans="2:11" ht="15" customHeight="1">
      <c r="B11" s="244"/>
      <c r="C11" s="245"/>
      <c r="D11" s="365" t="s">
        <v>526</v>
      </c>
      <c r="E11" s="365"/>
      <c r="F11" s="365"/>
      <c r="G11" s="365"/>
      <c r="H11" s="365"/>
      <c r="I11" s="365"/>
      <c r="J11" s="365"/>
      <c r="K11" s="241"/>
    </row>
    <row r="12" spans="2:11" ht="12.75" customHeight="1">
      <c r="B12" s="244"/>
      <c r="C12" s="245"/>
      <c r="D12" s="245"/>
      <c r="E12" s="245"/>
      <c r="F12" s="245"/>
      <c r="G12" s="245"/>
      <c r="H12" s="245"/>
      <c r="I12" s="245"/>
      <c r="J12" s="245"/>
      <c r="K12" s="241"/>
    </row>
    <row r="13" spans="2:11" ht="15" customHeight="1">
      <c r="B13" s="244"/>
      <c r="C13" s="245"/>
      <c r="D13" s="365" t="s">
        <v>527</v>
      </c>
      <c r="E13" s="365"/>
      <c r="F13" s="365"/>
      <c r="G13" s="365"/>
      <c r="H13" s="365"/>
      <c r="I13" s="365"/>
      <c r="J13" s="365"/>
      <c r="K13" s="241"/>
    </row>
    <row r="14" spans="2:11" ht="15" customHeight="1">
      <c r="B14" s="244"/>
      <c r="C14" s="245"/>
      <c r="D14" s="365" t="s">
        <v>528</v>
      </c>
      <c r="E14" s="365"/>
      <c r="F14" s="365"/>
      <c r="G14" s="365"/>
      <c r="H14" s="365"/>
      <c r="I14" s="365"/>
      <c r="J14" s="365"/>
      <c r="K14" s="241"/>
    </row>
    <row r="15" spans="2:11" ht="15" customHeight="1">
      <c r="B15" s="244"/>
      <c r="C15" s="245"/>
      <c r="D15" s="365" t="s">
        <v>529</v>
      </c>
      <c r="E15" s="365"/>
      <c r="F15" s="365"/>
      <c r="G15" s="365"/>
      <c r="H15" s="365"/>
      <c r="I15" s="365"/>
      <c r="J15" s="365"/>
      <c r="K15" s="241"/>
    </row>
    <row r="16" spans="2:11" ht="15" customHeight="1">
      <c r="B16" s="244"/>
      <c r="C16" s="245"/>
      <c r="D16" s="245"/>
      <c r="E16" s="246" t="s">
        <v>78</v>
      </c>
      <c r="F16" s="365" t="s">
        <v>530</v>
      </c>
      <c r="G16" s="365"/>
      <c r="H16" s="365"/>
      <c r="I16" s="365"/>
      <c r="J16" s="365"/>
      <c r="K16" s="241"/>
    </row>
    <row r="17" spans="2:11" ht="15" customHeight="1">
      <c r="B17" s="244"/>
      <c r="C17" s="245"/>
      <c r="D17" s="245"/>
      <c r="E17" s="246" t="s">
        <v>531</v>
      </c>
      <c r="F17" s="365" t="s">
        <v>532</v>
      </c>
      <c r="G17" s="365"/>
      <c r="H17" s="365"/>
      <c r="I17" s="365"/>
      <c r="J17" s="365"/>
      <c r="K17" s="241"/>
    </row>
    <row r="18" spans="2:11" ht="15" customHeight="1">
      <c r="B18" s="244"/>
      <c r="C18" s="245"/>
      <c r="D18" s="245"/>
      <c r="E18" s="246" t="s">
        <v>533</v>
      </c>
      <c r="F18" s="365" t="s">
        <v>534</v>
      </c>
      <c r="G18" s="365"/>
      <c r="H18" s="365"/>
      <c r="I18" s="365"/>
      <c r="J18" s="365"/>
      <c r="K18" s="241"/>
    </row>
    <row r="19" spans="2:11" ht="15" customHeight="1">
      <c r="B19" s="244"/>
      <c r="C19" s="245"/>
      <c r="D19" s="245"/>
      <c r="E19" s="246" t="s">
        <v>535</v>
      </c>
      <c r="F19" s="365" t="s">
        <v>536</v>
      </c>
      <c r="G19" s="365"/>
      <c r="H19" s="365"/>
      <c r="I19" s="365"/>
      <c r="J19" s="365"/>
      <c r="K19" s="241"/>
    </row>
    <row r="20" spans="2:11" ht="15" customHeight="1">
      <c r="B20" s="244"/>
      <c r="C20" s="245"/>
      <c r="D20" s="245"/>
      <c r="E20" s="246" t="s">
        <v>537</v>
      </c>
      <c r="F20" s="365" t="s">
        <v>538</v>
      </c>
      <c r="G20" s="365"/>
      <c r="H20" s="365"/>
      <c r="I20" s="365"/>
      <c r="J20" s="365"/>
      <c r="K20" s="241"/>
    </row>
    <row r="21" spans="2:11" ht="15" customHeight="1">
      <c r="B21" s="244"/>
      <c r="C21" s="245"/>
      <c r="D21" s="245"/>
      <c r="E21" s="246" t="s">
        <v>539</v>
      </c>
      <c r="F21" s="365" t="s">
        <v>540</v>
      </c>
      <c r="G21" s="365"/>
      <c r="H21" s="365"/>
      <c r="I21" s="365"/>
      <c r="J21" s="365"/>
      <c r="K21" s="241"/>
    </row>
    <row r="22" spans="2:11" ht="12.75" customHeight="1">
      <c r="B22" s="244"/>
      <c r="C22" s="245"/>
      <c r="D22" s="245"/>
      <c r="E22" s="245"/>
      <c r="F22" s="245"/>
      <c r="G22" s="245"/>
      <c r="H22" s="245"/>
      <c r="I22" s="245"/>
      <c r="J22" s="245"/>
      <c r="K22" s="241"/>
    </row>
    <row r="23" spans="2:11" ht="15" customHeight="1">
      <c r="B23" s="244"/>
      <c r="C23" s="365" t="s">
        <v>541</v>
      </c>
      <c r="D23" s="365"/>
      <c r="E23" s="365"/>
      <c r="F23" s="365"/>
      <c r="G23" s="365"/>
      <c r="H23" s="365"/>
      <c r="I23" s="365"/>
      <c r="J23" s="365"/>
      <c r="K23" s="241"/>
    </row>
    <row r="24" spans="2:11" ht="15" customHeight="1">
      <c r="B24" s="244"/>
      <c r="C24" s="365" t="s">
        <v>542</v>
      </c>
      <c r="D24" s="365"/>
      <c r="E24" s="365"/>
      <c r="F24" s="365"/>
      <c r="G24" s="365"/>
      <c r="H24" s="365"/>
      <c r="I24" s="365"/>
      <c r="J24" s="365"/>
      <c r="K24" s="241"/>
    </row>
    <row r="25" spans="2:11" ht="15" customHeight="1">
      <c r="B25" s="244"/>
      <c r="C25" s="243"/>
      <c r="D25" s="365" t="s">
        <v>543</v>
      </c>
      <c r="E25" s="365"/>
      <c r="F25" s="365"/>
      <c r="G25" s="365"/>
      <c r="H25" s="365"/>
      <c r="I25" s="365"/>
      <c r="J25" s="365"/>
      <c r="K25" s="241"/>
    </row>
    <row r="26" spans="2:11" ht="15" customHeight="1">
      <c r="B26" s="244"/>
      <c r="C26" s="245"/>
      <c r="D26" s="365" t="s">
        <v>544</v>
      </c>
      <c r="E26" s="365"/>
      <c r="F26" s="365"/>
      <c r="G26" s="365"/>
      <c r="H26" s="365"/>
      <c r="I26" s="365"/>
      <c r="J26" s="365"/>
      <c r="K26" s="241"/>
    </row>
    <row r="27" spans="2:11" ht="12.75" customHeight="1">
      <c r="B27" s="244"/>
      <c r="C27" s="245"/>
      <c r="D27" s="245"/>
      <c r="E27" s="245"/>
      <c r="F27" s="245"/>
      <c r="G27" s="245"/>
      <c r="H27" s="245"/>
      <c r="I27" s="245"/>
      <c r="J27" s="245"/>
      <c r="K27" s="241"/>
    </row>
    <row r="28" spans="2:11" ht="15" customHeight="1">
      <c r="B28" s="244"/>
      <c r="C28" s="245"/>
      <c r="D28" s="365" t="s">
        <v>545</v>
      </c>
      <c r="E28" s="365"/>
      <c r="F28" s="365"/>
      <c r="G28" s="365"/>
      <c r="H28" s="365"/>
      <c r="I28" s="365"/>
      <c r="J28" s="365"/>
      <c r="K28" s="241"/>
    </row>
    <row r="29" spans="2:11" ht="15" customHeight="1">
      <c r="B29" s="244"/>
      <c r="C29" s="245"/>
      <c r="D29" s="365" t="s">
        <v>546</v>
      </c>
      <c r="E29" s="365"/>
      <c r="F29" s="365"/>
      <c r="G29" s="365"/>
      <c r="H29" s="365"/>
      <c r="I29" s="365"/>
      <c r="J29" s="365"/>
      <c r="K29" s="241"/>
    </row>
    <row r="30" spans="2:11" ht="12.75" customHeight="1">
      <c r="B30" s="244"/>
      <c r="C30" s="245"/>
      <c r="D30" s="245"/>
      <c r="E30" s="245"/>
      <c r="F30" s="245"/>
      <c r="G30" s="245"/>
      <c r="H30" s="245"/>
      <c r="I30" s="245"/>
      <c r="J30" s="245"/>
      <c r="K30" s="241"/>
    </row>
    <row r="31" spans="2:11" ht="15" customHeight="1">
      <c r="B31" s="244"/>
      <c r="C31" s="245"/>
      <c r="D31" s="365" t="s">
        <v>547</v>
      </c>
      <c r="E31" s="365"/>
      <c r="F31" s="365"/>
      <c r="G31" s="365"/>
      <c r="H31" s="365"/>
      <c r="I31" s="365"/>
      <c r="J31" s="365"/>
      <c r="K31" s="241"/>
    </row>
    <row r="32" spans="2:11" ht="15" customHeight="1">
      <c r="B32" s="244"/>
      <c r="C32" s="245"/>
      <c r="D32" s="365" t="s">
        <v>548</v>
      </c>
      <c r="E32" s="365"/>
      <c r="F32" s="365"/>
      <c r="G32" s="365"/>
      <c r="H32" s="365"/>
      <c r="I32" s="365"/>
      <c r="J32" s="365"/>
      <c r="K32" s="241"/>
    </row>
    <row r="33" spans="2:11" ht="15" customHeight="1">
      <c r="B33" s="244"/>
      <c r="C33" s="245"/>
      <c r="D33" s="365" t="s">
        <v>549</v>
      </c>
      <c r="E33" s="365"/>
      <c r="F33" s="365"/>
      <c r="G33" s="365"/>
      <c r="H33" s="365"/>
      <c r="I33" s="365"/>
      <c r="J33" s="365"/>
      <c r="K33" s="241"/>
    </row>
    <row r="34" spans="2:11" ht="15" customHeight="1">
      <c r="B34" s="244"/>
      <c r="C34" s="245"/>
      <c r="D34" s="243"/>
      <c r="E34" s="247" t="s">
        <v>107</v>
      </c>
      <c r="F34" s="243"/>
      <c r="G34" s="365" t="s">
        <v>550</v>
      </c>
      <c r="H34" s="365"/>
      <c r="I34" s="365"/>
      <c r="J34" s="365"/>
      <c r="K34" s="241"/>
    </row>
    <row r="35" spans="2:11" ht="30.75" customHeight="1">
      <c r="B35" s="244"/>
      <c r="C35" s="245"/>
      <c r="D35" s="243"/>
      <c r="E35" s="247" t="s">
        <v>551</v>
      </c>
      <c r="F35" s="243"/>
      <c r="G35" s="365" t="s">
        <v>552</v>
      </c>
      <c r="H35" s="365"/>
      <c r="I35" s="365"/>
      <c r="J35" s="365"/>
      <c r="K35" s="241"/>
    </row>
    <row r="36" spans="2:11" ht="15" customHeight="1">
      <c r="B36" s="244"/>
      <c r="C36" s="245"/>
      <c r="D36" s="243"/>
      <c r="E36" s="247" t="s">
        <v>52</v>
      </c>
      <c r="F36" s="243"/>
      <c r="G36" s="365" t="s">
        <v>553</v>
      </c>
      <c r="H36" s="365"/>
      <c r="I36" s="365"/>
      <c r="J36" s="365"/>
      <c r="K36" s="241"/>
    </row>
    <row r="37" spans="2:11" ht="15" customHeight="1">
      <c r="B37" s="244"/>
      <c r="C37" s="245"/>
      <c r="D37" s="243"/>
      <c r="E37" s="247" t="s">
        <v>108</v>
      </c>
      <c r="F37" s="243"/>
      <c r="G37" s="365" t="s">
        <v>554</v>
      </c>
      <c r="H37" s="365"/>
      <c r="I37" s="365"/>
      <c r="J37" s="365"/>
      <c r="K37" s="241"/>
    </row>
    <row r="38" spans="2:11" ht="15" customHeight="1">
      <c r="B38" s="244"/>
      <c r="C38" s="245"/>
      <c r="D38" s="243"/>
      <c r="E38" s="247" t="s">
        <v>109</v>
      </c>
      <c r="F38" s="243"/>
      <c r="G38" s="365" t="s">
        <v>555</v>
      </c>
      <c r="H38" s="365"/>
      <c r="I38" s="365"/>
      <c r="J38" s="365"/>
      <c r="K38" s="241"/>
    </row>
    <row r="39" spans="2:11" ht="15" customHeight="1">
      <c r="B39" s="244"/>
      <c r="C39" s="245"/>
      <c r="D39" s="243"/>
      <c r="E39" s="247" t="s">
        <v>110</v>
      </c>
      <c r="F39" s="243"/>
      <c r="G39" s="365" t="s">
        <v>556</v>
      </c>
      <c r="H39" s="365"/>
      <c r="I39" s="365"/>
      <c r="J39" s="365"/>
      <c r="K39" s="241"/>
    </row>
    <row r="40" spans="2:11" ht="15" customHeight="1">
      <c r="B40" s="244"/>
      <c r="C40" s="245"/>
      <c r="D40" s="243"/>
      <c r="E40" s="247" t="s">
        <v>557</v>
      </c>
      <c r="F40" s="243"/>
      <c r="G40" s="365" t="s">
        <v>558</v>
      </c>
      <c r="H40" s="365"/>
      <c r="I40" s="365"/>
      <c r="J40" s="365"/>
      <c r="K40" s="241"/>
    </row>
    <row r="41" spans="2:11" ht="15" customHeight="1">
      <c r="B41" s="244"/>
      <c r="C41" s="245"/>
      <c r="D41" s="243"/>
      <c r="E41" s="247"/>
      <c r="F41" s="243"/>
      <c r="G41" s="365" t="s">
        <v>559</v>
      </c>
      <c r="H41" s="365"/>
      <c r="I41" s="365"/>
      <c r="J41" s="365"/>
      <c r="K41" s="241"/>
    </row>
    <row r="42" spans="2:11" ht="15" customHeight="1">
      <c r="B42" s="244"/>
      <c r="C42" s="245"/>
      <c r="D42" s="243"/>
      <c r="E42" s="247" t="s">
        <v>560</v>
      </c>
      <c r="F42" s="243"/>
      <c r="G42" s="365" t="s">
        <v>561</v>
      </c>
      <c r="H42" s="365"/>
      <c r="I42" s="365"/>
      <c r="J42" s="365"/>
      <c r="K42" s="241"/>
    </row>
    <row r="43" spans="2:11" ht="15" customHeight="1">
      <c r="B43" s="244"/>
      <c r="C43" s="245"/>
      <c r="D43" s="243"/>
      <c r="E43" s="247" t="s">
        <v>112</v>
      </c>
      <c r="F43" s="243"/>
      <c r="G43" s="365" t="s">
        <v>562</v>
      </c>
      <c r="H43" s="365"/>
      <c r="I43" s="365"/>
      <c r="J43" s="365"/>
      <c r="K43" s="241"/>
    </row>
    <row r="44" spans="2:11" ht="12.75" customHeight="1">
      <c r="B44" s="244"/>
      <c r="C44" s="245"/>
      <c r="D44" s="243"/>
      <c r="E44" s="243"/>
      <c r="F44" s="243"/>
      <c r="G44" s="243"/>
      <c r="H44" s="243"/>
      <c r="I44" s="243"/>
      <c r="J44" s="243"/>
      <c r="K44" s="241"/>
    </row>
    <row r="45" spans="2:11" ht="15" customHeight="1">
      <c r="B45" s="244"/>
      <c r="C45" s="245"/>
      <c r="D45" s="365" t="s">
        <v>563</v>
      </c>
      <c r="E45" s="365"/>
      <c r="F45" s="365"/>
      <c r="G45" s="365"/>
      <c r="H45" s="365"/>
      <c r="I45" s="365"/>
      <c r="J45" s="365"/>
      <c r="K45" s="241"/>
    </row>
    <row r="46" spans="2:11" ht="15" customHeight="1">
      <c r="B46" s="244"/>
      <c r="C46" s="245"/>
      <c r="D46" s="245"/>
      <c r="E46" s="365" t="s">
        <v>564</v>
      </c>
      <c r="F46" s="365"/>
      <c r="G46" s="365"/>
      <c r="H46" s="365"/>
      <c r="I46" s="365"/>
      <c r="J46" s="365"/>
      <c r="K46" s="241"/>
    </row>
    <row r="47" spans="2:11" ht="15" customHeight="1">
      <c r="B47" s="244"/>
      <c r="C47" s="245"/>
      <c r="D47" s="245"/>
      <c r="E47" s="365" t="s">
        <v>565</v>
      </c>
      <c r="F47" s="365"/>
      <c r="G47" s="365"/>
      <c r="H47" s="365"/>
      <c r="I47" s="365"/>
      <c r="J47" s="365"/>
      <c r="K47" s="241"/>
    </row>
    <row r="48" spans="2:11" ht="15" customHeight="1">
      <c r="B48" s="244"/>
      <c r="C48" s="245"/>
      <c r="D48" s="245"/>
      <c r="E48" s="365" t="s">
        <v>566</v>
      </c>
      <c r="F48" s="365"/>
      <c r="G48" s="365"/>
      <c r="H48" s="365"/>
      <c r="I48" s="365"/>
      <c r="J48" s="365"/>
      <c r="K48" s="241"/>
    </row>
    <row r="49" spans="2:11" ht="15" customHeight="1">
      <c r="B49" s="244"/>
      <c r="C49" s="245"/>
      <c r="D49" s="365" t="s">
        <v>567</v>
      </c>
      <c r="E49" s="365"/>
      <c r="F49" s="365"/>
      <c r="G49" s="365"/>
      <c r="H49" s="365"/>
      <c r="I49" s="365"/>
      <c r="J49" s="365"/>
      <c r="K49" s="241"/>
    </row>
    <row r="50" spans="2:11" ht="25.5" customHeight="1">
      <c r="B50" s="240"/>
      <c r="C50" s="366" t="s">
        <v>568</v>
      </c>
      <c r="D50" s="366"/>
      <c r="E50" s="366"/>
      <c r="F50" s="366"/>
      <c r="G50" s="366"/>
      <c r="H50" s="366"/>
      <c r="I50" s="366"/>
      <c r="J50" s="366"/>
      <c r="K50" s="241"/>
    </row>
    <row r="51" spans="2:11" ht="5.25" customHeight="1">
      <c r="B51" s="240"/>
      <c r="C51" s="242"/>
      <c r="D51" s="242"/>
      <c r="E51" s="242"/>
      <c r="F51" s="242"/>
      <c r="G51" s="242"/>
      <c r="H51" s="242"/>
      <c r="I51" s="242"/>
      <c r="J51" s="242"/>
      <c r="K51" s="241"/>
    </row>
    <row r="52" spans="2:11" ht="15" customHeight="1">
      <c r="B52" s="240"/>
      <c r="C52" s="365" t="s">
        <v>569</v>
      </c>
      <c r="D52" s="365"/>
      <c r="E52" s="365"/>
      <c r="F52" s="365"/>
      <c r="G52" s="365"/>
      <c r="H52" s="365"/>
      <c r="I52" s="365"/>
      <c r="J52" s="365"/>
      <c r="K52" s="241"/>
    </row>
    <row r="53" spans="2:11" ht="15" customHeight="1">
      <c r="B53" s="240"/>
      <c r="C53" s="365" t="s">
        <v>570</v>
      </c>
      <c r="D53" s="365"/>
      <c r="E53" s="365"/>
      <c r="F53" s="365"/>
      <c r="G53" s="365"/>
      <c r="H53" s="365"/>
      <c r="I53" s="365"/>
      <c r="J53" s="365"/>
      <c r="K53" s="241"/>
    </row>
    <row r="54" spans="2:11" ht="12.75" customHeight="1">
      <c r="B54" s="240"/>
      <c r="C54" s="243"/>
      <c r="D54" s="243"/>
      <c r="E54" s="243"/>
      <c r="F54" s="243"/>
      <c r="G54" s="243"/>
      <c r="H54" s="243"/>
      <c r="I54" s="243"/>
      <c r="J54" s="243"/>
      <c r="K54" s="241"/>
    </row>
    <row r="55" spans="2:11" ht="15" customHeight="1">
      <c r="B55" s="240"/>
      <c r="C55" s="365" t="s">
        <v>571</v>
      </c>
      <c r="D55" s="365"/>
      <c r="E55" s="365"/>
      <c r="F55" s="365"/>
      <c r="G55" s="365"/>
      <c r="H55" s="365"/>
      <c r="I55" s="365"/>
      <c r="J55" s="365"/>
      <c r="K55" s="241"/>
    </row>
    <row r="56" spans="2:11" ht="15" customHeight="1">
      <c r="B56" s="240"/>
      <c r="C56" s="245"/>
      <c r="D56" s="365" t="s">
        <v>572</v>
      </c>
      <c r="E56" s="365"/>
      <c r="F56" s="365"/>
      <c r="G56" s="365"/>
      <c r="H56" s="365"/>
      <c r="I56" s="365"/>
      <c r="J56" s="365"/>
      <c r="K56" s="241"/>
    </row>
    <row r="57" spans="2:11" ht="15" customHeight="1">
      <c r="B57" s="240"/>
      <c r="C57" s="245"/>
      <c r="D57" s="365" t="s">
        <v>573</v>
      </c>
      <c r="E57" s="365"/>
      <c r="F57" s="365"/>
      <c r="G57" s="365"/>
      <c r="H57" s="365"/>
      <c r="I57" s="365"/>
      <c r="J57" s="365"/>
      <c r="K57" s="241"/>
    </row>
    <row r="58" spans="2:11" ht="15" customHeight="1">
      <c r="B58" s="240"/>
      <c r="C58" s="245"/>
      <c r="D58" s="365" t="s">
        <v>574</v>
      </c>
      <c r="E58" s="365"/>
      <c r="F58" s="365"/>
      <c r="G58" s="365"/>
      <c r="H58" s="365"/>
      <c r="I58" s="365"/>
      <c r="J58" s="365"/>
      <c r="K58" s="241"/>
    </row>
    <row r="59" spans="2:11" ht="15" customHeight="1">
      <c r="B59" s="240"/>
      <c r="C59" s="245"/>
      <c r="D59" s="365" t="s">
        <v>575</v>
      </c>
      <c r="E59" s="365"/>
      <c r="F59" s="365"/>
      <c r="G59" s="365"/>
      <c r="H59" s="365"/>
      <c r="I59" s="365"/>
      <c r="J59" s="365"/>
      <c r="K59" s="241"/>
    </row>
    <row r="60" spans="2:11" ht="15" customHeight="1">
      <c r="B60" s="240"/>
      <c r="C60" s="245"/>
      <c r="D60" s="364" t="s">
        <v>576</v>
      </c>
      <c r="E60" s="364"/>
      <c r="F60" s="364"/>
      <c r="G60" s="364"/>
      <c r="H60" s="364"/>
      <c r="I60" s="364"/>
      <c r="J60" s="364"/>
      <c r="K60" s="241"/>
    </row>
    <row r="61" spans="2:11" ht="15" customHeight="1">
      <c r="B61" s="240"/>
      <c r="C61" s="245"/>
      <c r="D61" s="365" t="s">
        <v>577</v>
      </c>
      <c r="E61" s="365"/>
      <c r="F61" s="365"/>
      <c r="G61" s="365"/>
      <c r="H61" s="365"/>
      <c r="I61" s="365"/>
      <c r="J61" s="365"/>
      <c r="K61" s="241"/>
    </row>
    <row r="62" spans="2:11" ht="12.75" customHeight="1">
      <c r="B62" s="240"/>
      <c r="C62" s="245"/>
      <c r="D62" s="245"/>
      <c r="E62" s="248"/>
      <c r="F62" s="245"/>
      <c r="G62" s="245"/>
      <c r="H62" s="245"/>
      <c r="I62" s="245"/>
      <c r="J62" s="245"/>
      <c r="K62" s="241"/>
    </row>
    <row r="63" spans="2:11" ht="15" customHeight="1">
      <c r="B63" s="240"/>
      <c r="C63" s="245"/>
      <c r="D63" s="365" t="s">
        <v>578</v>
      </c>
      <c r="E63" s="365"/>
      <c r="F63" s="365"/>
      <c r="G63" s="365"/>
      <c r="H63" s="365"/>
      <c r="I63" s="365"/>
      <c r="J63" s="365"/>
      <c r="K63" s="241"/>
    </row>
    <row r="64" spans="2:11" ht="15" customHeight="1">
      <c r="B64" s="240"/>
      <c r="C64" s="245"/>
      <c r="D64" s="364" t="s">
        <v>579</v>
      </c>
      <c r="E64" s="364"/>
      <c r="F64" s="364"/>
      <c r="G64" s="364"/>
      <c r="H64" s="364"/>
      <c r="I64" s="364"/>
      <c r="J64" s="364"/>
      <c r="K64" s="241"/>
    </row>
    <row r="65" spans="2:11" ht="15" customHeight="1">
      <c r="B65" s="240"/>
      <c r="C65" s="245"/>
      <c r="D65" s="365" t="s">
        <v>580</v>
      </c>
      <c r="E65" s="365"/>
      <c r="F65" s="365"/>
      <c r="G65" s="365"/>
      <c r="H65" s="365"/>
      <c r="I65" s="365"/>
      <c r="J65" s="365"/>
      <c r="K65" s="241"/>
    </row>
    <row r="66" spans="2:11" ht="15" customHeight="1">
      <c r="B66" s="240"/>
      <c r="C66" s="245"/>
      <c r="D66" s="365" t="s">
        <v>581</v>
      </c>
      <c r="E66" s="365"/>
      <c r="F66" s="365"/>
      <c r="G66" s="365"/>
      <c r="H66" s="365"/>
      <c r="I66" s="365"/>
      <c r="J66" s="365"/>
      <c r="K66" s="241"/>
    </row>
    <row r="67" spans="2:11" ht="15" customHeight="1">
      <c r="B67" s="240"/>
      <c r="C67" s="245"/>
      <c r="D67" s="365" t="s">
        <v>582</v>
      </c>
      <c r="E67" s="365"/>
      <c r="F67" s="365"/>
      <c r="G67" s="365"/>
      <c r="H67" s="365"/>
      <c r="I67" s="365"/>
      <c r="J67" s="365"/>
      <c r="K67" s="241"/>
    </row>
    <row r="68" spans="2:11" ht="15" customHeight="1">
      <c r="B68" s="240"/>
      <c r="C68" s="245"/>
      <c r="D68" s="365" t="s">
        <v>583</v>
      </c>
      <c r="E68" s="365"/>
      <c r="F68" s="365"/>
      <c r="G68" s="365"/>
      <c r="H68" s="365"/>
      <c r="I68" s="365"/>
      <c r="J68" s="365"/>
      <c r="K68" s="241"/>
    </row>
    <row r="69" spans="2:11" ht="12.75" customHeight="1">
      <c r="B69" s="249"/>
      <c r="C69" s="250"/>
      <c r="D69" s="250"/>
      <c r="E69" s="250"/>
      <c r="F69" s="250"/>
      <c r="G69" s="250"/>
      <c r="H69" s="250"/>
      <c r="I69" s="250"/>
      <c r="J69" s="250"/>
      <c r="K69" s="251"/>
    </row>
    <row r="70" spans="2:11" ht="18.75" customHeight="1">
      <c r="B70" s="252"/>
      <c r="C70" s="252"/>
      <c r="D70" s="252"/>
      <c r="E70" s="252"/>
      <c r="F70" s="252"/>
      <c r="G70" s="252"/>
      <c r="H70" s="252"/>
      <c r="I70" s="252"/>
      <c r="J70" s="252"/>
      <c r="K70" s="253"/>
    </row>
    <row r="71" spans="2:11" ht="18.75" customHeight="1">
      <c r="B71" s="253"/>
      <c r="C71" s="253"/>
      <c r="D71" s="253"/>
      <c r="E71" s="253"/>
      <c r="F71" s="253"/>
      <c r="G71" s="253"/>
      <c r="H71" s="253"/>
      <c r="I71" s="253"/>
      <c r="J71" s="253"/>
      <c r="K71" s="253"/>
    </row>
    <row r="72" spans="2:11" ht="7.5" customHeight="1">
      <c r="B72" s="254"/>
      <c r="C72" s="255"/>
      <c r="D72" s="255"/>
      <c r="E72" s="255"/>
      <c r="F72" s="255"/>
      <c r="G72" s="255"/>
      <c r="H72" s="255"/>
      <c r="I72" s="255"/>
      <c r="J72" s="255"/>
      <c r="K72" s="256"/>
    </row>
    <row r="73" spans="2:11" ht="45" customHeight="1">
      <c r="B73" s="257"/>
      <c r="C73" s="363" t="s">
        <v>92</v>
      </c>
      <c r="D73" s="363"/>
      <c r="E73" s="363"/>
      <c r="F73" s="363"/>
      <c r="G73" s="363"/>
      <c r="H73" s="363"/>
      <c r="I73" s="363"/>
      <c r="J73" s="363"/>
      <c r="K73" s="258"/>
    </row>
    <row r="74" spans="2:11" ht="17.25" customHeight="1">
      <c r="B74" s="257"/>
      <c r="C74" s="259" t="s">
        <v>584</v>
      </c>
      <c r="D74" s="259"/>
      <c r="E74" s="259"/>
      <c r="F74" s="259" t="s">
        <v>585</v>
      </c>
      <c r="G74" s="260"/>
      <c r="H74" s="259" t="s">
        <v>108</v>
      </c>
      <c r="I74" s="259" t="s">
        <v>56</v>
      </c>
      <c r="J74" s="259" t="s">
        <v>586</v>
      </c>
      <c r="K74" s="258"/>
    </row>
    <row r="75" spans="2:11" ht="17.25" customHeight="1">
      <c r="B75" s="257"/>
      <c r="C75" s="261" t="s">
        <v>587</v>
      </c>
      <c r="D75" s="261"/>
      <c r="E75" s="261"/>
      <c r="F75" s="262" t="s">
        <v>588</v>
      </c>
      <c r="G75" s="263"/>
      <c r="H75" s="261"/>
      <c r="I75" s="261"/>
      <c r="J75" s="261" t="s">
        <v>589</v>
      </c>
      <c r="K75" s="258"/>
    </row>
    <row r="76" spans="2:11" ht="5.25" customHeight="1">
      <c r="B76" s="257"/>
      <c r="C76" s="264"/>
      <c r="D76" s="264"/>
      <c r="E76" s="264"/>
      <c r="F76" s="264"/>
      <c r="G76" s="265"/>
      <c r="H76" s="264"/>
      <c r="I76" s="264"/>
      <c r="J76" s="264"/>
      <c r="K76" s="258"/>
    </row>
    <row r="77" spans="2:11" ht="15" customHeight="1">
      <c r="B77" s="257"/>
      <c r="C77" s="247" t="s">
        <v>52</v>
      </c>
      <c r="D77" s="264"/>
      <c r="E77" s="264"/>
      <c r="F77" s="266" t="s">
        <v>590</v>
      </c>
      <c r="G77" s="265"/>
      <c r="H77" s="247" t="s">
        <v>591</v>
      </c>
      <c r="I77" s="247" t="s">
        <v>592</v>
      </c>
      <c r="J77" s="247">
        <v>20</v>
      </c>
      <c r="K77" s="258"/>
    </row>
    <row r="78" spans="2:11" ht="15" customHeight="1">
      <c r="B78" s="257"/>
      <c r="C78" s="247" t="s">
        <v>593</v>
      </c>
      <c r="D78" s="247"/>
      <c r="E78" s="247"/>
      <c r="F78" s="266" t="s">
        <v>590</v>
      </c>
      <c r="G78" s="265"/>
      <c r="H78" s="247" t="s">
        <v>594</v>
      </c>
      <c r="I78" s="247" t="s">
        <v>592</v>
      </c>
      <c r="J78" s="247">
        <v>120</v>
      </c>
      <c r="K78" s="258"/>
    </row>
    <row r="79" spans="2:11" ht="15" customHeight="1">
      <c r="B79" s="267"/>
      <c r="C79" s="247" t="s">
        <v>595</v>
      </c>
      <c r="D79" s="247"/>
      <c r="E79" s="247"/>
      <c r="F79" s="266" t="s">
        <v>596</v>
      </c>
      <c r="G79" s="265"/>
      <c r="H79" s="247" t="s">
        <v>597</v>
      </c>
      <c r="I79" s="247" t="s">
        <v>592</v>
      </c>
      <c r="J79" s="247">
        <v>50</v>
      </c>
      <c r="K79" s="258"/>
    </row>
    <row r="80" spans="2:11" ht="15" customHeight="1">
      <c r="B80" s="267"/>
      <c r="C80" s="247" t="s">
        <v>598</v>
      </c>
      <c r="D80" s="247"/>
      <c r="E80" s="247"/>
      <c r="F80" s="266" t="s">
        <v>590</v>
      </c>
      <c r="G80" s="265"/>
      <c r="H80" s="247" t="s">
        <v>599</v>
      </c>
      <c r="I80" s="247" t="s">
        <v>600</v>
      </c>
      <c r="J80" s="247"/>
      <c r="K80" s="258"/>
    </row>
    <row r="81" spans="2:11" ht="15" customHeight="1">
      <c r="B81" s="267"/>
      <c r="C81" s="268" t="s">
        <v>601</v>
      </c>
      <c r="D81" s="268"/>
      <c r="E81" s="268"/>
      <c r="F81" s="269" t="s">
        <v>596</v>
      </c>
      <c r="G81" s="268"/>
      <c r="H81" s="268" t="s">
        <v>602</v>
      </c>
      <c r="I81" s="268" t="s">
        <v>592</v>
      </c>
      <c r="J81" s="268">
        <v>15</v>
      </c>
      <c r="K81" s="258"/>
    </row>
    <row r="82" spans="2:11" ht="15" customHeight="1">
      <c r="B82" s="267"/>
      <c r="C82" s="268" t="s">
        <v>603</v>
      </c>
      <c r="D82" s="268"/>
      <c r="E82" s="268"/>
      <c r="F82" s="269" t="s">
        <v>596</v>
      </c>
      <c r="G82" s="268"/>
      <c r="H82" s="268" t="s">
        <v>604</v>
      </c>
      <c r="I82" s="268" t="s">
        <v>592</v>
      </c>
      <c r="J82" s="268">
        <v>15</v>
      </c>
      <c r="K82" s="258"/>
    </row>
    <row r="83" spans="2:11" ht="15" customHeight="1">
      <c r="B83" s="267"/>
      <c r="C83" s="268" t="s">
        <v>605</v>
      </c>
      <c r="D83" s="268"/>
      <c r="E83" s="268"/>
      <c r="F83" s="269" t="s">
        <v>596</v>
      </c>
      <c r="G83" s="268"/>
      <c r="H83" s="268" t="s">
        <v>606</v>
      </c>
      <c r="I83" s="268" t="s">
        <v>592</v>
      </c>
      <c r="J83" s="268">
        <v>20</v>
      </c>
      <c r="K83" s="258"/>
    </row>
    <row r="84" spans="2:11" ht="15" customHeight="1">
      <c r="B84" s="267"/>
      <c r="C84" s="268" t="s">
        <v>607</v>
      </c>
      <c r="D84" s="268"/>
      <c r="E84" s="268"/>
      <c r="F84" s="269" t="s">
        <v>596</v>
      </c>
      <c r="G84" s="268"/>
      <c r="H84" s="268" t="s">
        <v>608</v>
      </c>
      <c r="I84" s="268" t="s">
        <v>592</v>
      </c>
      <c r="J84" s="268">
        <v>20</v>
      </c>
      <c r="K84" s="258"/>
    </row>
    <row r="85" spans="2:11" ht="15" customHeight="1">
      <c r="B85" s="267"/>
      <c r="C85" s="247" t="s">
        <v>609</v>
      </c>
      <c r="D85" s="247"/>
      <c r="E85" s="247"/>
      <c r="F85" s="266" t="s">
        <v>596</v>
      </c>
      <c r="G85" s="265"/>
      <c r="H85" s="247" t="s">
        <v>610</v>
      </c>
      <c r="I85" s="247" t="s">
        <v>592</v>
      </c>
      <c r="J85" s="247">
        <v>50</v>
      </c>
      <c r="K85" s="258"/>
    </row>
    <row r="86" spans="2:11" ht="15" customHeight="1">
      <c r="B86" s="267"/>
      <c r="C86" s="247" t="s">
        <v>611</v>
      </c>
      <c r="D86" s="247"/>
      <c r="E86" s="247"/>
      <c r="F86" s="266" t="s">
        <v>596</v>
      </c>
      <c r="G86" s="265"/>
      <c r="H86" s="247" t="s">
        <v>612</v>
      </c>
      <c r="I86" s="247" t="s">
        <v>592</v>
      </c>
      <c r="J86" s="247">
        <v>20</v>
      </c>
      <c r="K86" s="258"/>
    </row>
    <row r="87" spans="2:11" ht="15" customHeight="1">
      <c r="B87" s="267"/>
      <c r="C87" s="247" t="s">
        <v>613</v>
      </c>
      <c r="D87" s="247"/>
      <c r="E87" s="247"/>
      <c r="F87" s="266" t="s">
        <v>596</v>
      </c>
      <c r="G87" s="265"/>
      <c r="H87" s="247" t="s">
        <v>614</v>
      </c>
      <c r="I87" s="247" t="s">
        <v>592</v>
      </c>
      <c r="J87" s="247">
        <v>20</v>
      </c>
      <c r="K87" s="258"/>
    </row>
    <row r="88" spans="2:11" ht="15" customHeight="1">
      <c r="B88" s="267"/>
      <c r="C88" s="247" t="s">
        <v>615</v>
      </c>
      <c r="D88" s="247"/>
      <c r="E88" s="247"/>
      <c r="F88" s="266" t="s">
        <v>596</v>
      </c>
      <c r="G88" s="265"/>
      <c r="H88" s="247" t="s">
        <v>616</v>
      </c>
      <c r="I88" s="247" t="s">
        <v>592</v>
      </c>
      <c r="J88" s="247">
        <v>50</v>
      </c>
      <c r="K88" s="258"/>
    </row>
    <row r="89" spans="2:11" ht="15" customHeight="1">
      <c r="B89" s="267"/>
      <c r="C89" s="247" t="s">
        <v>617</v>
      </c>
      <c r="D89" s="247"/>
      <c r="E89" s="247"/>
      <c r="F89" s="266" t="s">
        <v>596</v>
      </c>
      <c r="G89" s="265"/>
      <c r="H89" s="247" t="s">
        <v>617</v>
      </c>
      <c r="I89" s="247" t="s">
        <v>592</v>
      </c>
      <c r="J89" s="247">
        <v>50</v>
      </c>
      <c r="K89" s="258"/>
    </row>
    <row r="90" spans="2:11" ht="15" customHeight="1">
      <c r="B90" s="267"/>
      <c r="C90" s="247" t="s">
        <v>113</v>
      </c>
      <c r="D90" s="247"/>
      <c r="E90" s="247"/>
      <c r="F90" s="266" t="s">
        <v>596</v>
      </c>
      <c r="G90" s="265"/>
      <c r="H90" s="247" t="s">
        <v>618</v>
      </c>
      <c r="I90" s="247" t="s">
        <v>592</v>
      </c>
      <c r="J90" s="247">
        <v>255</v>
      </c>
      <c r="K90" s="258"/>
    </row>
    <row r="91" spans="2:11" ht="15" customHeight="1">
      <c r="B91" s="267"/>
      <c r="C91" s="247" t="s">
        <v>619</v>
      </c>
      <c r="D91" s="247"/>
      <c r="E91" s="247"/>
      <c r="F91" s="266" t="s">
        <v>590</v>
      </c>
      <c r="G91" s="265"/>
      <c r="H91" s="247" t="s">
        <v>620</v>
      </c>
      <c r="I91" s="247" t="s">
        <v>621</v>
      </c>
      <c r="J91" s="247"/>
      <c r="K91" s="258"/>
    </row>
    <row r="92" spans="2:11" ht="15" customHeight="1">
      <c r="B92" s="267"/>
      <c r="C92" s="247" t="s">
        <v>622</v>
      </c>
      <c r="D92" s="247"/>
      <c r="E92" s="247"/>
      <c r="F92" s="266" t="s">
        <v>590</v>
      </c>
      <c r="G92" s="265"/>
      <c r="H92" s="247" t="s">
        <v>623</v>
      </c>
      <c r="I92" s="247" t="s">
        <v>624</v>
      </c>
      <c r="J92" s="247"/>
      <c r="K92" s="258"/>
    </row>
    <row r="93" spans="2:11" ht="15" customHeight="1">
      <c r="B93" s="267"/>
      <c r="C93" s="247" t="s">
        <v>625</v>
      </c>
      <c r="D93" s="247"/>
      <c r="E93" s="247"/>
      <c r="F93" s="266" t="s">
        <v>590</v>
      </c>
      <c r="G93" s="265"/>
      <c r="H93" s="247" t="s">
        <v>625</v>
      </c>
      <c r="I93" s="247" t="s">
        <v>624</v>
      </c>
      <c r="J93" s="247"/>
      <c r="K93" s="258"/>
    </row>
    <row r="94" spans="2:11" ht="15" customHeight="1">
      <c r="B94" s="267"/>
      <c r="C94" s="247" t="s">
        <v>37</v>
      </c>
      <c r="D94" s="247"/>
      <c r="E94" s="247"/>
      <c r="F94" s="266" t="s">
        <v>590</v>
      </c>
      <c r="G94" s="265"/>
      <c r="H94" s="247" t="s">
        <v>626</v>
      </c>
      <c r="I94" s="247" t="s">
        <v>624</v>
      </c>
      <c r="J94" s="247"/>
      <c r="K94" s="258"/>
    </row>
    <row r="95" spans="2:11" ht="15" customHeight="1">
      <c r="B95" s="267"/>
      <c r="C95" s="247" t="s">
        <v>47</v>
      </c>
      <c r="D95" s="247"/>
      <c r="E95" s="247"/>
      <c r="F95" s="266" t="s">
        <v>590</v>
      </c>
      <c r="G95" s="265"/>
      <c r="H95" s="247" t="s">
        <v>627</v>
      </c>
      <c r="I95" s="247" t="s">
        <v>624</v>
      </c>
      <c r="J95" s="247"/>
      <c r="K95" s="258"/>
    </row>
    <row r="96" spans="2:11" ht="15" customHeight="1">
      <c r="B96" s="270"/>
      <c r="C96" s="271"/>
      <c r="D96" s="271"/>
      <c r="E96" s="271"/>
      <c r="F96" s="271"/>
      <c r="G96" s="271"/>
      <c r="H96" s="271"/>
      <c r="I96" s="271"/>
      <c r="J96" s="271"/>
      <c r="K96" s="272"/>
    </row>
    <row r="97" spans="2:11" ht="18.75" customHeight="1">
      <c r="B97" s="273"/>
      <c r="C97" s="274"/>
      <c r="D97" s="274"/>
      <c r="E97" s="274"/>
      <c r="F97" s="274"/>
      <c r="G97" s="274"/>
      <c r="H97" s="274"/>
      <c r="I97" s="274"/>
      <c r="J97" s="274"/>
      <c r="K97" s="273"/>
    </row>
    <row r="98" spans="2:11" ht="18.75" customHeight="1">
      <c r="B98" s="253"/>
      <c r="C98" s="253"/>
      <c r="D98" s="253"/>
      <c r="E98" s="253"/>
      <c r="F98" s="253"/>
      <c r="G98" s="253"/>
      <c r="H98" s="253"/>
      <c r="I98" s="253"/>
      <c r="J98" s="253"/>
      <c r="K98" s="253"/>
    </row>
    <row r="99" spans="2:11" ht="7.5" customHeight="1">
      <c r="B99" s="254"/>
      <c r="C99" s="255"/>
      <c r="D99" s="255"/>
      <c r="E99" s="255"/>
      <c r="F99" s="255"/>
      <c r="G99" s="255"/>
      <c r="H99" s="255"/>
      <c r="I99" s="255"/>
      <c r="J99" s="255"/>
      <c r="K99" s="256"/>
    </row>
    <row r="100" spans="2:11" ht="45" customHeight="1">
      <c r="B100" s="257"/>
      <c r="C100" s="363" t="s">
        <v>628</v>
      </c>
      <c r="D100" s="363"/>
      <c r="E100" s="363"/>
      <c r="F100" s="363"/>
      <c r="G100" s="363"/>
      <c r="H100" s="363"/>
      <c r="I100" s="363"/>
      <c r="J100" s="363"/>
      <c r="K100" s="258"/>
    </row>
    <row r="101" spans="2:11" ht="17.25" customHeight="1">
      <c r="B101" s="257"/>
      <c r="C101" s="259" t="s">
        <v>584</v>
      </c>
      <c r="D101" s="259"/>
      <c r="E101" s="259"/>
      <c r="F101" s="259" t="s">
        <v>585</v>
      </c>
      <c r="G101" s="260"/>
      <c r="H101" s="259" t="s">
        <v>108</v>
      </c>
      <c r="I101" s="259" t="s">
        <v>56</v>
      </c>
      <c r="J101" s="259" t="s">
        <v>586</v>
      </c>
      <c r="K101" s="258"/>
    </row>
    <row r="102" spans="2:11" ht="17.25" customHeight="1">
      <c r="B102" s="257"/>
      <c r="C102" s="261" t="s">
        <v>587</v>
      </c>
      <c r="D102" s="261"/>
      <c r="E102" s="261"/>
      <c r="F102" s="262" t="s">
        <v>588</v>
      </c>
      <c r="G102" s="263"/>
      <c r="H102" s="261"/>
      <c r="I102" s="261"/>
      <c r="J102" s="261" t="s">
        <v>589</v>
      </c>
      <c r="K102" s="258"/>
    </row>
    <row r="103" spans="2:11" ht="5.25" customHeight="1">
      <c r="B103" s="257"/>
      <c r="C103" s="259"/>
      <c r="D103" s="259"/>
      <c r="E103" s="259"/>
      <c r="F103" s="259"/>
      <c r="G103" s="275"/>
      <c r="H103" s="259"/>
      <c r="I103" s="259"/>
      <c r="J103" s="259"/>
      <c r="K103" s="258"/>
    </row>
    <row r="104" spans="2:11" ht="15" customHeight="1">
      <c r="B104" s="257"/>
      <c r="C104" s="247" t="s">
        <v>52</v>
      </c>
      <c r="D104" s="264"/>
      <c r="E104" s="264"/>
      <c r="F104" s="266" t="s">
        <v>590</v>
      </c>
      <c r="G104" s="275"/>
      <c r="H104" s="247" t="s">
        <v>629</v>
      </c>
      <c r="I104" s="247" t="s">
        <v>592</v>
      </c>
      <c r="J104" s="247">
        <v>20</v>
      </c>
      <c r="K104" s="258"/>
    </row>
    <row r="105" spans="2:11" ht="15" customHeight="1">
      <c r="B105" s="257"/>
      <c r="C105" s="247" t="s">
        <v>593</v>
      </c>
      <c r="D105" s="247"/>
      <c r="E105" s="247"/>
      <c r="F105" s="266" t="s">
        <v>590</v>
      </c>
      <c r="G105" s="247"/>
      <c r="H105" s="247" t="s">
        <v>629</v>
      </c>
      <c r="I105" s="247" t="s">
        <v>592</v>
      </c>
      <c r="J105" s="247">
        <v>120</v>
      </c>
      <c r="K105" s="258"/>
    </row>
    <row r="106" spans="2:11" ht="15" customHeight="1">
      <c r="B106" s="267"/>
      <c r="C106" s="247" t="s">
        <v>595</v>
      </c>
      <c r="D106" s="247"/>
      <c r="E106" s="247"/>
      <c r="F106" s="266" t="s">
        <v>596</v>
      </c>
      <c r="G106" s="247"/>
      <c r="H106" s="247" t="s">
        <v>629</v>
      </c>
      <c r="I106" s="247" t="s">
        <v>592</v>
      </c>
      <c r="J106" s="247">
        <v>50</v>
      </c>
      <c r="K106" s="258"/>
    </row>
    <row r="107" spans="2:11" ht="15" customHeight="1">
      <c r="B107" s="267"/>
      <c r="C107" s="247" t="s">
        <v>598</v>
      </c>
      <c r="D107" s="247"/>
      <c r="E107" s="247"/>
      <c r="F107" s="266" t="s">
        <v>590</v>
      </c>
      <c r="G107" s="247"/>
      <c r="H107" s="247" t="s">
        <v>629</v>
      </c>
      <c r="I107" s="247" t="s">
        <v>600</v>
      </c>
      <c r="J107" s="247"/>
      <c r="K107" s="258"/>
    </row>
    <row r="108" spans="2:11" ht="15" customHeight="1">
      <c r="B108" s="267"/>
      <c r="C108" s="247" t="s">
        <v>609</v>
      </c>
      <c r="D108" s="247"/>
      <c r="E108" s="247"/>
      <c r="F108" s="266" t="s">
        <v>596</v>
      </c>
      <c r="G108" s="247"/>
      <c r="H108" s="247" t="s">
        <v>629</v>
      </c>
      <c r="I108" s="247" t="s">
        <v>592</v>
      </c>
      <c r="J108" s="247">
        <v>50</v>
      </c>
      <c r="K108" s="258"/>
    </row>
    <row r="109" spans="2:11" ht="15" customHeight="1">
      <c r="B109" s="267"/>
      <c r="C109" s="247" t="s">
        <v>617</v>
      </c>
      <c r="D109" s="247"/>
      <c r="E109" s="247"/>
      <c r="F109" s="266" t="s">
        <v>596</v>
      </c>
      <c r="G109" s="247"/>
      <c r="H109" s="247" t="s">
        <v>629</v>
      </c>
      <c r="I109" s="247" t="s">
        <v>592</v>
      </c>
      <c r="J109" s="247">
        <v>50</v>
      </c>
      <c r="K109" s="258"/>
    </row>
    <row r="110" spans="2:11" ht="15" customHeight="1">
      <c r="B110" s="267"/>
      <c r="C110" s="247" t="s">
        <v>615</v>
      </c>
      <c r="D110" s="247"/>
      <c r="E110" s="247"/>
      <c r="F110" s="266" t="s">
        <v>596</v>
      </c>
      <c r="G110" s="247"/>
      <c r="H110" s="247" t="s">
        <v>629</v>
      </c>
      <c r="I110" s="247" t="s">
        <v>592</v>
      </c>
      <c r="J110" s="247">
        <v>50</v>
      </c>
      <c r="K110" s="258"/>
    </row>
    <row r="111" spans="2:11" ht="15" customHeight="1">
      <c r="B111" s="267"/>
      <c r="C111" s="247" t="s">
        <v>52</v>
      </c>
      <c r="D111" s="247"/>
      <c r="E111" s="247"/>
      <c r="F111" s="266" t="s">
        <v>590</v>
      </c>
      <c r="G111" s="247"/>
      <c r="H111" s="247" t="s">
        <v>630</v>
      </c>
      <c r="I111" s="247" t="s">
        <v>592</v>
      </c>
      <c r="J111" s="247">
        <v>20</v>
      </c>
      <c r="K111" s="258"/>
    </row>
    <row r="112" spans="2:11" ht="15" customHeight="1">
      <c r="B112" s="267"/>
      <c r="C112" s="247" t="s">
        <v>631</v>
      </c>
      <c r="D112" s="247"/>
      <c r="E112" s="247"/>
      <c r="F112" s="266" t="s">
        <v>590</v>
      </c>
      <c r="G112" s="247"/>
      <c r="H112" s="247" t="s">
        <v>632</v>
      </c>
      <c r="I112" s="247" t="s">
        <v>592</v>
      </c>
      <c r="J112" s="247">
        <v>120</v>
      </c>
      <c r="K112" s="258"/>
    </row>
    <row r="113" spans="2:11" ht="15" customHeight="1">
      <c r="B113" s="267"/>
      <c r="C113" s="247" t="s">
        <v>37</v>
      </c>
      <c r="D113" s="247"/>
      <c r="E113" s="247"/>
      <c r="F113" s="266" t="s">
        <v>590</v>
      </c>
      <c r="G113" s="247"/>
      <c r="H113" s="247" t="s">
        <v>633</v>
      </c>
      <c r="I113" s="247" t="s">
        <v>624</v>
      </c>
      <c r="J113" s="247"/>
      <c r="K113" s="258"/>
    </row>
    <row r="114" spans="2:11" ht="15" customHeight="1">
      <c r="B114" s="267"/>
      <c r="C114" s="247" t="s">
        <v>47</v>
      </c>
      <c r="D114" s="247"/>
      <c r="E114" s="247"/>
      <c r="F114" s="266" t="s">
        <v>590</v>
      </c>
      <c r="G114" s="247"/>
      <c r="H114" s="247" t="s">
        <v>634</v>
      </c>
      <c r="I114" s="247" t="s">
        <v>624</v>
      </c>
      <c r="J114" s="247"/>
      <c r="K114" s="258"/>
    </row>
    <row r="115" spans="2:11" ht="15" customHeight="1">
      <c r="B115" s="267"/>
      <c r="C115" s="247" t="s">
        <v>56</v>
      </c>
      <c r="D115" s="247"/>
      <c r="E115" s="247"/>
      <c r="F115" s="266" t="s">
        <v>590</v>
      </c>
      <c r="G115" s="247"/>
      <c r="H115" s="247" t="s">
        <v>635</v>
      </c>
      <c r="I115" s="247" t="s">
        <v>636</v>
      </c>
      <c r="J115" s="247"/>
      <c r="K115" s="258"/>
    </row>
    <row r="116" spans="2:11" ht="15" customHeight="1">
      <c r="B116" s="270"/>
      <c r="C116" s="276"/>
      <c r="D116" s="276"/>
      <c r="E116" s="276"/>
      <c r="F116" s="276"/>
      <c r="G116" s="276"/>
      <c r="H116" s="276"/>
      <c r="I116" s="276"/>
      <c r="J116" s="276"/>
      <c r="K116" s="272"/>
    </row>
    <row r="117" spans="2:11" ht="18.75" customHeight="1">
      <c r="B117" s="277"/>
      <c r="C117" s="243"/>
      <c r="D117" s="243"/>
      <c r="E117" s="243"/>
      <c r="F117" s="278"/>
      <c r="G117" s="243"/>
      <c r="H117" s="243"/>
      <c r="I117" s="243"/>
      <c r="J117" s="243"/>
      <c r="K117" s="277"/>
    </row>
    <row r="118" spans="2:11" ht="18.75" customHeight="1">
      <c r="B118" s="253"/>
      <c r="C118" s="253"/>
      <c r="D118" s="253"/>
      <c r="E118" s="253"/>
      <c r="F118" s="253"/>
      <c r="G118" s="253"/>
      <c r="H118" s="253"/>
      <c r="I118" s="253"/>
      <c r="J118" s="253"/>
      <c r="K118" s="253"/>
    </row>
    <row r="119" spans="2:11" ht="7.5" customHeight="1">
      <c r="B119" s="279"/>
      <c r="C119" s="280"/>
      <c r="D119" s="280"/>
      <c r="E119" s="280"/>
      <c r="F119" s="280"/>
      <c r="G119" s="280"/>
      <c r="H119" s="280"/>
      <c r="I119" s="280"/>
      <c r="J119" s="280"/>
      <c r="K119" s="281"/>
    </row>
    <row r="120" spans="2:11" ht="45" customHeight="1">
      <c r="B120" s="282"/>
      <c r="C120" s="362" t="s">
        <v>637</v>
      </c>
      <c r="D120" s="362"/>
      <c r="E120" s="362"/>
      <c r="F120" s="362"/>
      <c r="G120" s="362"/>
      <c r="H120" s="362"/>
      <c r="I120" s="362"/>
      <c r="J120" s="362"/>
      <c r="K120" s="283"/>
    </row>
    <row r="121" spans="2:11" ht="17.25" customHeight="1">
      <c r="B121" s="284"/>
      <c r="C121" s="259" t="s">
        <v>584</v>
      </c>
      <c r="D121" s="259"/>
      <c r="E121" s="259"/>
      <c r="F121" s="259" t="s">
        <v>585</v>
      </c>
      <c r="G121" s="260"/>
      <c r="H121" s="259" t="s">
        <v>108</v>
      </c>
      <c r="I121" s="259" t="s">
        <v>56</v>
      </c>
      <c r="J121" s="259" t="s">
        <v>586</v>
      </c>
      <c r="K121" s="285"/>
    </row>
    <row r="122" spans="2:11" ht="17.25" customHeight="1">
      <c r="B122" s="284"/>
      <c r="C122" s="261" t="s">
        <v>587</v>
      </c>
      <c r="D122" s="261"/>
      <c r="E122" s="261"/>
      <c r="F122" s="262" t="s">
        <v>588</v>
      </c>
      <c r="G122" s="263"/>
      <c r="H122" s="261"/>
      <c r="I122" s="261"/>
      <c r="J122" s="261" t="s">
        <v>589</v>
      </c>
      <c r="K122" s="285"/>
    </row>
    <row r="123" spans="2:11" ht="5.25" customHeight="1">
      <c r="B123" s="286"/>
      <c r="C123" s="264"/>
      <c r="D123" s="264"/>
      <c r="E123" s="264"/>
      <c r="F123" s="264"/>
      <c r="G123" s="247"/>
      <c r="H123" s="264"/>
      <c r="I123" s="264"/>
      <c r="J123" s="264"/>
      <c r="K123" s="287"/>
    </row>
    <row r="124" spans="2:11" ht="15" customHeight="1">
      <c r="B124" s="286"/>
      <c r="C124" s="247" t="s">
        <v>593</v>
      </c>
      <c r="D124" s="264"/>
      <c r="E124" s="264"/>
      <c r="F124" s="266" t="s">
        <v>590</v>
      </c>
      <c r="G124" s="247"/>
      <c r="H124" s="247" t="s">
        <v>629</v>
      </c>
      <c r="I124" s="247" t="s">
        <v>592</v>
      </c>
      <c r="J124" s="247">
        <v>120</v>
      </c>
      <c r="K124" s="288"/>
    </row>
    <row r="125" spans="2:11" ht="15" customHeight="1">
      <c r="B125" s="286"/>
      <c r="C125" s="247" t="s">
        <v>638</v>
      </c>
      <c r="D125" s="247"/>
      <c r="E125" s="247"/>
      <c r="F125" s="266" t="s">
        <v>590</v>
      </c>
      <c r="G125" s="247"/>
      <c r="H125" s="247" t="s">
        <v>639</v>
      </c>
      <c r="I125" s="247" t="s">
        <v>592</v>
      </c>
      <c r="J125" s="247" t="s">
        <v>640</v>
      </c>
      <c r="K125" s="288"/>
    </row>
    <row r="126" spans="2:11" ht="15" customHeight="1">
      <c r="B126" s="286"/>
      <c r="C126" s="247" t="s">
        <v>539</v>
      </c>
      <c r="D126" s="247"/>
      <c r="E126" s="247"/>
      <c r="F126" s="266" t="s">
        <v>590</v>
      </c>
      <c r="G126" s="247"/>
      <c r="H126" s="247" t="s">
        <v>641</v>
      </c>
      <c r="I126" s="247" t="s">
        <v>592</v>
      </c>
      <c r="J126" s="247" t="s">
        <v>640</v>
      </c>
      <c r="K126" s="288"/>
    </row>
    <row r="127" spans="2:11" ht="15" customHeight="1">
      <c r="B127" s="286"/>
      <c r="C127" s="247" t="s">
        <v>601</v>
      </c>
      <c r="D127" s="247"/>
      <c r="E127" s="247"/>
      <c r="F127" s="266" t="s">
        <v>596</v>
      </c>
      <c r="G127" s="247"/>
      <c r="H127" s="247" t="s">
        <v>602</v>
      </c>
      <c r="I127" s="247" t="s">
        <v>592</v>
      </c>
      <c r="J127" s="247">
        <v>15</v>
      </c>
      <c r="K127" s="288"/>
    </row>
    <row r="128" spans="2:11" ht="15" customHeight="1">
      <c r="B128" s="286"/>
      <c r="C128" s="268" t="s">
        <v>603</v>
      </c>
      <c r="D128" s="268"/>
      <c r="E128" s="268"/>
      <c r="F128" s="269" t="s">
        <v>596</v>
      </c>
      <c r="G128" s="268"/>
      <c r="H128" s="268" t="s">
        <v>604</v>
      </c>
      <c r="I128" s="268" t="s">
        <v>592</v>
      </c>
      <c r="J128" s="268">
        <v>15</v>
      </c>
      <c r="K128" s="288"/>
    </row>
    <row r="129" spans="2:11" ht="15" customHeight="1">
      <c r="B129" s="286"/>
      <c r="C129" s="268" t="s">
        <v>605</v>
      </c>
      <c r="D129" s="268"/>
      <c r="E129" s="268"/>
      <c r="F129" s="269" t="s">
        <v>596</v>
      </c>
      <c r="G129" s="268"/>
      <c r="H129" s="268" t="s">
        <v>606</v>
      </c>
      <c r="I129" s="268" t="s">
        <v>592</v>
      </c>
      <c r="J129" s="268">
        <v>20</v>
      </c>
      <c r="K129" s="288"/>
    </row>
    <row r="130" spans="2:11" ht="15" customHeight="1">
      <c r="B130" s="286"/>
      <c r="C130" s="268" t="s">
        <v>607</v>
      </c>
      <c r="D130" s="268"/>
      <c r="E130" s="268"/>
      <c r="F130" s="269" t="s">
        <v>596</v>
      </c>
      <c r="G130" s="268"/>
      <c r="H130" s="268" t="s">
        <v>608</v>
      </c>
      <c r="I130" s="268" t="s">
        <v>592</v>
      </c>
      <c r="J130" s="268">
        <v>20</v>
      </c>
      <c r="K130" s="288"/>
    </row>
    <row r="131" spans="2:11" ht="15" customHeight="1">
      <c r="B131" s="286"/>
      <c r="C131" s="247" t="s">
        <v>595</v>
      </c>
      <c r="D131" s="247"/>
      <c r="E131" s="247"/>
      <c r="F131" s="266" t="s">
        <v>596</v>
      </c>
      <c r="G131" s="247"/>
      <c r="H131" s="247" t="s">
        <v>629</v>
      </c>
      <c r="I131" s="247" t="s">
        <v>592</v>
      </c>
      <c r="J131" s="247">
        <v>50</v>
      </c>
      <c r="K131" s="288"/>
    </row>
    <row r="132" spans="2:11" ht="15" customHeight="1">
      <c r="B132" s="286"/>
      <c r="C132" s="247" t="s">
        <v>609</v>
      </c>
      <c r="D132" s="247"/>
      <c r="E132" s="247"/>
      <c r="F132" s="266" t="s">
        <v>596</v>
      </c>
      <c r="G132" s="247"/>
      <c r="H132" s="247" t="s">
        <v>629</v>
      </c>
      <c r="I132" s="247" t="s">
        <v>592</v>
      </c>
      <c r="J132" s="247">
        <v>50</v>
      </c>
      <c r="K132" s="288"/>
    </row>
    <row r="133" spans="2:11" ht="15" customHeight="1">
      <c r="B133" s="286"/>
      <c r="C133" s="247" t="s">
        <v>615</v>
      </c>
      <c r="D133" s="247"/>
      <c r="E133" s="247"/>
      <c r="F133" s="266" t="s">
        <v>596</v>
      </c>
      <c r="G133" s="247"/>
      <c r="H133" s="247" t="s">
        <v>629</v>
      </c>
      <c r="I133" s="247" t="s">
        <v>592</v>
      </c>
      <c r="J133" s="247">
        <v>50</v>
      </c>
      <c r="K133" s="288"/>
    </row>
    <row r="134" spans="2:11" ht="15" customHeight="1">
      <c r="B134" s="286"/>
      <c r="C134" s="247" t="s">
        <v>617</v>
      </c>
      <c r="D134" s="247"/>
      <c r="E134" s="247"/>
      <c r="F134" s="266" t="s">
        <v>596</v>
      </c>
      <c r="G134" s="247"/>
      <c r="H134" s="247" t="s">
        <v>629</v>
      </c>
      <c r="I134" s="247" t="s">
        <v>592</v>
      </c>
      <c r="J134" s="247">
        <v>50</v>
      </c>
      <c r="K134" s="288"/>
    </row>
    <row r="135" spans="2:11" ht="15" customHeight="1">
      <c r="B135" s="286"/>
      <c r="C135" s="247" t="s">
        <v>113</v>
      </c>
      <c r="D135" s="247"/>
      <c r="E135" s="247"/>
      <c r="F135" s="266" t="s">
        <v>596</v>
      </c>
      <c r="G135" s="247"/>
      <c r="H135" s="247" t="s">
        <v>642</v>
      </c>
      <c r="I135" s="247" t="s">
        <v>592</v>
      </c>
      <c r="J135" s="247">
        <v>255</v>
      </c>
      <c r="K135" s="288"/>
    </row>
    <row r="136" spans="2:11" ht="15" customHeight="1">
      <c r="B136" s="286"/>
      <c r="C136" s="247" t="s">
        <v>619</v>
      </c>
      <c r="D136" s="247"/>
      <c r="E136" s="247"/>
      <c r="F136" s="266" t="s">
        <v>590</v>
      </c>
      <c r="G136" s="247"/>
      <c r="H136" s="247" t="s">
        <v>643</v>
      </c>
      <c r="I136" s="247" t="s">
        <v>621</v>
      </c>
      <c r="J136" s="247"/>
      <c r="K136" s="288"/>
    </row>
    <row r="137" spans="2:11" ht="15" customHeight="1">
      <c r="B137" s="286"/>
      <c r="C137" s="247" t="s">
        <v>622</v>
      </c>
      <c r="D137" s="247"/>
      <c r="E137" s="247"/>
      <c r="F137" s="266" t="s">
        <v>590</v>
      </c>
      <c r="G137" s="247"/>
      <c r="H137" s="247" t="s">
        <v>644</v>
      </c>
      <c r="I137" s="247" t="s">
        <v>624</v>
      </c>
      <c r="J137" s="247"/>
      <c r="K137" s="288"/>
    </row>
    <row r="138" spans="2:11" ht="15" customHeight="1">
      <c r="B138" s="286"/>
      <c r="C138" s="247" t="s">
        <v>625</v>
      </c>
      <c r="D138" s="247"/>
      <c r="E138" s="247"/>
      <c r="F138" s="266" t="s">
        <v>590</v>
      </c>
      <c r="G138" s="247"/>
      <c r="H138" s="247" t="s">
        <v>625</v>
      </c>
      <c r="I138" s="247" t="s">
        <v>624</v>
      </c>
      <c r="J138" s="247"/>
      <c r="K138" s="288"/>
    </row>
    <row r="139" spans="2:11" ht="15" customHeight="1">
      <c r="B139" s="286"/>
      <c r="C139" s="247" t="s">
        <v>37</v>
      </c>
      <c r="D139" s="247"/>
      <c r="E139" s="247"/>
      <c r="F139" s="266" t="s">
        <v>590</v>
      </c>
      <c r="G139" s="247"/>
      <c r="H139" s="247" t="s">
        <v>645</v>
      </c>
      <c r="I139" s="247" t="s">
        <v>624</v>
      </c>
      <c r="J139" s="247"/>
      <c r="K139" s="288"/>
    </row>
    <row r="140" spans="2:11" ht="15" customHeight="1">
      <c r="B140" s="286"/>
      <c r="C140" s="247" t="s">
        <v>646</v>
      </c>
      <c r="D140" s="247"/>
      <c r="E140" s="247"/>
      <c r="F140" s="266" t="s">
        <v>590</v>
      </c>
      <c r="G140" s="247"/>
      <c r="H140" s="247" t="s">
        <v>647</v>
      </c>
      <c r="I140" s="247" t="s">
        <v>624</v>
      </c>
      <c r="J140" s="247"/>
      <c r="K140" s="288"/>
    </row>
    <row r="141" spans="2:11" ht="15" customHeight="1">
      <c r="B141" s="289"/>
      <c r="C141" s="290"/>
      <c r="D141" s="290"/>
      <c r="E141" s="290"/>
      <c r="F141" s="290"/>
      <c r="G141" s="290"/>
      <c r="H141" s="290"/>
      <c r="I141" s="290"/>
      <c r="J141" s="290"/>
      <c r="K141" s="291"/>
    </row>
    <row r="142" spans="2:11" ht="18.75" customHeight="1">
      <c r="B142" s="243"/>
      <c r="C142" s="243"/>
      <c r="D142" s="243"/>
      <c r="E142" s="243"/>
      <c r="F142" s="278"/>
      <c r="G142" s="243"/>
      <c r="H142" s="243"/>
      <c r="I142" s="243"/>
      <c r="J142" s="243"/>
      <c r="K142" s="243"/>
    </row>
    <row r="143" spans="2:11" ht="18.75" customHeight="1">
      <c r="B143" s="253"/>
      <c r="C143" s="253"/>
      <c r="D143" s="253"/>
      <c r="E143" s="253"/>
      <c r="F143" s="253"/>
      <c r="G143" s="253"/>
      <c r="H143" s="253"/>
      <c r="I143" s="253"/>
      <c r="J143" s="253"/>
      <c r="K143" s="253"/>
    </row>
    <row r="144" spans="2:11" ht="7.5" customHeight="1">
      <c r="B144" s="254"/>
      <c r="C144" s="255"/>
      <c r="D144" s="255"/>
      <c r="E144" s="255"/>
      <c r="F144" s="255"/>
      <c r="G144" s="255"/>
      <c r="H144" s="255"/>
      <c r="I144" s="255"/>
      <c r="J144" s="255"/>
      <c r="K144" s="256"/>
    </row>
    <row r="145" spans="2:11" ht="45" customHeight="1">
      <c r="B145" s="257"/>
      <c r="C145" s="363" t="s">
        <v>648</v>
      </c>
      <c r="D145" s="363"/>
      <c r="E145" s="363"/>
      <c r="F145" s="363"/>
      <c r="G145" s="363"/>
      <c r="H145" s="363"/>
      <c r="I145" s="363"/>
      <c r="J145" s="363"/>
      <c r="K145" s="258"/>
    </row>
    <row r="146" spans="2:11" ht="17.25" customHeight="1">
      <c r="B146" s="257"/>
      <c r="C146" s="259" t="s">
        <v>584</v>
      </c>
      <c r="D146" s="259"/>
      <c r="E146" s="259"/>
      <c r="F146" s="259" t="s">
        <v>585</v>
      </c>
      <c r="G146" s="260"/>
      <c r="H146" s="259" t="s">
        <v>108</v>
      </c>
      <c r="I146" s="259" t="s">
        <v>56</v>
      </c>
      <c r="J146" s="259" t="s">
        <v>586</v>
      </c>
      <c r="K146" s="258"/>
    </row>
    <row r="147" spans="2:11" ht="17.25" customHeight="1">
      <c r="B147" s="257"/>
      <c r="C147" s="261" t="s">
        <v>587</v>
      </c>
      <c r="D147" s="261"/>
      <c r="E147" s="261"/>
      <c r="F147" s="262" t="s">
        <v>588</v>
      </c>
      <c r="G147" s="263"/>
      <c r="H147" s="261"/>
      <c r="I147" s="261"/>
      <c r="J147" s="261" t="s">
        <v>589</v>
      </c>
      <c r="K147" s="258"/>
    </row>
    <row r="148" spans="2:11" ht="5.25" customHeight="1">
      <c r="B148" s="267"/>
      <c r="C148" s="264"/>
      <c r="D148" s="264"/>
      <c r="E148" s="264"/>
      <c r="F148" s="264"/>
      <c r="G148" s="265"/>
      <c r="H148" s="264"/>
      <c r="I148" s="264"/>
      <c r="J148" s="264"/>
      <c r="K148" s="288"/>
    </row>
    <row r="149" spans="2:11" ht="15" customHeight="1">
      <c r="B149" s="267"/>
      <c r="C149" s="292" t="s">
        <v>593</v>
      </c>
      <c r="D149" s="247"/>
      <c r="E149" s="247"/>
      <c r="F149" s="293" t="s">
        <v>590</v>
      </c>
      <c r="G149" s="247"/>
      <c r="H149" s="292" t="s">
        <v>629</v>
      </c>
      <c r="I149" s="292" t="s">
        <v>592</v>
      </c>
      <c r="J149" s="292">
        <v>120</v>
      </c>
      <c r="K149" s="288"/>
    </row>
    <row r="150" spans="2:11" ht="15" customHeight="1">
      <c r="B150" s="267"/>
      <c r="C150" s="292" t="s">
        <v>638</v>
      </c>
      <c r="D150" s="247"/>
      <c r="E150" s="247"/>
      <c r="F150" s="293" t="s">
        <v>590</v>
      </c>
      <c r="G150" s="247"/>
      <c r="H150" s="292" t="s">
        <v>649</v>
      </c>
      <c r="I150" s="292" t="s">
        <v>592</v>
      </c>
      <c r="J150" s="292" t="s">
        <v>640</v>
      </c>
      <c r="K150" s="288"/>
    </row>
    <row r="151" spans="2:11" ht="15" customHeight="1">
      <c r="B151" s="267"/>
      <c r="C151" s="292" t="s">
        <v>539</v>
      </c>
      <c r="D151" s="247"/>
      <c r="E151" s="247"/>
      <c r="F151" s="293" t="s">
        <v>590</v>
      </c>
      <c r="G151" s="247"/>
      <c r="H151" s="292" t="s">
        <v>650</v>
      </c>
      <c r="I151" s="292" t="s">
        <v>592</v>
      </c>
      <c r="J151" s="292" t="s">
        <v>640</v>
      </c>
      <c r="K151" s="288"/>
    </row>
    <row r="152" spans="2:11" ht="15" customHeight="1">
      <c r="B152" s="267"/>
      <c r="C152" s="292" t="s">
        <v>595</v>
      </c>
      <c r="D152" s="247"/>
      <c r="E152" s="247"/>
      <c r="F152" s="293" t="s">
        <v>596</v>
      </c>
      <c r="G152" s="247"/>
      <c r="H152" s="292" t="s">
        <v>629</v>
      </c>
      <c r="I152" s="292" t="s">
        <v>592</v>
      </c>
      <c r="J152" s="292">
        <v>50</v>
      </c>
      <c r="K152" s="288"/>
    </row>
    <row r="153" spans="2:11" ht="15" customHeight="1">
      <c r="B153" s="267"/>
      <c r="C153" s="292" t="s">
        <v>598</v>
      </c>
      <c r="D153" s="247"/>
      <c r="E153" s="247"/>
      <c r="F153" s="293" t="s">
        <v>590</v>
      </c>
      <c r="G153" s="247"/>
      <c r="H153" s="292" t="s">
        <v>629</v>
      </c>
      <c r="I153" s="292" t="s">
        <v>600</v>
      </c>
      <c r="J153" s="292"/>
      <c r="K153" s="288"/>
    </row>
    <row r="154" spans="2:11" ht="15" customHeight="1">
      <c r="B154" s="267"/>
      <c r="C154" s="292" t="s">
        <v>609</v>
      </c>
      <c r="D154" s="247"/>
      <c r="E154" s="247"/>
      <c r="F154" s="293" t="s">
        <v>596</v>
      </c>
      <c r="G154" s="247"/>
      <c r="H154" s="292" t="s">
        <v>629</v>
      </c>
      <c r="I154" s="292" t="s">
        <v>592</v>
      </c>
      <c r="J154" s="292">
        <v>50</v>
      </c>
      <c r="K154" s="288"/>
    </row>
    <row r="155" spans="2:11" ht="15" customHeight="1">
      <c r="B155" s="267"/>
      <c r="C155" s="292" t="s">
        <v>617</v>
      </c>
      <c r="D155" s="247"/>
      <c r="E155" s="247"/>
      <c r="F155" s="293" t="s">
        <v>596</v>
      </c>
      <c r="G155" s="247"/>
      <c r="H155" s="292" t="s">
        <v>629</v>
      </c>
      <c r="I155" s="292" t="s">
        <v>592</v>
      </c>
      <c r="J155" s="292">
        <v>50</v>
      </c>
      <c r="K155" s="288"/>
    </row>
    <row r="156" spans="2:11" ht="15" customHeight="1">
      <c r="B156" s="267"/>
      <c r="C156" s="292" t="s">
        <v>615</v>
      </c>
      <c r="D156" s="247"/>
      <c r="E156" s="247"/>
      <c r="F156" s="293" t="s">
        <v>596</v>
      </c>
      <c r="G156" s="247"/>
      <c r="H156" s="292" t="s">
        <v>629</v>
      </c>
      <c r="I156" s="292" t="s">
        <v>592</v>
      </c>
      <c r="J156" s="292">
        <v>50</v>
      </c>
      <c r="K156" s="288"/>
    </row>
    <row r="157" spans="2:11" ht="15" customHeight="1">
      <c r="B157" s="267"/>
      <c r="C157" s="292" t="s">
        <v>97</v>
      </c>
      <c r="D157" s="247"/>
      <c r="E157" s="247"/>
      <c r="F157" s="293" t="s">
        <v>590</v>
      </c>
      <c r="G157" s="247"/>
      <c r="H157" s="292" t="s">
        <v>651</v>
      </c>
      <c r="I157" s="292" t="s">
        <v>592</v>
      </c>
      <c r="J157" s="292" t="s">
        <v>652</v>
      </c>
      <c r="K157" s="288"/>
    </row>
    <row r="158" spans="2:11" ht="15" customHeight="1">
      <c r="B158" s="267"/>
      <c r="C158" s="292" t="s">
        <v>653</v>
      </c>
      <c r="D158" s="247"/>
      <c r="E158" s="247"/>
      <c r="F158" s="293" t="s">
        <v>590</v>
      </c>
      <c r="G158" s="247"/>
      <c r="H158" s="292" t="s">
        <v>654</v>
      </c>
      <c r="I158" s="292" t="s">
        <v>624</v>
      </c>
      <c r="J158" s="292"/>
      <c r="K158" s="288"/>
    </row>
    <row r="159" spans="2:11" ht="15" customHeight="1">
      <c r="B159" s="294"/>
      <c r="C159" s="276"/>
      <c r="D159" s="276"/>
      <c r="E159" s="276"/>
      <c r="F159" s="276"/>
      <c r="G159" s="276"/>
      <c r="H159" s="276"/>
      <c r="I159" s="276"/>
      <c r="J159" s="276"/>
      <c r="K159" s="295"/>
    </row>
    <row r="160" spans="2:11" ht="18.75" customHeight="1">
      <c r="B160" s="243"/>
      <c r="C160" s="247"/>
      <c r="D160" s="247"/>
      <c r="E160" s="247"/>
      <c r="F160" s="266"/>
      <c r="G160" s="247"/>
      <c r="H160" s="247"/>
      <c r="I160" s="247"/>
      <c r="J160" s="247"/>
      <c r="K160" s="243"/>
    </row>
    <row r="161" spans="2:11" ht="18.75" customHeight="1">
      <c r="B161" s="253"/>
      <c r="C161" s="253"/>
      <c r="D161" s="253"/>
      <c r="E161" s="253"/>
      <c r="F161" s="253"/>
      <c r="G161" s="253"/>
      <c r="H161" s="253"/>
      <c r="I161" s="253"/>
      <c r="J161" s="253"/>
      <c r="K161" s="253"/>
    </row>
    <row r="162" spans="2:11" ht="7.5" customHeight="1">
      <c r="B162" s="235"/>
      <c r="C162" s="236"/>
      <c r="D162" s="236"/>
      <c r="E162" s="236"/>
      <c r="F162" s="236"/>
      <c r="G162" s="236"/>
      <c r="H162" s="236"/>
      <c r="I162" s="236"/>
      <c r="J162" s="236"/>
      <c r="K162" s="237"/>
    </row>
    <row r="163" spans="2:11" ht="45" customHeight="1">
      <c r="B163" s="238"/>
      <c r="C163" s="362" t="s">
        <v>655</v>
      </c>
      <c r="D163" s="362"/>
      <c r="E163" s="362"/>
      <c r="F163" s="362"/>
      <c r="G163" s="362"/>
      <c r="H163" s="362"/>
      <c r="I163" s="362"/>
      <c r="J163" s="362"/>
      <c r="K163" s="239"/>
    </row>
    <row r="164" spans="2:11" ht="17.25" customHeight="1">
      <c r="B164" s="238"/>
      <c r="C164" s="259" t="s">
        <v>584</v>
      </c>
      <c r="D164" s="259"/>
      <c r="E164" s="259"/>
      <c r="F164" s="259" t="s">
        <v>585</v>
      </c>
      <c r="G164" s="296"/>
      <c r="H164" s="297" t="s">
        <v>108</v>
      </c>
      <c r="I164" s="297" t="s">
        <v>56</v>
      </c>
      <c r="J164" s="259" t="s">
        <v>586</v>
      </c>
      <c r="K164" s="239"/>
    </row>
    <row r="165" spans="2:11" ht="17.25" customHeight="1">
      <c r="B165" s="240"/>
      <c r="C165" s="261" t="s">
        <v>587</v>
      </c>
      <c r="D165" s="261"/>
      <c r="E165" s="261"/>
      <c r="F165" s="262" t="s">
        <v>588</v>
      </c>
      <c r="G165" s="298"/>
      <c r="H165" s="299"/>
      <c r="I165" s="299"/>
      <c r="J165" s="261" t="s">
        <v>589</v>
      </c>
      <c r="K165" s="241"/>
    </row>
    <row r="166" spans="2:11" ht="5.25" customHeight="1">
      <c r="B166" s="267"/>
      <c r="C166" s="264"/>
      <c r="D166" s="264"/>
      <c r="E166" s="264"/>
      <c r="F166" s="264"/>
      <c r="G166" s="265"/>
      <c r="H166" s="264"/>
      <c r="I166" s="264"/>
      <c r="J166" s="264"/>
      <c r="K166" s="288"/>
    </row>
    <row r="167" spans="2:11" ht="15" customHeight="1">
      <c r="B167" s="267"/>
      <c r="C167" s="247" t="s">
        <v>593</v>
      </c>
      <c r="D167" s="247"/>
      <c r="E167" s="247"/>
      <c r="F167" s="266" t="s">
        <v>590</v>
      </c>
      <c r="G167" s="247"/>
      <c r="H167" s="247" t="s">
        <v>629</v>
      </c>
      <c r="I167" s="247" t="s">
        <v>592</v>
      </c>
      <c r="J167" s="247">
        <v>120</v>
      </c>
      <c r="K167" s="288"/>
    </row>
    <row r="168" spans="2:11" ht="15" customHeight="1">
      <c r="B168" s="267"/>
      <c r="C168" s="247" t="s">
        <v>638</v>
      </c>
      <c r="D168" s="247"/>
      <c r="E168" s="247"/>
      <c r="F168" s="266" t="s">
        <v>590</v>
      </c>
      <c r="G168" s="247"/>
      <c r="H168" s="247" t="s">
        <v>639</v>
      </c>
      <c r="I168" s="247" t="s">
        <v>592</v>
      </c>
      <c r="J168" s="247" t="s">
        <v>640</v>
      </c>
      <c r="K168" s="288"/>
    </row>
    <row r="169" spans="2:11" ht="15" customHeight="1">
      <c r="B169" s="267"/>
      <c r="C169" s="247" t="s">
        <v>539</v>
      </c>
      <c r="D169" s="247"/>
      <c r="E169" s="247"/>
      <c r="F169" s="266" t="s">
        <v>590</v>
      </c>
      <c r="G169" s="247"/>
      <c r="H169" s="247" t="s">
        <v>656</v>
      </c>
      <c r="I169" s="247" t="s">
        <v>592</v>
      </c>
      <c r="J169" s="247" t="s">
        <v>640</v>
      </c>
      <c r="K169" s="288"/>
    </row>
    <row r="170" spans="2:11" ht="15" customHeight="1">
      <c r="B170" s="267"/>
      <c r="C170" s="247" t="s">
        <v>595</v>
      </c>
      <c r="D170" s="247"/>
      <c r="E170" s="247"/>
      <c r="F170" s="266" t="s">
        <v>596</v>
      </c>
      <c r="G170" s="247"/>
      <c r="H170" s="247" t="s">
        <v>656</v>
      </c>
      <c r="I170" s="247" t="s">
        <v>592</v>
      </c>
      <c r="J170" s="247">
        <v>50</v>
      </c>
      <c r="K170" s="288"/>
    </row>
    <row r="171" spans="2:11" ht="15" customHeight="1">
      <c r="B171" s="267"/>
      <c r="C171" s="247" t="s">
        <v>598</v>
      </c>
      <c r="D171" s="247"/>
      <c r="E171" s="247"/>
      <c r="F171" s="266" t="s">
        <v>590</v>
      </c>
      <c r="G171" s="247"/>
      <c r="H171" s="247" t="s">
        <v>656</v>
      </c>
      <c r="I171" s="247" t="s">
        <v>600</v>
      </c>
      <c r="J171" s="247"/>
      <c r="K171" s="288"/>
    </row>
    <row r="172" spans="2:11" ht="15" customHeight="1">
      <c r="B172" s="267"/>
      <c r="C172" s="247" t="s">
        <v>609</v>
      </c>
      <c r="D172" s="247"/>
      <c r="E172" s="247"/>
      <c r="F172" s="266" t="s">
        <v>596</v>
      </c>
      <c r="G172" s="247"/>
      <c r="H172" s="247" t="s">
        <v>656</v>
      </c>
      <c r="I172" s="247" t="s">
        <v>592</v>
      </c>
      <c r="J172" s="247">
        <v>50</v>
      </c>
      <c r="K172" s="288"/>
    </row>
    <row r="173" spans="2:11" ht="15" customHeight="1">
      <c r="B173" s="267"/>
      <c r="C173" s="247" t="s">
        <v>617</v>
      </c>
      <c r="D173" s="247"/>
      <c r="E173" s="247"/>
      <c r="F173" s="266" t="s">
        <v>596</v>
      </c>
      <c r="G173" s="247"/>
      <c r="H173" s="247" t="s">
        <v>656</v>
      </c>
      <c r="I173" s="247" t="s">
        <v>592</v>
      </c>
      <c r="J173" s="247">
        <v>50</v>
      </c>
      <c r="K173" s="288"/>
    </row>
    <row r="174" spans="2:11" ht="15" customHeight="1">
      <c r="B174" s="267"/>
      <c r="C174" s="247" t="s">
        <v>615</v>
      </c>
      <c r="D174" s="247"/>
      <c r="E174" s="247"/>
      <c r="F174" s="266" t="s">
        <v>596</v>
      </c>
      <c r="G174" s="247"/>
      <c r="H174" s="247" t="s">
        <v>656</v>
      </c>
      <c r="I174" s="247" t="s">
        <v>592</v>
      </c>
      <c r="J174" s="247">
        <v>50</v>
      </c>
      <c r="K174" s="288"/>
    </row>
    <row r="175" spans="2:11" ht="15" customHeight="1">
      <c r="B175" s="267"/>
      <c r="C175" s="247" t="s">
        <v>107</v>
      </c>
      <c r="D175" s="247"/>
      <c r="E175" s="247"/>
      <c r="F175" s="266" t="s">
        <v>590</v>
      </c>
      <c r="G175" s="247"/>
      <c r="H175" s="247" t="s">
        <v>657</v>
      </c>
      <c r="I175" s="247" t="s">
        <v>658</v>
      </c>
      <c r="J175" s="247"/>
      <c r="K175" s="288"/>
    </row>
    <row r="176" spans="2:11" ht="15" customHeight="1">
      <c r="B176" s="267"/>
      <c r="C176" s="247" t="s">
        <v>56</v>
      </c>
      <c r="D176" s="247"/>
      <c r="E176" s="247"/>
      <c r="F176" s="266" t="s">
        <v>590</v>
      </c>
      <c r="G176" s="247"/>
      <c r="H176" s="247" t="s">
        <v>659</v>
      </c>
      <c r="I176" s="247" t="s">
        <v>660</v>
      </c>
      <c r="J176" s="247">
        <v>1</v>
      </c>
      <c r="K176" s="288"/>
    </row>
    <row r="177" spans="2:11" ht="15" customHeight="1">
      <c r="B177" s="267"/>
      <c r="C177" s="247" t="s">
        <v>52</v>
      </c>
      <c r="D177" s="247"/>
      <c r="E177" s="247"/>
      <c r="F177" s="266" t="s">
        <v>590</v>
      </c>
      <c r="G177" s="247"/>
      <c r="H177" s="247" t="s">
        <v>661</v>
      </c>
      <c r="I177" s="247" t="s">
        <v>592</v>
      </c>
      <c r="J177" s="247">
        <v>20</v>
      </c>
      <c r="K177" s="288"/>
    </row>
    <row r="178" spans="2:11" ht="15" customHeight="1">
      <c r="B178" s="267"/>
      <c r="C178" s="247" t="s">
        <v>108</v>
      </c>
      <c r="D178" s="247"/>
      <c r="E178" s="247"/>
      <c r="F178" s="266" t="s">
        <v>590</v>
      </c>
      <c r="G178" s="247"/>
      <c r="H178" s="247" t="s">
        <v>662</v>
      </c>
      <c r="I178" s="247" t="s">
        <v>592</v>
      </c>
      <c r="J178" s="247">
        <v>255</v>
      </c>
      <c r="K178" s="288"/>
    </row>
    <row r="179" spans="2:11" ht="15" customHeight="1">
      <c r="B179" s="267"/>
      <c r="C179" s="247" t="s">
        <v>109</v>
      </c>
      <c r="D179" s="247"/>
      <c r="E179" s="247"/>
      <c r="F179" s="266" t="s">
        <v>590</v>
      </c>
      <c r="G179" s="247"/>
      <c r="H179" s="247" t="s">
        <v>555</v>
      </c>
      <c r="I179" s="247" t="s">
        <v>592</v>
      </c>
      <c r="J179" s="247">
        <v>10</v>
      </c>
      <c r="K179" s="288"/>
    </row>
    <row r="180" spans="2:11" ht="15" customHeight="1">
      <c r="B180" s="267"/>
      <c r="C180" s="247" t="s">
        <v>110</v>
      </c>
      <c r="D180" s="247"/>
      <c r="E180" s="247"/>
      <c r="F180" s="266" t="s">
        <v>590</v>
      </c>
      <c r="G180" s="247"/>
      <c r="H180" s="247" t="s">
        <v>663</v>
      </c>
      <c r="I180" s="247" t="s">
        <v>624</v>
      </c>
      <c r="J180" s="247"/>
      <c r="K180" s="288"/>
    </row>
    <row r="181" spans="2:11" ht="15" customHeight="1">
      <c r="B181" s="267"/>
      <c r="C181" s="247" t="s">
        <v>664</v>
      </c>
      <c r="D181" s="247"/>
      <c r="E181" s="247"/>
      <c r="F181" s="266" t="s">
        <v>590</v>
      </c>
      <c r="G181" s="247"/>
      <c r="H181" s="247" t="s">
        <v>665</v>
      </c>
      <c r="I181" s="247" t="s">
        <v>624</v>
      </c>
      <c r="J181" s="247"/>
      <c r="K181" s="288"/>
    </row>
    <row r="182" spans="2:11" ht="15" customHeight="1">
      <c r="B182" s="267"/>
      <c r="C182" s="247" t="s">
        <v>653</v>
      </c>
      <c r="D182" s="247"/>
      <c r="E182" s="247"/>
      <c r="F182" s="266" t="s">
        <v>590</v>
      </c>
      <c r="G182" s="247"/>
      <c r="H182" s="247" t="s">
        <v>666</v>
      </c>
      <c r="I182" s="247" t="s">
        <v>624</v>
      </c>
      <c r="J182" s="247"/>
      <c r="K182" s="288"/>
    </row>
    <row r="183" spans="2:11" ht="15" customHeight="1">
      <c r="B183" s="267"/>
      <c r="C183" s="247" t="s">
        <v>112</v>
      </c>
      <c r="D183" s="247"/>
      <c r="E183" s="247"/>
      <c r="F183" s="266" t="s">
        <v>596</v>
      </c>
      <c r="G183" s="247"/>
      <c r="H183" s="247" t="s">
        <v>667</v>
      </c>
      <c r="I183" s="247" t="s">
        <v>592</v>
      </c>
      <c r="J183" s="247">
        <v>50</v>
      </c>
      <c r="K183" s="288"/>
    </row>
    <row r="184" spans="2:11" ht="15" customHeight="1">
      <c r="B184" s="267"/>
      <c r="C184" s="247" t="s">
        <v>668</v>
      </c>
      <c r="D184" s="247"/>
      <c r="E184" s="247"/>
      <c r="F184" s="266" t="s">
        <v>596</v>
      </c>
      <c r="G184" s="247"/>
      <c r="H184" s="247" t="s">
        <v>669</v>
      </c>
      <c r="I184" s="247" t="s">
        <v>670</v>
      </c>
      <c r="J184" s="247"/>
      <c r="K184" s="288"/>
    </row>
    <row r="185" spans="2:11" ht="15" customHeight="1">
      <c r="B185" s="267"/>
      <c r="C185" s="247" t="s">
        <v>671</v>
      </c>
      <c r="D185" s="247"/>
      <c r="E185" s="247"/>
      <c r="F185" s="266" t="s">
        <v>596</v>
      </c>
      <c r="G185" s="247"/>
      <c r="H185" s="247" t="s">
        <v>672</v>
      </c>
      <c r="I185" s="247" t="s">
        <v>670</v>
      </c>
      <c r="J185" s="247"/>
      <c r="K185" s="288"/>
    </row>
    <row r="186" spans="2:11" ht="15" customHeight="1">
      <c r="B186" s="267"/>
      <c r="C186" s="247" t="s">
        <v>673</v>
      </c>
      <c r="D186" s="247"/>
      <c r="E186" s="247"/>
      <c r="F186" s="266" t="s">
        <v>596</v>
      </c>
      <c r="G186" s="247"/>
      <c r="H186" s="247" t="s">
        <v>674</v>
      </c>
      <c r="I186" s="247" t="s">
        <v>670</v>
      </c>
      <c r="J186" s="247"/>
      <c r="K186" s="288"/>
    </row>
    <row r="187" spans="2:11" ht="15" customHeight="1">
      <c r="B187" s="267"/>
      <c r="C187" s="300" t="s">
        <v>675</v>
      </c>
      <c r="D187" s="247"/>
      <c r="E187" s="247"/>
      <c r="F187" s="266" t="s">
        <v>596</v>
      </c>
      <c r="G187" s="247"/>
      <c r="H187" s="247" t="s">
        <v>676</v>
      </c>
      <c r="I187" s="247" t="s">
        <v>677</v>
      </c>
      <c r="J187" s="301" t="s">
        <v>678</v>
      </c>
      <c r="K187" s="288"/>
    </row>
    <row r="188" spans="2:11" ht="15" customHeight="1">
      <c r="B188" s="267"/>
      <c r="C188" s="252" t="s">
        <v>41</v>
      </c>
      <c r="D188" s="247"/>
      <c r="E188" s="247"/>
      <c r="F188" s="266" t="s">
        <v>590</v>
      </c>
      <c r="G188" s="247"/>
      <c r="H188" s="243" t="s">
        <v>679</v>
      </c>
      <c r="I188" s="247" t="s">
        <v>680</v>
      </c>
      <c r="J188" s="247"/>
      <c r="K188" s="288"/>
    </row>
    <row r="189" spans="2:11" ht="15" customHeight="1">
      <c r="B189" s="267"/>
      <c r="C189" s="252" t="s">
        <v>681</v>
      </c>
      <c r="D189" s="247"/>
      <c r="E189" s="247"/>
      <c r="F189" s="266" t="s">
        <v>590</v>
      </c>
      <c r="G189" s="247"/>
      <c r="H189" s="247" t="s">
        <v>682</v>
      </c>
      <c r="I189" s="247" t="s">
        <v>624</v>
      </c>
      <c r="J189" s="247"/>
      <c r="K189" s="288"/>
    </row>
    <row r="190" spans="2:11" ht="15" customHeight="1">
      <c r="B190" s="267"/>
      <c r="C190" s="252" t="s">
        <v>683</v>
      </c>
      <c r="D190" s="247"/>
      <c r="E190" s="247"/>
      <c r="F190" s="266" t="s">
        <v>590</v>
      </c>
      <c r="G190" s="247"/>
      <c r="H190" s="247" t="s">
        <v>684</v>
      </c>
      <c r="I190" s="247" t="s">
        <v>624</v>
      </c>
      <c r="J190" s="247"/>
      <c r="K190" s="288"/>
    </row>
    <row r="191" spans="2:11" ht="15" customHeight="1">
      <c r="B191" s="267"/>
      <c r="C191" s="252" t="s">
        <v>685</v>
      </c>
      <c r="D191" s="247"/>
      <c r="E191" s="247"/>
      <c r="F191" s="266" t="s">
        <v>596</v>
      </c>
      <c r="G191" s="247"/>
      <c r="H191" s="247" t="s">
        <v>686</v>
      </c>
      <c r="I191" s="247" t="s">
        <v>624</v>
      </c>
      <c r="J191" s="247"/>
      <c r="K191" s="288"/>
    </row>
    <row r="192" spans="2:11" ht="15" customHeight="1">
      <c r="B192" s="294"/>
      <c r="C192" s="302"/>
      <c r="D192" s="276"/>
      <c r="E192" s="276"/>
      <c r="F192" s="276"/>
      <c r="G192" s="276"/>
      <c r="H192" s="276"/>
      <c r="I192" s="276"/>
      <c r="J192" s="276"/>
      <c r="K192" s="295"/>
    </row>
    <row r="193" spans="2:11" ht="18.75" customHeight="1">
      <c r="B193" s="243"/>
      <c r="C193" s="247"/>
      <c r="D193" s="247"/>
      <c r="E193" s="247"/>
      <c r="F193" s="266"/>
      <c r="G193" s="247"/>
      <c r="H193" s="247"/>
      <c r="I193" s="247"/>
      <c r="J193" s="247"/>
      <c r="K193" s="243"/>
    </row>
    <row r="194" spans="2:11" ht="18.75" customHeight="1">
      <c r="B194" s="243"/>
      <c r="C194" s="247"/>
      <c r="D194" s="247"/>
      <c r="E194" s="247"/>
      <c r="F194" s="266"/>
      <c r="G194" s="247"/>
      <c r="H194" s="247"/>
      <c r="I194" s="247"/>
      <c r="J194" s="247"/>
      <c r="K194" s="243"/>
    </row>
    <row r="195" spans="2:11" ht="18.75" customHeight="1">
      <c r="B195" s="253"/>
      <c r="C195" s="253"/>
      <c r="D195" s="253"/>
      <c r="E195" s="253"/>
      <c r="F195" s="253"/>
      <c r="G195" s="253"/>
      <c r="H195" s="253"/>
      <c r="I195" s="253"/>
      <c r="J195" s="253"/>
      <c r="K195" s="253"/>
    </row>
    <row r="196" spans="2:11" ht="13.5">
      <c r="B196" s="235"/>
      <c r="C196" s="236"/>
      <c r="D196" s="236"/>
      <c r="E196" s="236"/>
      <c r="F196" s="236"/>
      <c r="G196" s="236"/>
      <c r="H196" s="236"/>
      <c r="I196" s="236"/>
      <c r="J196" s="236"/>
      <c r="K196" s="237"/>
    </row>
    <row r="197" spans="2:11" ht="21">
      <c r="B197" s="238"/>
      <c r="C197" s="362" t="s">
        <v>687</v>
      </c>
      <c r="D197" s="362"/>
      <c r="E197" s="362"/>
      <c r="F197" s="362"/>
      <c r="G197" s="362"/>
      <c r="H197" s="362"/>
      <c r="I197" s="362"/>
      <c r="J197" s="362"/>
      <c r="K197" s="239"/>
    </row>
    <row r="198" spans="2:11" ht="25.5" customHeight="1">
      <c r="B198" s="238"/>
      <c r="C198" s="303" t="s">
        <v>688</v>
      </c>
      <c r="D198" s="303"/>
      <c r="E198" s="303"/>
      <c r="F198" s="303" t="s">
        <v>689</v>
      </c>
      <c r="G198" s="304"/>
      <c r="H198" s="361" t="s">
        <v>690</v>
      </c>
      <c r="I198" s="361"/>
      <c r="J198" s="361"/>
      <c r="K198" s="239"/>
    </row>
    <row r="199" spans="2:11" ht="5.25" customHeight="1">
      <c r="B199" s="267"/>
      <c r="C199" s="264"/>
      <c r="D199" s="264"/>
      <c r="E199" s="264"/>
      <c r="F199" s="264"/>
      <c r="G199" s="247"/>
      <c r="H199" s="264"/>
      <c r="I199" s="264"/>
      <c r="J199" s="264"/>
      <c r="K199" s="288"/>
    </row>
    <row r="200" spans="2:11" ht="15" customHeight="1">
      <c r="B200" s="267"/>
      <c r="C200" s="247" t="s">
        <v>680</v>
      </c>
      <c r="D200" s="247"/>
      <c r="E200" s="247"/>
      <c r="F200" s="266" t="s">
        <v>42</v>
      </c>
      <c r="G200" s="247"/>
      <c r="H200" s="359" t="s">
        <v>691</v>
      </c>
      <c r="I200" s="359"/>
      <c r="J200" s="359"/>
      <c r="K200" s="288"/>
    </row>
    <row r="201" spans="2:11" ht="15" customHeight="1">
      <c r="B201" s="267"/>
      <c r="C201" s="273"/>
      <c r="D201" s="247"/>
      <c r="E201" s="247"/>
      <c r="F201" s="266" t="s">
        <v>43</v>
      </c>
      <c r="G201" s="247"/>
      <c r="H201" s="359" t="s">
        <v>692</v>
      </c>
      <c r="I201" s="359"/>
      <c r="J201" s="359"/>
      <c r="K201" s="288"/>
    </row>
    <row r="202" spans="2:11" ht="15" customHeight="1">
      <c r="B202" s="267"/>
      <c r="C202" s="273"/>
      <c r="D202" s="247"/>
      <c r="E202" s="247"/>
      <c r="F202" s="266" t="s">
        <v>46</v>
      </c>
      <c r="G202" s="247"/>
      <c r="H202" s="359" t="s">
        <v>693</v>
      </c>
      <c r="I202" s="359"/>
      <c r="J202" s="359"/>
      <c r="K202" s="288"/>
    </row>
    <row r="203" spans="2:11" ht="15" customHeight="1">
      <c r="B203" s="267"/>
      <c r="C203" s="247"/>
      <c r="D203" s="247"/>
      <c r="E203" s="247"/>
      <c r="F203" s="266" t="s">
        <v>44</v>
      </c>
      <c r="G203" s="247"/>
      <c r="H203" s="359" t="s">
        <v>694</v>
      </c>
      <c r="I203" s="359"/>
      <c r="J203" s="359"/>
      <c r="K203" s="288"/>
    </row>
    <row r="204" spans="2:11" ht="15" customHeight="1">
      <c r="B204" s="267"/>
      <c r="C204" s="247"/>
      <c r="D204" s="247"/>
      <c r="E204" s="247"/>
      <c r="F204" s="266" t="s">
        <v>45</v>
      </c>
      <c r="G204" s="247"/>
      <c r="H204" s="359" t="s">
        <v>695</v>
      </c>
      <c r="I204" s="359"/>
      <c r="J204" s="359"/>
      <c r="K204" s="288"/>
    </row>
    <row r="205" spans="2:11" ht="15" customHeight="1">
      <c r="B205" s="267"/>
      <c r="C205" s="247"/>
      <c r="D205" s="247"/>
      <c r="E205" s="247"/>
      <c r="F205" s="266"/>
      <c r="G205" s="247"/>
      <c r="H205" s="247"/>
      <c r="I205" s="247"/>
      <c r="J205" s="247"/>
      <c r="K205" s="288"/>
    </row>
    <row r="206" spans="2:11" ht="15" customHeight="1">
      <c r="B206" s="267"/>
      <c r="C206" s="247" t="s">
        <v>636</v>
      </c>
      <c r="D206" s="247"/>
      <c r="E206" s="247"/>
      <c r="F206" s="266" t="s">
        <v>78</v>
      </c>
      <c r="G206" s="247"/>
      <c r="H206" s="359" t="s">
        <v>696</v>
      </c>
      <c r="I206" s="359"/>
      <c r="J206" s="359"/>
      <c r="K206" s="288"/>
    </row>
    <row r="207" spans="2:11" ht="15" customHeight="1">
      <c r="B207" s="267"/>
      <c r="C207" s="273"/>
      <c r="D207" s="247"/>
      <c r="E207" s="247"/>
      <c r="F207" s="266" t="s">
        <v>533</v>
      </c>
      <c r="G207" s="247"/>
      <c r="H207" s="359" t="s">
        <v>534</v>
      </c>
      <c r="I207" s="359"/>
      <c r="J207" s="359"/>
      <c r="K207" s="288"/>
    </row>
    <row r="208" spans="2:11" ht="15" customHeight="1">
      <c r="B208" s="267"/>
      <c r="C208" s="247"/>
      <c r="D208" s="247"/>
      <c r="E208" s="247"/>
      <c r="F208" s="266" t="s">
        <v>531</v>
      </c>
      <c r="G208" s="247"/>
      <c r="H208" s="359" t="s">
        <v>697</v>
      </c>
      <c r="I208" s="359"/>
      <c r="J208" s="359"/>
      <c r="K208" s="288"/>
    </row>
    <row r="209" spans="2:11" ht="15" customHeight="1">
      <c r="B209" s="305"/>
      <c r="C209" s="273"/>
      <c r="D209" s="273"/>
      <c r="E209" s="273"/>
      <c r="F209" s="266" t="s">
        <v>535</v>
      </c>
      <c r="G209" s="252"/>
      <c r="H209" s="360" t="s">
        <v>536</v>
      </c>
      <c r="I209" s="360"/>
      <c r="J209" s="360"/>
      <c r="K209" s="306"/>
    </row>
    <row r="210" spans="2:11" ht="15" customHeight="1">
      <c r="B210" s="305"/>
      <c r="C210" s="273"/>
      <c r="D210" s="273"/>
      <c r="E210" s="273"/>
      <c r="F210" s="266" t="s">
        <v>537</v>
      </c>
      <c r="G210" s="252"/>
      <c r="H210" s="360" t="s">
        <v>698</v>
      </c>
      <c r="I210" s="360"/>
      <c r="J210" s="360"/>
      <c r="K210" s="306"/>
    </row>
    <row r="211" spans="2:11" ht="15" customHeight="1">
      <c r="B211" s="305"/>
      <c r="C211" s="273"/>
      <c r="D211" s="273"/>
      <c r="E211" s="273"/>
      <c r="F211" s="307"/>
      <c r="G211" s="252"/>
      <c r="H211" s="308"/>
      <c r="I211" s="308"/>
      <c r="J211" s="308"/>
      <c r="K211" s="306"/>
    </row>
    <row r="212" spans="2:11" ht="15" customHeight="1">
      <c r="B212" s="305"/>
      <c r="C212" s="247" t="s">
        <v>660</v>
      </c>
      <c r="D212" s="273"/>
      <c r="E212" s="273"/>
      <c r="F212" s="266">
        <v>1</v>
      </c>
      <c r="G212" s="252"/>
      <c r="H212" s="360" t="s">
        <v>699</v>
      </c>
      <c r="I212" s="360"/>
      <c r="J212" s="360"/>
      <c r="K212" s="306"/>
    </row>
    <row r="213" spans="2:11" ht="15" customHeight="1">
      <c r="B213" s="305"/>
      <c r="C213" s="273"/>
      <c r="D213" s="273"/>
      <c r="E213" s="273"/>
      <c r="F213" s="266">
        <v>2</v>
      </c>
      <c r="G213" s="252"/>
      <c r="H213" s="360" t="s">
        <v>700</v>
      </c>
      <c r="I213" s="360"/>
      <c r="J213" s="360"/>
      <c r="K213" s="306"/>
    </row>
    <row r="214" spans="2:11" ht="15" customHeight="1">
      <c r="B214" s="305"/>
      <c r="C214" s="273"/>
      <c r="D214" s="273"/>
      <c r="E214" s="273"/>
      <c r="F214" s="266">
        <v>3</v>
      </c>
      <c r="G214" s="252"/>
      <c r="H214" s="360" t="s">
        <v>701</v>
      </c>
      <c r="I214" s="360"/>
      <c r="J214" s="360"/>
      <c r="K214" s="306"/>
    </row>
    <row r="215" spans="2:11" ht="15" customHeight="1">
      <c r="B215" s="305"/>
      <c r="C215" s="273"/>
      <c r="D215" s="273"/>
      <c r="E215" s="273"/>
      <c r="F215" s="266">
        <v>4</v>
      </c>
      <c r="G215" s="252"/>
      <c r="H215" s="360" t="s">
        <v>702</v>
      </c>
      <c r="I215" s="360"/>
      <c r="J215" s="360"/>
      <c r="K215" s="306"/>
    </row>
    <row r="216" spans="2:11" ht="12.75" customHeight="1">
      <c r="B216" s="309"/>
      <c r="C216" s="310"/>
      <c r="D216" s="310"/>
      <c r="E216" s="310"/>
      <c r="F216" s="310"/>
      <c r="G216" s="310"/>
      <c r="H216" s="310"/>
      <c r="I216" s="310"/>
      <c r="J216" s="310"/>
      <c r="K216" s="311"/>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PC-IPPROJEKT\Petr</dc:creator>
  <cp:keywords/>
  <dc:description/>
  <cp:lastModifiedBy>Špilarová Eva</cp:lastModifiedBy>
  <dcterms:created xsi:type="dcterms:W3CDTF">2018-04-10T08:43:10Z</dcterms:created>
  <dcterms:modified xsi:type="dcterms:W3CDTF">2018-05-04T10:12:42Z</dcterms:modified>
  <cp:category/>
  <cp:version/>
  <cp:contentType/>
  <cp:contentStatus/>
</cp:coreProperties>
</file>