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0" activeTab="2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'Položky'!$A$1:$G$138</definedName>
    <definedName name="_xlnm.Print_Area" localSheetId="1">'Rekapitulace'!$A$1:$I$37</definedName>
    <definedName name="_xlnm.Print_Titles" localSheetId="2">'Položky'!$1:$6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#N/A</definedName>
    <definedName name="HSV">'Rekapitulace'!$E$23</definedName>
    <definedName name="HSV0">#N/A</definedName>
    <definedName name="HZS">'Rekapitulace'!$I$23</definedName>
    <definedName name="HZS0">#N/A</definedName>
    <definedName name="JKSO">'Krycí list'!$G$2</definedName>
    <definedName name="MJ">'Krycí list'!$G$5</definedName>
    <definedName name="Mont">'Rekapitulace'!$H$23</definedName>
    <definedName name="Montaz0">#N/A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'Položky'!$A$1:$G$138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#N/A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#N/A</definedName>
    <definedName name="solver_typ" localSheetId="2">1</definedName>
    <definedName name="solver_val" localSheetId="2">0</definedName>
    <definedName name="Typ">#N/A</definedName>
    <definedName name="VRN">'Rekapitulace'!$H$36</definedName>
    <definedName name="VRNKc">#N/A</definedName>
    <definedName name="VRNnazev">#N/A</definedName>
    <definedName name="VRNproc">#N/A</definedName>
    <definedName name="VRNzakl">#N/A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<sst xmlns="http://schemas.openxmlformats.org/spreadsheetml/2006/main" count="432" uniqueCount="283">
  <si>
    <t>Rozpočet</t>
  </si>
  <si>
    <t xml:space="preserve">JKSO </t>
  </si>
  <si>
    <t>Objekt</t>
  </si>
  <si>
    <t>Název objektu</t>
  </si>
  <si>
    <t xml:space="preserve">SKP </t>
  </si>
  <si>
    <t>SO01</t>
  </si>
  <si>
    <t>výtah</t>
  </si>
  <si>
    <t>Měrná jednotka</t>
  </si>
  <si>
    <t>Stavba</t>
  </si>
  <si>
    <t>Název stavby</t>
  </si>
  <si>
    <t>Počet jednotek</t>
  </si>
  <si>
    <t>2016-0035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</si>
  <si>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</si>
  <si>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</si>
  <si>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</si>
  <si>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</si>
  <si>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</si>
  <si>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</si>
  <si>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</si>
  <si>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</si>
  <si>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</si>
  <si>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</si>
  <si>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</si>
  <si>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</si>
  <si>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</si>
  <si>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</si>
  <si>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</si>
  <si>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</si>
  <si>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Úprava WC imobilní 3.NP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</si>
  <si>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</si>
  <si>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</si>
  <si>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</si>
  <si>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</si>
  <si>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</si>
  <si>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</si>
  <si>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</si>
  <si>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</si>
  <si>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</si>
  <si>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</si>
  <si>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</si>
  <si>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</si>
  <si>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</si>
  <si>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</si>
  <si>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</si>
  <si>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</si>
  <si>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</si>
  <si>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</si>
  <si>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</si>
  <si>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</si>
  <si>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</si>
  <si>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</si>
  <si>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</si>
  <si>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</si>
  <si>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A01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</si>
  <si>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</si>
  <si>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</si>
  <si>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</si>
  <si>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</si>
  <si>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</si>
  <si>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</si>
  <si>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</si>
  <si>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</si>
  <si>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</si>
  <si>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</si>
  <si>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</si>
  <si>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</si>
  <si>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</si>
  <si>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</si>
  <si>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</si>
  <si>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</si>
  <si>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</si>
  <si>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</si>
  <si>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</si>
  <si>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</si>
  <si>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</si>
  <si>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</si>
  <si>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</si>
  <si>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</si>
  <si>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</si>
  <si>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</si>
  <si>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</si>
  <si>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</si>
  <si>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</si>
  <si>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</si>
  <si>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</si>
  <si>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</si>
  <si>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</si>
  <si>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132201110R00</t>
  </si>
  <si>
    <t xml:space="preserve">Hloubení rýh šířky do 60 cm v hor.3 do 50 m3 </t>
  </si>
  <si>
    <t>m3</t>
  </si>
  <si>
    <t>(2,70+0,90*2)*0,30*0,55</t>
  </si>
  <si>
    <t>(3,60+3,05)*0,60*0,80</t>
  </si>
  <si>
    <t>132201119R00</t>
  </si>
  <si>
    <t xml:space="preserve">Příplatek za lepivost - hloubení rýh 60 cm v hor.3 </t>
  </si>
  <si>
    <t>133201101R00</t>
  </si>
  <si>
    <t xml:space="preserve">Hloubení šachet v hor.3 do 100 m3 </t>
  </si>
  <si>
    <t>2,70*3,60*0,35</t>
  </si>
  <si>
    <t>2,70*2,40*1,50</t>
  </si>
  <si>
    <t>133201109R00</t>
  </si>
  <si>
    <t xml:space="preserve">Příplatek za lepivost - hloubení šachet v hor.3 </t>
  </si>
  <si>
    <t>161101101R00</t>
  </si>
  <si>
    <t xml:space="preserve">Svislé přemístění výkopku z hor.1-4 do 2,5 m </t>
  </si>
  <si>
    <t>3,9345+13,122</t>
  </si>
  <si>
    <t>162201203R00</t>
  </si>
  <si>
    <t xml:space="preserve">Vodorovné přemíst.výkopku, kolečko hor.1-4, do 10m </t>
  </si>
  <si>
    <t>výkop rýh:3,9345</t>
  </si>
  <si>
    <t>výkop šachet:13,122</t>
  </si>
  <si>
    <t>odpočet zásypu:-1,0686</t>
  </si>
  <si>
    <t>162701105R00</t>
  </si>
  <si>
    <t xml:space="preserve">Vodorovné přemístění výkopku z hor.1-4 do 10000 m </t>
  </si>
  <si>
    <t>167101101R00</t>
  </si>
  <si>
    <t>Nakládání výkopku z hor.1-4 v množství do 100 m3 ručně</t>
  </si>
  <si>
    <t>171201201R00</t>
  </si>
  <si>
    <t xml:space="preserve">Uložení sypaniny na skládku </t>
  </si>
  <si>
    <t>174101101R00</t>
  </si>
  <si>
    <t xml:space="preserve">Zásyp jam, rýh, šachet se zhutněním </t>
  </si>
  <si>
    <t>výkop ryhy:(3,60+3,05)*0,60*0,80</t>
  </si>
  <si>
    <t>odpočet obsypu:-(3,60+3,05)*(0,60*0,37-Pi*0,085^2)</t>
  </si>
  <si>
    <t>odpočet lože pro potrubí:-(3,60+3,05)*0,60*0,20</t>
  </si>
  <si>
    <t>175101101R00</t>
  </si>
  <si>
    <t xml:space="preserve">Obsyp potrubí bez prohození sypaniny </t>
  </si>
  <si>
    <t>(3,60+3,05)*(0,60*0,37-Pi*0,085^2)</t>
  </si>
  <si>
    <t>181101102R00</t>
  </si>
  <si>
    <t xml:space="preserve">Úprava pláně v zářezech v hor. 1-4, se zhutněním </t>
  </si>
  <si>
    <t>m2</t>
  </si>
  <si>
    <t>2,70*3,60</t>
  </si>
  <si>
    <t>199000002R00</t>
  </si>
  <si>
    <t xml:space="preserve">Poplatek za skládku horniny 1- 4 </t>
  </si>
  <si>
    <t>58152195</t>
  </si>
  <si>
    <t>Písek kopaný</t>
  </si>
  <si>
    <t>Celkem za</t>
  </si>
  <si>
    <t>2</t>
  </si>
  <si>
    <t>Základy a zvláštní zakládání</t>
  </si>
  <si>
    <t>273313621R00</t>
  </si>
  <si>
    <t xml:space="preserve">Beton základových desek prostý B 25 (C 20/25) </t>
  </si>
  <si>
    <t>2,50*2,30*0,25</t>
  </si>
  <si>
    <t>273361921RT9</t>
  </si>
  <si>
    <t>Výztuž základových desek ze svařovaných sítí svařovanou sítí - drát 8,0  oka 150/150</t>
  </si>
  <si>
    <t>t</t>
  </si>
  <si>
    <t>2,50*2,30*5,4*2*1,25/1000</t>
  </si>
  <si>
    <t>0,50*5*(2,50+2,30)*2*0,4*1,1/1000</t>
  </si>
  <si>
    <t>274272130RT2</t>
  </si>
  <si>
    <t>Zdivo základové z bednicích tvárnic, tl. 25 cm výplň tvárnic betonem B 12,5 (C 12/15)</t>
  </si>
  <si>
    <t>2,05*1,20*2+2,00*1,00</t>
  </si>
  <si>
    <t>274313611R00</t>
  </si>
  <si>
    <t xml:space="preserve">Beton základových pasů prostý B 20 (C 16/20) </t>
  </si>
  <si>
    <t>(2,70+0,90*2)*0,30*0,65</t>
  </si>
  <si>
    <t>3</t>
  </si>
  <si>
    <t>Svislé a kompletní konstrukce</t>
  </si>
  <si>
    <t>342248109R00</t>
  </si>
  <si>
    <t xml:space="preserve">Příčky z keramických příčkovek tl. 8 cm </t>
  </si>
  <si>
    <t>2,30*1,45*2+2,50*1,30</t>
  </si>
  <si>
    <t>4</t>
  </si>
  <si>
    <t>Vodorovné konstrukce</t>
  </si>
  <si>
    <t>451572111R00</t>
  </si>
  <si>
    <t xml:space="preserve">Lože pod potrubí z kameniva těženého 0 - 4 mm </t>
  </si>
  <si>
    <t>(3,60+3,05)*0,60*0,20</t>
  </si>
  <si>
    <t>61</t>
  </si>
  <si>
    <t>Upravy povrchů vnitřní</t>
  </si>
  <si>
    <t>612425931R00</t>
  </si>
  <si>
    <t xml:space="preserve">Omítka vápenná vnitřního ostění - štuková </t>
  </si>
  <si>
    <t>3.+4.NP:1,00*0,60*2*2</t>
  </si>
  <si>
    <t>3.+4.NP:1,00*0,80*2*2</t>
  </si>
  <si>
    <t>62</t>
  </si>
  <si>
    <t>Úpravy povrchů vnější</t>
  </si>
  <si>
    <t>622471317RP1</t>
  </si>
  <si>
    <t>Nátěr nebo nástřik stěn vnějších, složitost 1 - 2 hmota silikonová Akronát</t>
  </si>
  <si>
    <t>63</t>
  </si>
  <si>
    <t>Podlahy a podlahové konstrukce</t>
  </si>
  <si>
    <t>631313511R00</t>
  </si>
  <si>
    <t xml:space="preserve">Mazanina betonová tl. 8 - 12 cm B 12,5 (C 12/15) </t>
  </si>
  <si>
    <t>2,70*2,40*0,10</t>
  </si>
  <si>
    <t>631315611R00</t>
  </si>
  <si>
    <t xml:space="preserve">Mazanina betonová tl. 12 - 24 cm B 20 (C 16/20) </t>
  </si>
  <si>
    <t>2,50*1,55*0,15</t>
  </si>
  <si>
    <t>(3,45*2+2,30)*0,15*0,15</t>
  </si>
  <si>
    <t>631351101R00</t>
  </si>
  <si>
    <t xml:space="preserve">Bednění stěn, rýh a otvorů v podlahách - zřízení </t>
  </si>
  <si>
    <t>(2,50+1,55)*2*0,15</t>
  </si>
  <si>
    <t>(3,45*2+2,30)*2*0,15</t>
  </si>
  <si>
    <t>631351102R00</t>
  </si>
  <si>
    <t xml:space="preserve">Bednění stěn, rýh a otvorů v podlahách -odstranění </t>
  </si>
  <si>
    <t>631571004R00</t>
  </si>
  <si>
    <t xml:space="preserve">Násyp ze štěrkodrti 0 - 32, tř. I </t>
  </si>
  <si>
    <t>šachta:2,30*2,70*0,30+0,90*2,10*0,20</t>
  </si>
  <si>
    <t>rýhy:(2,70+0,90*2)*0,30*0,10</t>
  </si>
  <si>
    <t>8</t>
  </si>
  <si>
    <t>Trubní vedení</t>
  </si>
  <si>
    <t>837355121RU2</t>
  </si>
  <si>
    <t>Výsek a montáž kamenin. odbočky na potrubí včetně dodání odbočky</t>
  </si>
  <si>
    <t>kus</t>
  </si>
  <si>
    <t>94</t>
  </si>
  <si>
    <t>Lešení a stavební výtahy</t>
  </si>
  <si>
    <t>941941041R00</t>
  </si>
  <si>
    <t xml:space="preserve">Montáž lešení leh.řad.s podlahami,š.1,2 m, H 10 m </t>
  </si>
  <si>
    <t>pro zednické práce:1,50*18,50</t>
  </si>
  <si>
    <t>pro zámečnické práce:(5,50+3,80*2)*18,50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</si>
  <si>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</si>
  <si>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</si>
  <si>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</si>
  <si>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</si>
  <si>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</si>
  <si>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</si>
  <si>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2,00*1,50*4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</si>
  <si>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</si>
  <si>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</si>
  <si>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</si>
  <si>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</si>
  <si>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</si>
  <si>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</si>
  <si>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968061112R00</t>
  </si>
  <si>
    <t xml:space="preserve">Vyvěšení dřevěných okenních křídel pl. do 1,5 m2 </t>
  </si>
  <si>
    <t>968082013U00</t>
  </si>
  <si>
    <t xml:space="preserve">Vybourání plast rámů oken dvoj 4m2 </t>
  </si>
  <si>
    <t>1,35*2,50*4</t>
  </si>
  <si>
    <t>97</t>
  </si>
  <si>
    <t>Prorážení otvorů</t>
  </si>
  <si>
    <t>971033651R00</t>
  </si>
  <si>
    <t xml:space="preserve">Vybourání otv. zeď cihel. pl.4 m2, tl.60 cm, MVC </t>
  </si>
  <si>
    <t>3.+4.NP:1,35*1,00*0,60*2</t>
  </si>
  <si>
    <t>971033681R00</t>
  </si>
  <si>
    <t xml:space="preserve">Vybourání otv. zeď cihel. pl.4 m2, tl.90 cm, MVC </t>
  </si>
  <si>
    <t>3.+4.NP:1,35*1,00*0,80*2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</si>
  <si>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</si>
  <si>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</si>
  <si>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</si>
  <si>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</si>
  <si>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</si>
  <si>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</si>
  <si>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</si>
  <si>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</si>
  <si>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</si>
  <si>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</si>
  <si>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</si>
  <si>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</si>
  <si>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979087213R00</t>
  </si>
  <si>
    <t xml:space="preserve">Nakládání vybouraných hmot na dopravní prostředky </t>
  </si>
  <si>
    <t>979999997R00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</si>
  <si>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</si>
  <si>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</si>
  <si>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</si>
  <si>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</si>
  <si>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</si>
  <si>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</si>
  <si>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</si>
  <si>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711111001RT1</t>
  </si>
  <si>
    <t>Izolace proti vlhkosti vodor. nátěr ALP za studena 1x nátěr - asfaltový lak ve specifikaci</t>
  </si>
  <si>
    <t>2,50*3,60</t>
  </si>
  <si>
    <t>711112001R00</t>
  </si>
  <si>
    <t xml:space="preserve">Izolace proti vlhkosti svis. nátěr ALP, za studena </t>
  </si>
  <si>
    <t>2,35*2*1,45+2,50*0,50</t>
  </si>
  <si>
    <t>2,50*1,30</t>
  </si>
  <si>
    <t>(3,60*2+2,50)*0,15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</si>
  <si>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</si>
  <si>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</si>
  <si>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</si>
  <si>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</si>
  <si>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11163110</t>
  </si>
  <si>
    <t>Lak asfaltový izolační ALP-PENETRAL  ŽC, AC</t>
  </si>
  <si>
    <t>T</t>
  </si>
  <si>
    <t>(9,00+12,77)*0,3/1000</t>
  </si>
  <si>
    <t>62833161</t>
  </si>
  <si>
    <t>Pás asfaltovaný těžký</t>
  </si>
  <si>
    <t>(9,00+12,77)*1,15</t>
  </si>
  <si>
    <t>998711201R00</t>
  </si>
  <si>
    <t xml:space="preserve">Přesun hmot pro izolace proti vodě, výšky do 6 m </t>
  </si>
  <si>
    <t>721</t>
  </si>
  <si>
    <t>Vnitřní kanalizace</t>
  </si>
  <si>
    <t>721176224R00</t>
  </si>
  <si>
    <t xml:space="preserve">Potrubí KG svodné (ležaté) v zemi DN 160 x 4,0 mm </t>
  </si>
  <si>
    <t>m</t>
  </si>
  <si>
    <t>3,60+3,05</t>
  </si>
  <si>
    <t>998721102R00</t>
  </si>
  <si>
    <t xml:space="preserve">Přesun hmot pro vnitřní kanalizaci, výšky do 12 m </t>
  </si>
  <si>
    <t>767</t>
  </si>
  <si>
    <t>Konstrukce zámečnické</t>
  </si>
  <si>
    <t>767-01</t>
  </si>
  <si>
    <t xml:space="preserve">D+M osobního výtahu </t>
  </si>
  <si>
    <t>ks</t>
  </si>
  <si>
    <t>767-02</t>
  </si>
  <si>
    <t xml:space="preserve">D+M prosklené výtahové šachty </t>
  </si>
  <si>
    <t>Soupis prací</t>
  </si>
  <si>
    <t>PŘÍSTAVBA OSOBNÍHO VÝTAHU A ÚPRAVA WC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</si>
</sst>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</numFmts>
  <fonts count="55">
    <font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36">
      <alignment/>
      <protection/>
    </xf>
    <xf numFmtId="0" fontId="3" fillId="33" borderId="10" xfId="36" applyFont="1" applyFill="1" applyBorder="1" applyAlignment="1">
      <alignment horizontal="left"/>
      <protection/>
    </xf>
    <xf numFmtId="0" fontId="4" fillId="33" borderId="11" xfId="36" applyFont="1" applyFill="1" applyBorder="1" applyAlignment="1">
      <alignment horizontal="center"/>
      <protection/>
    </xf>
    <xf numFmtId="0" fontId="5" fillId="33" borderId="12" xfId="36" applyFont="1" applyFill="1" applyBorder="1" applyAlignment="1">
      <alignment horizontal="left"/>
      <protection/>
    </xf>
    <xf numFmtId="0" fontId="4" fillId="0" borderId="13" xfId="36" applyFont="1" applyBorder="1">
      <alignment/>
      <protection/>
    </xf>
    <xf numFmtId="49" fontId="4" fillId="0" borderId="14" xfId="36" applyNumberFormat="1" applyFont="1" applyBorder="1" applyAlignment="1">
      <alignment horizontal="left"/>
      <protection/>
    </xf>
    <xf numFmtId="0" fontId="0" fillId="0" borderId="15" xfId="36" applyFont="1" applyBorder="1">
      <alignment/>
      <protection/>
    </xf>
    <xf numFmtId="0" fontId="4" fillId="0" borderId="16" xfId="36" applyFont="1" applyBorder="1">
      <alignment/>
      <protection/>
    </xf>
    <xf numFmtId="0" fontId="4" fillId="0" borderId="17" xfId="36" applyFont="1" applyBorder="1">
      <alignment/>
      <protection/>
    </xf>
    <xf numFmtId="0" fontId="4" fillId="0" borderId="18" xfId="36" applyFont="1" applyBorder="1">
      <alignment/>
      <protection/>
    </xf>
    <xf numFmtId="0" fontId="4" fillId="0" borderId="19" xfId="36" applyFont="1" applyBorder="1" applyAlignment="1">
      <alignment horizontal="left"/>
      <protection/>
    </xf>
    <xf numFmtId="0" fontId="3" fillId="0" borderId="15" xfId="36" applyFont="1" applyBorder="1">
      <alignment/>
      <protection/>
    </xf>
    <xf numFmtId="49" fontId="4" fillId="0" borderId="19" xfId="36" applyNumberFormat="1" applyFont="1" applyBorder="1" applyAlignment="1">
      <alignment horizontal="left"/>
      <protection/>
    </xf>
    <xf numFmtId="49" fontId="3" fillId="33" borderId="15" xfId="36" applyNumberFormat="1" applyFont="1" applyFill="1" applyBorder="1">
      <alignment/>
      <protection/>
    </xf>
    <xf numFmtId="49" fontId="0" fillId="33" borderId="16" xfId="36" applyNumberFormat="1" applyFont="1" applyFill="1" applyBorder="1">
      <alignment/>
      <protection/>
    </xf>
    <xf numFmtId="0" fontId="3" fillId="33" borderId="17" xfId="36" applyFont="1" applyFill="1" applyBorder="1">
      <alignment/>
      <protection/>
    </xf>
    <xf numFmtId="0" fontId="0" fillId="33" borderId="17" xfId="36" applyFont="1" applyFill="1" applyBorder="1">
      <alignment/>
      <protection/>
    </xf>
    <xf numFmtId="0" fontId="0" fillId="33" borderId="16" xfId="36" applyFont="1" applyFill="1" applyBorder="1">
      <alignment/>
      <protection/>
    </xf>
    <xf numFmtId="0" fontId="4" fillId="0" borderId="18" xfId="36" applyFont="1" applyFill="1" applyBorder="1">
      <alignment/>
      <protection/>
    </xf>
    <xf numFmtId="3" fontId="4" fillId="0" borderId="19" xfId="36" applyNumberFormat="1" applyFont="1" applyBorder="1" applyAlignment="1">
      <alignment horizontal="left"/>
      <protection/>
    </xf>
    <xf numFmtId="0" fontId="1" fillId="0" borderId="0" xfId="36" applyFill="1">
      <alignment/>
      <protection/>
    </xf>
    <xf numFmtId="49" fontId="3" fillId="33" borderId="20" xfId="36" applyNumberFormat="1" applyFont="1" applyFill="1" applyBorder="1">
      <alignment/>
      <protection/>
    </xf>
    <xf numFmtId="49" fontId="0" fillId="33" borderId="21" xfId="36" applyNumberFormat="1" applyFont="1" applyFill="1" applyBorder="1">
      <alignment/>
      <protection/>
    </xf>
    <xf numFmtId="0" fontId="3" fillId="33" borderId="0" xfId="36" applyFont="1" applyFill="1" applyBorder="1">
      <alignment/>
      <protection/>
    </xf>
    <xf numFmtId="0" fontId="0" fillId="33" borderId="0" xfId="36" applyFont="1" applyFill="1" applyBorder="1">
      <alignment/>
      <protection/>
    </xf>
    <xf numFmtId="49" fontId="4" fillId="0" borderId="18" xfId="36" applyNumberFormat="1" applyFont="1" applyBorder="1" applyAlignment="1">
      <alignment horizontal="left"/>
      <protection/>
    </xf>
    <xf numFmtId="0" fontId="4" fillId="0" borderId="22" xfId="36" applyFont="1" applyBorder="1">
      <alignment/>
      <protection/>
    </xf>
    <xf numFmtId="0" fontId="4" fillId="0" borderId="18" xfId="36" applyNumberFormat="1" applyFont="1" applyBorder="1">
      <alignment/>
      <protection/>
    </xf>
    <xf numFmtId="0" fontId="4" fillId="0" borderId="23" xfId="36" applyNumberFormat="1" applyFont="1" applyBorder="1" applyAlignment="1">
      <alignment horizontal="left"/>
      <protection/>
    </xf>
    <xf numFmtId="0" fontId="1" fillId="0" borderId="0" xfId="36" applyNumberFormat="1" applyBorder="1">
      <alignment/>
      <protection/>
    </xf>
    <xf numFmtId="0" fontId="1" fillId="0" borderId="0" xfId="36" applyNumberFormat="1">
      <alignment/>
      <protection/>
    </xf>
    <xf numFmtId="0" fontId="4" fillId="0" borderId="23" xfId="36" applyFont="1" applyBorder="1" applyAlignment="1">
      <alignment horizontal="left"/>
      <protection/>
    </xf>
    <xf numFmtId="0" fontId="1" fillId="0" borderId="0" xfId="36" applyBorder="1">
      <alignment/>
      <protection/>
    </xf>
    <xf numFmtId="0" fontId="4" fillId="0" borderId="18" xfId="36" applyFont="1" applyFill="1" applyBorder="1" applyAlignment="1">
      <alignment/>
      <protection/>
    </xf>
    <xf numFmtId="0" fontId="4" fillId="0" borderId="23" xfId="36" applyFont="1" applyFill="1" applyBorder="1" applyAlignment="1">
      <alignment/>
      <protection/>
    </xf>
    <xf numFmtId="0" fontId="1" fillId="0" borderId="0" xfId="36" applyFont="1" applyFill="1" applyBorder="1" applyAlignment="1">
      <alignment/>
      <protection/>
    </xf>
    <xf numFmtId="0" fontId="4" fillId="0" borderId="18" xfId="36" applyFont="1" applyBorder="1" applyAlignment="1">
      <alignment/>
      <protection/>
    </xf>
    <xf numFmtId="0" fontId="4" fillId="0" borderId="23" xfId="36" applyFont="1" applyBorder="1" applyAlignment="1">
      <alignment/>
      <protection/>
    </xf>
    <xf numFmtId="3" fontId="1" fillId="0" borderId="0" xfId="36" applyNumberFormat="1">
      <alignment/>
      <protection/>
    </xf>
    <xf numFmtId="0" fontId="4" fillId="0" borderId="15" xfId="36" applyFont="1" applyBorder="1">
      <alignment/>
      <protection/>
    </xf>
    <xf numFmtId="0" fontId="4" fillId="0" borderId="13" xfId="36" applyFont="1" applyBorder="1" applyAlignment="1">
      <alignment horizontal="left"/>
      <protection/>
    </xf>
    <xf numFmtId="0" fontId="4" fillId="0" borderId="24" xfId="36" applyFont="1" applyBorder="1" applyAlignment="1">
      <alignment horizontal="left"/>
      <protection/>
    </xf>
    <xf numFmtId="0" fontId="3" fillId="33" borderId="25" xfId="36" applyFont="1" applyFill="1" applyBorder="1" applyAlignment="1">
      <alignment horizontal="left"/>
      <protection/>
    </xf>
    <xf numFmtId="0" fontId="0" fillId="33" borderId="26" xfId="36" applyFont="1" applyFill="1" applyBorder="1" applyAlignment="1">
      <alignment horizontal="left"/>
      <protection/>
    </xf>
    <xf numFmtId="0" fontId="0" fillId="33" borderId="27" xfId="36" applyFont="1" applyFill="1" applyBorder="1" applyAlignment="1">
      <alignment horizontal="center"/>
      <protection/>
    </xf>
    <xf numFmtId="0" fontId="3" fillId="33" borderId="27" xfId="36" applyFont="1" applyFill="1" applyBorder="1" applyAlignment="1">
      <alignment horizontal="center"/>
      <protection/>
    </xf>
    <xf numFmtId="0" fontId="0" fillId="0" borderId="28" xfId="36" applyFont="1" applyBorder="1">
      <alignment/>
      <protection/>
    </xf>
    <xf numFmtId="0" fontId="0" fillId="0" borderId="29" xfId="36" applyFont="1" applyBorder="1">
      <alignment/>
      <protection/>
    </xf>
    <xf numFmtId="3" fontId="0" fillId="0" borderId="14" xfId="36" applyNumberFormat="1" applyFont="1" applyBorder="1">
      <alignment/>
      <protection/>
    </xf>
    <xf numFmtId="0" fontId="0" fillId="0" borderId="10" xfId="36" applyFont="1" applyBorder="1">
      <alignment/>
      <protection/>
    </xf>
    <xf numFmtId="3" fontId="0" fillId="0" borderId="12" xfId="36" applyNumberFormat="1" applyFont="1" applyBorder="1">
      <alignment/>
      <protection/>
    </xf>
    <xf numFmtId="0" fontId="0" fillId="0" borderId="11" xfId="36" applyFont="1" applyBorder="1">
      <alignment/>
      <protection/>
    </xf>
    <xf numFmtId="3" fontId="0" fillId="0" borderId="17" xfId="36" applyNumberFormat="1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29" xfId="36" applyFont="1" applyBorder="1" applyAlignment="1">
      <alignment wrapText="1"/>
      <protection/>
    </xf>
    <xf numFmtId="0" fontId="0" fillId="0" borderId="30" xfId="36" applyFont="1" applyBorder="1">
      <alignment/>
      <protection/>
    </xf>
    <xf numFmtId="0" fontId="0" fillId="0" borderId="29" xfId="36" applyFont="1" applyBorder="1" applyAlignment="1">
      <alignment shrinkToFit="1"/>
      <protection/>
    </xf>
    <xf numFmtId="0" fontId="0" fillId="0" borderId="31" xfId="36" applyFont="1" applyBorder="1">
      <alignment/>
      <protection/>
    </xf>
    <xf numFmtId="0" fontId="0" fillId="0" borderId="20" xfId="36" applyFont="1" applyBorder="1">
      <alignment/>
      <protection/>
    </xf>
    <xf numFmtId="0" fontId="0" fillId="0" borderId="0" xfId="36" applyFont="1" applyBorder="1">
      <alignment/>
      <protection/>
    </xf>
    <xf numFmtId="3" fontId="0" fillId="0" borderId="32" xfId="36" applyNumberFormat="1" applyFont="1" applyBorder="1">
      <alignment/>
      <protection/>
    </xf>
    <xf numFmtId="0" fontId="0" fillId="0" borderId="33" xfId="36" applyFont="1" applyBorder="1">
      <alignment/>
      <protection/>
    </xf>
    <xf numFmtId="3" fontId="0" fillId="0" borderId="34" xfId="36" applyNumberFormat="1" applyFont="1" applyBorder="1">
      <alignment/>
      <protection/>
    </xf>
    <xf numFmtId="0" fontId="0" fillId="0" borderId="35" xfId="36" applyFont="1" applyBorder="1">
      <alignment/>
      <protection/>
    </xf>
    <xf numFmtId="0" fontId="3" fillId="33" borderId="10" xfId="36" applyFont="1" applyFill="1" applyBorder="1">
      <alignment/>
      <protection/>
    </xf>
    <xf numFmtId="0" fontId="3" fillId="33" borderId="12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3" borderId="36" xfId="36" applyFont="1" applyFill="1" applyBorder="1">
      <alignment/>
      <protection/>
    </xf>
    <xf numFmtId="0" fontId="3" fillId="33" borderId="37" xfId="36" applyFont="1" applyFill="1" applyBorder="1">
      <alignment/>
      <protection/>
    </xf>
    <xf numFmtId="0" fontId="0" fillId="0" borderId="21" xfId="36" applyFont="1" applyBorder="1">
      <alignment/>
      <protection/>
    </xf>
    <xf numFmtId="0" fontId="0" fillId="0" borderId="0" xfId="36" applyFont="1">
      <alignment/>
      <protection/>
    </xf>
    <xf numFmtId="0" fontId="0" fillId="0" borderId="38" xfId="36" applyFont="1" applyBorder="1">
      <alignment/>
      <protection/>
    </xf>
    <xf numFmtId="0" fontId="0" fillId="0" borderId="39" xfId="36" applyFont="1" applyBorder="1">
      <alignment/>
      <protection/>
    </xf>
    <xf numFmtId="0" fontId="0" fillId="0" borderId="0" xfId="36" applyFont="1" applyBorder="1" applyAlignment="1">
      <alignment horizontal="right"/>
      <protection/>
    </xf>
    <xf numFmtId="164" fontId="0" fillId="0" borderId="0" xfId="36" applyNumberFormat="1" applyFont="1" applyBorder="1">
      <alignment/>
      <protection/>
    </xf>
    <xf numFmtId="0" fontId="0" fillId="0" borderId="0" xfId="36" applyFont="1" applyFill="1" applyBorder="1">
      <alignment/>
      <protection/>
    </xf>
    <xf numFmtId="0" fontId="0" fillId="0" borderId="40" xfId="36" applyFont="1" applyBorder="1">
      <alignment/>
      <protection/>
    </xf>
    <xf numFmtId="0" fontId="0" fillId="0" borderId="41" xfId="36" applyFont="1" applyBorder="1">
      <alignment/>
      <protection/>
    </xf>
    <xf numFmtId="0" fontId="0" fillId="0" borderId="42" xfId="36" applyFont="1" applyBorder="1">
      <alignment/>
      <protection/>
    </xf>
    <xf numFmtId="0" fontId="0" fillId="0" borderId="43" xfId="36" applyFont="1" applyBorder="1">
      <alignment/>
      <protection/>
    </xf>
    <xf numFmtId="165" fontId="0" fillId="0" borderId="44" xfId="36" applyNumberFormat="1" applyFont="1" applyBorder="1" applyAlignment="1">
      <alignment horizontal="right"/>
      <protection/>
    </xf>
    <xf numFmtId="0" fontId="0" fillId="0" borderId="44" xfId="36" applyFont="1" applyBorder="1">
      <alignment/>
      <protection/>
    </xf>
    <xf numFmtId="0" fontId="0" fillId="0" borderId="17" xfId="36" applyFont="1" applyBorder="1">
      <alignment/>
      <protection/>
    </xf>
    <xf numFmtId="165" fontId="0" fillId="0" borderId="16" xfId="36" applyNumberFormat="1" applyFont="1" applyBorder="1" applyAlignment="1">
      <alignment horizontal="right"/>
      <protection/>
    </xf>
    <xf numFmtId="0" fontId="6" fillId="33" borderId="33" xfId="36" applyFont="1" applyFill="1" applyBorder="1">
      <alignment/>
      <protection/>
    </xf>
    <xf numFmtId="0" fontId="6" fillId="33" borderId="34" xfId="36" applyFont="1" applyFill="1" applyBorder="1">
      <alignment/>
      <protection/>
    </xf>
    <xf numFmtId="0" fontId="6" fillId="33" borderId="35" xfId="36" applyFont="1" applyFill="1" applyBorder="1">
      <alignment/>
      <protection/>
    </xf>
    <xf numFmtId="0" fontId="7" fillId="0" borderId="0" xfId="36" applyFont="1">
      <alignment/>
      <protection/>
    </xf>
    <xf numFmtId="0" fontId="1" fillId="0" borderId="0" xfId="36" applyFont="1" applyAlignment="1">
      <alignment/>
      <protection/>
    </xf>
    <xf numFmtId="0" fontId="1" fillId="0" borderId="0" xfId="36" applyAlignment="1">
      <alignment vertical="top" wrapText="1"/>
      <protection/>
    </xf>
    <xf numFmtId="0" fontId="3" fillId="0" borderId="45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45" xfId="47" applyFont="1" applyBorder="1" applyAlignment="1">
      <alignment horizontal="right"/>
      <protection/>
    </xf>
    <xf numFmtId="0" fontId="0" fillId="0" borderId="46" xfId="47" applyFont="1" applyBorder="1">
      <alignment/>
      <protection/>
    </xf>
    <xf numFmtId="0" fontId="0" fillId="0" borderId="45" xfId="36" applyNumberFormat="1" applyFont="1" applyBorder="1" applyAlignment="1">
      <alignment horizontal="left"/>
      <protection/>
    </xf>
    <xf numFmtId="0" fontId="0" fillId="0" borderId="47" xfId="36" applyNumberFormat="1" applyFont="1" applyBorder="1">
      <alignment/>
      <protection/>
    </xf>
    <xf numFmtId="0" fontId="3" fillId="0" borderId="48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48" xfId="47" applyFont="1" applyBorder="1" applyAlignment="1">
      <alignment horizontal="right"/>
      <protection/>
    </xf>
    <xf numFmtId="49" fontId="3" fillId="33" borderId="25" xfId="36" applyNumberFormat="1" applyFont="1" applyFill="1" applyBorder="1" applyAlignment="1">
      <alignment horizontal="center"/>
      <protection/>
    </xf>
    <xf numFmtId="0" fontId="3" fillId="33" borderId="26" xfId="36" applyFont="1" applyFill="1" applyBorder="1" applyAlignment="1">
      <alignment horizontal="center"/>
      <protection/>
    </xf>
    <xf numFmtId="0" fontId="3" fillId="33" borderId="49" xfId="36" applyFont="1" applyFill="1" applyBorder="1" applyAlignment="1">
      <alignment horizontal="center"/>
      <protection/>
    </xf>
    <xf numFmtId="0" fontId="3" fillId="33" borderId="50" xfId="36" applyFont="1" applyFill="1" applyBorder="1" applyAlignment="1">
      <alignment horizontal="center"/>
      <protection/>
    </xf>
    <xf numFmtId="0" fontId="3" fillId="33" borderId="51" xfId="36" applyFont="1" applyFill="1" applyBorder="1" applyAlignment="1">
      <alignment horizontal="center"/>
      <protection/>
    </xf>
    <xf numFmtId="49" fontId="4" fillId="0" borderId="20" xfId="36" applyNumberFormat="1" applyFont="1" applyBorder="1">
      <alignment/>
      <protection/>
    </xf>
    <xf numFmtId="0" fontId="4" fillId="0" borderId="0" xfId="36" applyFont="1" applyBorder="1">
      <alignment/>
      <protection/>
    </xf>
    <xf numFmtId="3" fontId="0" fillId="0" borderId="39" xfId="36" applyNumberFormat="1" applyFont="1" applyBorder="1">
      <alignment/>
      <protection/>
    </xf>
    <xf numFmtId="3" fontId="0" fillId="0" borderId="21" xfId="36" applyNumberFormat="1" applyFont="1" applyBorder="1">
      <alignment/>
      <protection/>
    </xf>
    <xf numFmtId="3" fontId="0" fillId="0" borderId="52" xfId="36" applyNumberFormat="1" applyFont="1" applyBorder="1">
      <alignment/>
      <protection/>
    </xf>
    <xf numFmtId="3" fontId="0" fillId="0" borderId="53" xfId="36" applyNumberFormat="1" applyFont="1" applyBorder="1">
      <alignment/>
      <protection/>
    </xf>
    <xf numFmtId="0" fontId="3" fillId="33" borderId="25" xfId="36" applyFont="1" applyFill="1" applyBorder="1">
      <alignment/>
      <protection/>
    </xf>
    <xf numFmtId="0" fontId="3" fillId="33" borderId="26" xfId="36" applyFont="1" applyFill="1" applyBorder="1">
      <alignment/>
      <protection/>
    </xf>
    <xf numFmtId="3" fontId="3" fillId="33" borderId="27" xfId="36" applyNumberFormat="1" applyFont="1" applyFill="1" applyBorder="1">
      <alignment/>
      <protection/>
    </xf>
    <xf numFmtId="3" fontId="3" fillId="33" borderId="49" xfId="36" applyNumberFormat="1" applyFont="1" applyFill="1" applyBorder="1">
      <alignment/>
      <protection/>
    </xf>
    <xf numFmtId="3" fontId="3" fillId="33" borderId="50" xfId="36" applyNumberFormat="1" applyFont="1" applyFill="1" applyBorder="1">
      <alignment/>
      <protection/>
    </xf>
    <xf numFmtId="3" fontId="3" fillId="33" borderId="51" xfId="36" applyNumberFormat="1" applyFont="1" applyFill="1" applyBorder="1">
      <alignment/>
      <protection/>
    </xf>
    <xf numFmtId="0" fontId="9" fillId="0" borderId="0" xfId="36" applyFont="1">
      <alignment/>
      <protection/>
    </xf>
    <xf numFmtId="0" fontId="0" fillId="33" borderId="37" xfId="36" applyFont="1" applyFill="1" applyBorder="1">
      <alignment/>
      <protection/>
    </xf>
    <xf numFmtId="0" fontId="3" fillId="33" borderId="54" xfId="36" applyFont="1" applyFill="1" applyBorder="1" applyAlignment="1">
      <alignment horizontal="right"/>
      <protection/>
    </xf>
    <xf numFmtId="0" fontId="3" fillId="33" borderId="12" xfId="36" applyFont="1" applyFill="1" applyBorder="1" applyAlignment="1">
      <alignment horizontal="right"/>
      <protection/>
    </xf>
    <xf numFmtId="0" fontId="3" fillId="33" borderId="11" xfId="36" applyFont="1" applyFill="1" applyBorder="1" applyAlignment="1">
      <alignment horizontal="center"/>
      <protection/>
    </xf>
    <xf numFmtId="4" fontId="5" fillId="33" borderId="12" xfId="36" applyNumberFormat="1" applyFont="1" applyFill="1" applyBorder="1" applyAlignment="1">
      <alignment horizontal="right"/>
      <protection/>
    </xf>
    <xf numFmtId="4" fontId="5" fillId="33" borderId="37" xfId="36" applyNumberFormat="1" applyFont="1" applyFill="1" applyBorder="1" applyAlignment="1">
      <alignment horizontal="right"/>
      <protection/>
    </xf>
    <xf numFmtId="0" fontId="0" fillId="0" borderId="24" xfId="36" applyFont="1" applyBorder="1">
      <alignment/>
      <protection/>
    </xf>
    <xf numFmtId="3" fontId="0" fillId="0" borderId="30" xfId="36" applyNumberFormat="1" applyFont="1" applyBorder="1" applyAlignment="1">
      <alignment horizontal="right"/>
      <protection/>
    </xf>
    <xf numFmtId="165" fontId="0" fillId="0" borderId="18" xfId="36" applyNumberFormat="1" applyFont="1" applyBorder="1" applyAlignment="1">
      <alignment horizontal="right"/>
      <protection/>
    </xf>
    <xf numFmtId="3" fontId="0" fillId="0" borderId="40" xfId="36" applyNumberFormat="1" applyFont="1" applyBorder="1" applyAlignment="1">
      <alignment horizontal="right"/>
      <protection/>
    </xf>
    <xf numFmtId="4" fontId="0" fillId="0" borderId="29" xfId="36" applyNumberFormat="1" applyFont="1" applyBorder="1" applyAlignment="1">
      <alignment horizontal="right"/>
      <protection/>
    </xf>
    <xf numFmtId="3" fontId="0" fillId="0" borderId="24" xfId="36" applyNumberFormat="1" applyFont="1" applyBorder="1" applyAlignment="1">
      <alignment horizontal="right"/>
      <protection/>
    </xf>
    <xf numFmtId="0" fontId="0" fillId="33" borderId="33" xfId="36" applyFont="1" applyFill="1" applyBorder="1">
      <alignment/>
      <protection/>
    </xf>
    <xf numFmtId="0" fontId="3" fillId="33" borderId="34" xfId="36" applyFont="1" applyFill="1" applyBorder="1">
      <alignment/>
      <protection/>
    </xf>
    <xf numFmtId="0" fontId="0" fillId="33" borderId="34" xfId="36" applyFont="1" applyFill="1" applyBorder="1">
      <alignment/>
      <protection/>
    </xf>
    <xf numFmtId="4" fontId="0" fillId="33" borderId="55" xfId="36" applyNumberFormat="1" applyFont="1" applyFill="1" applyBorder="1">
      <alignment/>
      <protection/>
    </xf>
    <xf numFmtId="4" fontId="0" fillId="33" borderId="33" xfId="36" applyNumberFormat="1" applyFont="1" applyFill="1" applyBorder="1">
      <alignment/>
      <protection/>
    </xf>
    <xf numFmtId="4" fontId="0" fillId="33" borderId="34" xfId="36" applyNumberFormat="1" applyFont="1" applyFill="1" applyBorder="1">
      <alignment/>
      <protection/>
    </xf>
    <xf numFmtId="3" fontId="10" fillId="0" borderId="0" xfId="36" applyNumberFormat="1" applyFont="1">
      <alignment/>
      <protection/>
    </xf>
    <xf numFmtId="4" fontId="10" fillId="0" borderId="0" xfId="36" applyNumberFormat="1" applyFont="1">
      <alignment/>
      <protection/>
    </xf>
    <xf numFmtId="4" fontId="1" fillId="0" borderId="0" xfId="36" applyNumberFormat="1">
      <alignment/>
      <protection/>
    </xf>
    <xf numFmtId="0" fontId="1" fillId="0" borderId="0" xfId="47">
      <alignment/>
      <protection/>
    </xf>
    <xf numFmtId="0" fontId="1" fillId="0" borderId="0" xfId="47" applyAlignment="1">
      <alignment horizontal="right"/>
      <protection/>
    </xf>
    <xf numFmtId="0" fontId="0" fillId="0" borderId="0" xfId="47" applyFont="1">
      <alignment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 applyAlignment="1">
      <alignment horizontal="right"/>
      <protection/>
    </xf>
    <xf numFmtId="0" fontId="4" fillId="0" borderId="46" xfId="47" applyFont="1" applyBorder="1" applyAlignment="1">
      <alignment horizontal="right"/>
      <protection/>
    </xf>
    <xf numFmtId="0" fontId="0" fillId="0" borderId="45" xfId="47" applyFont="1" applyBorder="1" applyAlignment="1">
      <alignment horizontal="left"/>
      <protection/>
    </xf>
    <xf numFmtId="0" fontId="0" fillId="0" borderId="47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 applyAlignment="1">
      <alignment/>
      <protection/>
    </xf>
    <xf numFmtId="49" fontId="4" fillId="33" borderId="18" xfId="47" applyNumberFormat="1" applyFont="1" applyFill="1" applyBorder="1">
      <alignment/>
      <protection/>
    </xf>
    <xf numFmtId="0" fontId="4" fillId="33" borderId="16" xfId="47" applyFont="1" applyFill="1" applyBorder="1" applyAlignment="1">
      <alignment horizontal="center"/>
      <protection/>
    </xf>
    <xf numFmtId="0" fontId="4" fillId="33" borderId="16" xfId="47" applyNumberFormat="1" applyFont="1" applyFill="1" applyBorder="1" applyAlignment="1">
      <alignment horizontal="center"/>
      <protection/>
    </xf>
    <xf numFmtId="0" fontId="4" fillId="33" borderId="18" xfId="47" applyFont="1" applyFill="1" applyBorder="1" applyAlignment="1">
      <alignment horizontal="center"/>
      <protection/>
    </xf>
    <xf numFmtId="0" fontId="3" fillId="0" borderId="52" xfId="47" applyFont="1" applyBorder="1" applyAlignment="1">
      <alignment horizontal="center"/>
      <protection/>
    </xf>
    <xf numFmtId="49" fontId="3" fillId="0" borderId="52" xfId="47" applyNumberFormat="1" applyFont="1" applyBorder="1" applyAlignment="1">
      <alignment horizontal="left"/>
      <protection/>
    </xf>
    <xf numFmtId="0" fontId="3" fillId="0" borderId="56" xfId="47" applyFont="1" applyBorder="1">
      <alignment/>
      <protection/>
    </xf>
    <xf numFmtId="0" fontId="0" fillId="0" borderId="17" xfId="47" applyFont="1" applyBorder="1" applyAlignment="1">
      <alignment horizontal="center"/>
      <protection/>
    </xf>
    <xf numFmtId="0" fontId="0" fillId="0" borderId="17" xfId="47" applyNumberFormat="1" applyFont="1" applyBorder="1" applyAlignment="1">
      <alignment horizontal="right"/>
      <protection/>
    </xf>
    <xf numFmtId="0" fontId="0" fillId="0" borderId="16" xfId="47" applyNumberFormat="1" applyFont="1" applyBorder="1">
      <alignment/>
      <protection/>
    </xf>
    <xf numFmtId="0" fontId="1" fillId="0" borderId="0" xfId="47" applyNumberFormat="1">
      <alignment/>
      <protection/>
    </xf>
    <xf numFmtId="0" fontId="14" fillId="0" borderId="0" xfId="47" applyFont="1">
      <alignment/>
      <protection/>
    </xf>
    <xf numFmtId="0" fontId="15" fillId="0" borderId="57" xfId="47" applyFont="1" applyBorder="1" applyAlignment="1">
      <alignment horizontal="center" vertical="top"/>
      <protection/>
    </xf>
    <xf numFmtId="49" fontId="15" fillId="0" borderId="57" xfId="47" applyNumberFormat="1" applyFont="1" applyBorder="1" applyAlignment="1">
      <alignment horizontal="left" vertical="top"/>
      <protection/>
    </xf>
    <xf numFmtId="0" fontId="15" fillId="0" borderId="57" xfId="47" applyFont="1" applyBorder="1" applyAlignment="1">
      <alignment vertical="top" wrapText="1"/>
      <protection/>
    </xf>
    <xf numFmtId="49" fontId="15" fillId="0" borderId="57" xfId="47" applyNumberFormat="1" applyFont="1" applyBorder="1" applyAlignment="1">
      <alignment horizontal="center" shrinkToFit="1"/>
      <protection/>
    </xf>
    <xf numFmtId="4" fontId="15" fillId="0" borderId="57" xfId="47" applyNumberFormat="1" applyFont="1" applyBorder="1" applyAlignment="1">
      <alignment horizontal="right"/>
      <protection/>
    </xf>
    <xf numFmtId="4" fontId="15" fillId="0" borderId="57" xfId="47" applyNumberFormat="1" applyFont="1" applyBorder="1">
      <alignment/>
      <protection/>
    </xf>
    <xf numFmtId="0" fontId="14" fillId="0" borderId="0" xfId="47" applyFont="1">
      <alignment/>
      <protection/>
    </xf>
    <xf numFmtId="0" fontId="4" fillId="0" borderId="52" xfId="47" applyFont="1" applyBorder="1" applyAlignment="1">
      <alignment horizontal="center"/>
      <protection/>
    </xf>
    <xf numFmtId="49" fontId="4" fillId="0" borderId="52" xfId="47" applyNumberFormat="1" applyFont="1" applyBorder="1" applyAlignment="1">
      <alignment horizontal="right"/>
      <protection/>
    </xf>
    <xf numFmtId="4" fontId="16" fillId="34" borderId="57" xfId="47" applyNumberFormat="1" applyFont="1" applyFill="1" applyBorder="1" applyAlignment="1">
      <alignment horizontal="right" wrapText="1"/>
      <protection/>
    </xf>
    <xf numFmtId="0" fontId="16" fillId="34" borderId="38" xfId="47" applyFont="1" applyFill="1" applyBorder="1" applyAlignment="1">
      <alignment horizontal="left" wrapText="1"/>
      <protection/>
    </xf>
    <xf numFmtId="0" fontId="16" fillId="0" borderId="21" xfId="36" applyFont="1" applyBorder="1" applyAlignment="1">
      <alignment horizontal="right"/>
      <protection/>
    </xf>
    <xf numFmtId="0" fontId="17" fillId="0" borderId="0" xfId="47" applyFont="1" applyAlignment="1">
      <alignment wrapText="1"/>
      <protection/>
    </xf>
    <xf numFmtId="0" fontId="0" fillId="33" borderId="18" xfId="47" applyFont="1" applyFill="1" applyBorder="1" applyAlignment="1">
      <alignment horizontal="center"/>
      <protection/>
    </xf>
    <xf numFmtId="49" fontId="18" fillId="33" borderId="18" xfId="47" applyNumberFormat="1" applyFont="1" applyFill="1" applyBorder="1" applyAlignment="1">
      <alignment horizontal="left"/>
      <protection/>
    </xf>
    <xf numFmtId="0" fontId="18" fillId="33" borderId="56" xfId="47" applyFont="1" applyFill="1" applyBorder="1">
      <alignment/>
      <protection/>
    </xf>
    <xf numFmtId="0" fontId="0" fillId="33" borderId="17" xfId="47" applyFont="1" applyFill="1" applyBorder="1" applyAlignment="1">
      <alignment horizontal="center"/>
      <protection/>
    </xf>
    <xf numFmtId="4" fontId="0" fillId="33" borderId="17" xfId="47" applyNumberFormat="1" applyFont="1" applyFill="1" applyBorder="1" applyAlignment="1">
      <alignment horizontal="right"/>
      <protection/>
    </xf>
    <xf numFmtId="4" fontId="0" fillId="33" borderId="16" xfId="47" applyNumberFormat="1" applyFont="1" applyFill="1" applyBorder="1" applyAlignment="1">
      <alignment horizontal="right"/>
      <protection/>
    </xf>
    <xf numFmtId="4" fontId="3" fillId="33" borderId="18" xfId="47" applyNumberFormat="1" applyFont="1" applyFill="1" applyBorder="1">
      <alignment/>
      <protection/>
    </xf>
    <xf numFmtId="3" fontId="1" fillId="0" borderId="0" xfId="47" applyNumberFormat="1">
      <alignment/>
      <protection/>
    </xf>
    <xf numFmtId="0" fontId="1" fillId="0" borderId="0" xfId="47" applyBorder="1">
      <alignment/>
      <protection/>
    </xf>
    <xf numFmtId="0" fontId="19" fillId="0" borderId="0" xfId="47" applyFont="1" applyAlignment="1">
      <alignment/>
      <protection/>
    </xf>
    <xf numFmtId="0" fontId="20" fillId="0" borderId="0" xfId="47" applyFont="1" applyBorder="1">
      <alignment/>
      <protection/>
    </xf>
    <xf numFmtId="3" fontId="20" fillId="0" borderId="0" xfId="47" applyNumberFormat="1" applyFont="1" applyBorder="1" applyAlignment="1">
      <alignment horizontal="right"/>
      <protection/>
    </xf>
    <xf numFmtId="4" fontId="20" fillId="0" borderId="0" xfId="47" applyNumberFormat="1" applyFont="1" applyBorder="1">
      <alignment/>
      <protection/>
    </xf>
    <xf numFmtId="0" fontId="19" fillId="0" borderId="0" xfId="47" applyFont="1" applyBorder="1" applyAlignment="1">
      <alignment/>
      <protection/>
    </xf>
    <xf numFmtId="0" fontId="1" fillId="0" borderId="0" xfId="47" applyBorder="1" applyAlignment="1">
      <alignment horizontal="right"/>
      <protection/>
    </xf>
    <xf numFmtId="0" fontId="2" fillId="0" borderId="58" xfId="36" applyFont="1" applyBorder="1" applyAlignment="1">
      <alignment horizontal="center" vertical="top"/>
      <protection/>
    </xf>
    <xf numFmtId="0" fontId="4" fillId="0" borderId="56" xfId="36" applyFont="1" applyBorder="1" applyAlignment="1">
      <alignment horizontal="left"/>
      <protection/>
    </xf>
    <xf numFmtId="0" fontId="4" fillId="0" borderId="18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2" fillId="0" borderId="59" xfId="36" applyFont="1" applyBorder="1" applyAlignment="1">
      <alignment horizontal="center" vertical="center"/>
      <protection/>
    </xf>
    <xf numFmtId="0" fontId="3" fillId="33" borderId="27" xfId="36" applyFont="1" applyFill="1" applyBorder="1" applyAlignment="1">
      <alignment horizontal="center"/>
      <protection/>
    </xf>
    <xf numFmtId="0" fontId="0" fillId="0" borderId="60" xfId="36" applyFont="1" applyBorder="1" applyAlignment="1">
      <alignment horizontal="center" shrinkToFit="1"/>
      <protection/>
    </xf>
    <xf numFmtId="166" fontId="0" fillId="0" borderId="19" xfId="36" applyNumberFormat="1" applyFont="1" applyBorder="1" applyAlignment="1">
      <alignment horizontal="right" indent="2"/>
      <protection/>
    </xf>
    <xf numFmtId="166" fontId="6" fillId="33" borderId="32" xfId="36" applyNumberFormat="1" applyFont="1" applyFill="1" applyBorder="1" applyAlignment="1">
      <alignment horizontal="right" indent="2"/>
      <protection/>
    </xf>
    <xf numFmtId="0" fontId="8" fillId="0" borderId="0" xfId="36" applyFont="1" applyBorder="1" applyAlignment="1">
      <alignment horizontal="left" vertical="top" wrapText="1"/>
      <protection/>
    </xf>
    <xf numFmtId="0" fontId="1" fillId="0" borderId="0" xfId="36" applyBorder="1" applyAlignment="1">
      <alignment horizontal="left" wrapText="1"/>
      <protection/>
    </xf>
    <xf numFmtId="0" fontId="0" fillId="0" borderId="61" xfId="47" applyFont="1" applyBorder="1" applyAlignment="1">
      <alignment horizontal="center"/>
      <protection/>
    </xf>
    <xf numFmtId="0" fontId="0" fillId="0" borderId="62" xfId="47" applyFont="1" applyBorder="1" applyAlignment="1">
      <alignment horizontal="center"/>
      <protection/>
    </xf>
    <xf numFmtId="0" fontId="0" fillId="0" borderId="63" xfId="47" applyFont="1" applyBorder="1" applyAlignment="1">
      <alignment horizontal="left"/>
      <protection/>
    </xf>
    <xf numFmtId="49" fontId="2" fillId="0" borderId="0" xfId="36" applyNumberFormat="1" applyFont="1" applyBorder="1" applyAlignment="1">
      <alignment horizontal="center"/>
      <protection/>
    </xf>
    <xf numFmtId="0" fontId="2" fillId="0" borderId="0" xfId="36" applyFont="1" applyBorder="1" applyAlignment="1">
      <alignment horizontal="center"/>
      <protection/>
    </xf>
    <xf numFmtId="3" fontId="3" fillId="33" borderId="55" xfId="36" applyNumberFormat="1" applyFont="1" applyFill="1" applyBorder="1" applyAlignment="1">
      <alignment horizontal="right"/>
      <protection/>
    </xf>
    <xf numFmtId="0" fontId="11" fillId="0" borderId="0" xfId="47" applyFont="1" applyBorder="1" applyAlignment="1">
      <alignment horizontal="center"/>
      <protection/>
    </xf>
    <xf numFmtId="49" fontId="0" fillId="0" borderId="62" xfId="47" applyNumberFormat="1" applyFont="1" applyBorder="1" applyAlignment="1">
      <alignment horizontal="center"/>
      <protection/>
    </xf>
    <xf numFmtId="0" fontId="0" fillId="0" borderId="63" xfId="47" applyFont="1" applyBorder="1" applyAlignment="1">
      <alignment horizontal="center" shrinkToFit="1"/>
      <protection/>
    </xf>
    <xf numFmtId="49" fontId="16" fillId="34" borderId="57" xfId="47" applyNumberFormat="1" applyFont="1" applyFill="1" applyBorder="1" applyAlignment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7">
      <selection activeCell="F34" sqref="F34:G34"/>
    </sheetView>
  </sheetViews>
  <sheetFormatPr defaultColWidth="8.710937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8.7109375" style="1" customWidth="1"/>
  </cols>
  <sheetData>
    <row r="1" spans="1:7" ht="24.75" customHeight="1">
      <c r="A1" s="191" t="s">
        <v>281</v>
      </c>
      <c r="B1" s="191"/>
      <c r="C1" s="191"/>
      <c r="D1" s="191"/>
      <c r="E1" s="191"/>
      <c r="F1" s="191"/>
      <c r="G1" s="191"/>
    </row>
    <row r="2" spans="1:7" ht="12.75" customHeight="1">
      <c r="A2" s="2" t="s">
        <v>0</v>
      </c>
      <c r="B2" s="3"/>
      <c r="C2" s="4" t="str">
        <f>Rekapitulace!H1</f>
        <v>A01</v>
      </c>
      <c r="D2" s="4">
        <f>Rekapitulace!G2</f>
        <v>0</v>
      </c>
      <c r="E2" s="3"/>
      <c r="F2" s="5" t="s">
        <v>1</v>
      </c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2</v>
      </c>
      <c r="B4" s="8"/>
      <c r="C4" s="9" t="s">
        <v>3</v>
      </c>
      <c r="D4" s="9"/>
      <c r="E4" s="8"/>
      <c r="F4" s="10" t="s">
        <v>4</v>
      </c>
      <c r="G4" s="13"/>
    </row>
    <row r="5" spans="1:7" ht="12.75" customHeight="1">
      <c r="A5" s="14" t="s">
        <v>5</v>
      </c>
      <c r="B5" s="15"/>
      <c r="C5" s="16" t="s">
        <v>6</v>
      </c>
      <c r="D5" s="17"/>
      <c r="E5" s="18"/>
      <c r="F5" s="10" t="s">
        <v>7</v>
      </c>
      <c r="G5" s="11"/>
    </row>
    <row r="6" spans="1:15" ht="12.75" customHeight="1">
      <c r="A6" s="12" t="s">
        <v>8</v>
      </c>
      <c r="B6" s="8"/>
      <c r="C6" s="9" t="s">
        <v>9</v>
      </c>
      <c r="D6" s="9"/>
      <c r="E6" s="8"/>
      <c r="F6" s="19" t="s">
        <v>10</v>
      </c>
      <c r="G6" s="20"/>
      <c r="O6" s="21"/>
    </row>
    <row r="7" spans="1:7" ht="12.75" customHeight="1">
      <c r="A7" s="22" t="s">
        <v>11</v>
      </c>
      <c r="B7" s="23"/>
      <c r="C7" s="24" t="s">
        <v>282</v>
      </c>
      <c r="D7" s="25"/>
      <c r="E7" s="25"/>
      <c r="F7" s="26" t="s">
        <v>12</v>
      </c>
      <c r="G7" s="20">
        <f>IF(PocetMJ=0,0,ROUND((F30+F32)/PocetMJ,1))</f>
        <v>0</v>
      </c>
    </row>
    <row r="8" spans="1:9" ht="12.75">
      <c r="A8" s="27" t="s">
        <v>13</v>
      </c>
      <c r="B8" s="10"/>
      <c r="C8" s="192"/>
      <c r="D8" s="192"/>
      <c r="E8" s="192"/>
      <c r="F8" s="28" t="s">
        <v>14</v>
      </c>
      <c r="G8" s="29"/>
      <c r="H8" s="30"/>
      <c r="I8" s="31"/>
    </row>
    <row r="9" spans="1:8" ht="12.75">
      <c r="A9" s="27" t="s">
        <v>15</v>
      </c>
      <c r="B9" s="10"/>
      <c r="C9" s="192">
        <f>Projektant</f>
        <v>0</v>
      </c>
      <c r="D9" s="192"/>
      <c r="E9" s="192"/>
      <c r="F9" s="10"/>
      <c r="G9" s="32"/>
      <c r="H9" s="33"/>
    </row>
    <row r="10" spans="1:8" ht="12.75">
      <c r="A10" s="27" t="s">
        <v>16</v>
      </c>
      <c r="B10" s="10"/>
      <c r="C10" s="193"/>
      <c r="D10" s="193"/>
      <c r="E10" s="193"/>
      <c r="F10" s="34"/>
      <c r="G10" s="35"/>
      <c r="H10" s="36"/>
    </row>
    <row r="11" spans="1:57" ht="13.5" customHeight="1">
      <c r="A11" s="27" t="s">
        <v>17</v>
      </c>
      <c r="B11" s="10"/>
      <c r="C11" s="193"/>
      <c r="D11" s="193"/>
      <c r="E11" s="193"/>
      <c r="F11" s="37" t="s">
        <v>18</v>
      </c>
      <c r="G11" s="38" t="s">
        <v>11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19</v>
      </c>
      <c r="B12" s="8"/>
      <c r="C12" s="194"/>
      <c r="D12" s="194"/>
      <c r="E12" s="194"/>
      <c r="F12" s="41" t="s">
        <v>20</v>
      </c>
      <c r="G12" s="42"/>
      <c r="H12" s="33"/>
    </row>
    <row r="13" spans="1:8" ht="28.5" customHeight="1">
      <c r="A13" s="195" t="s">
        <v>21</v>
      </c>
      <c r="B13" s="195"/>
      <c r="C13" s="195"/>
      <c r="D13" s="195"/>
      <c r="E13" s="195"/>
      <c r="F13" s="195"/>
      <c r="G13" s="195"/>
      <c r="H13" s="33"/>
    </row>
    <row r="14" spans="1:7" ht="17.25" customHeight="1">
      <c r="A14" s="43" t="s">
        <v>22</v>
      </c>
      <c r="B14" s="44"/>
      <c r="C14" s="45"/>
      <c r="D14" s="196" t="s">
        <v>23</v>
      </c>
      <c r="E14" s="196"/>
      <c r="F14" s="196"/>
      <c r="G14" s="196"/>
    </row>
    <row r="15" spans="1:7" ht="15.75" customHeight="1">
      <c r="A15" s="47"/>
      <c r="B15" s="48" t="s">
        <v>24</v>
      </c>
      <c r="C15" s="49">
        <f>HSV</f>
        <v>0</v>
      </c>
      <c r="D15" s="50" t="str">
        <f>Rekapitulace!A28</f>
        <v>Ztížené výrobní podmínky</v>
      </c>
      <c r="E15" s="51"/>
      <c r="F15" s="52"/>
      <c r="G15" s="49">
        <f>Rekapitulace!I28</f>
        <v>0</v>
      </c>
    </row>
    <row r="16" spans="1:7" ht="15.75" customHeight="1">
      <c r="A16" s="47" t="s">
        <v>25</v>
      </c>
      <c r="B16" s="48" t="s">
        <v>26</v>
      </c>
      <c r="C16" s="49">
        <f>PSV</f>
        <v>0</v>
      </c>
      <c r="D16" s="7" t="str">
        <f>Rekapitulace!A29</f>
        <v>Oborová přirážka</v>
      </c>
      <c r="E16" s="53"/>
      <c r="F16" s="54"/>
      <c r="G16" s="49">
        <f>Rekapitulace!I29</f>
        <v>0</v>
      </c>
    </row>
    <row r="17" spans="1:7" ht="25.5" customHeight="1">
      <c r="A17" s="47" t="s">
        <v>27</v>
      </c>
      <c r="B17" s="55" t="s">
        <v>28</v>
      </c>
      <c r="C17" s="49">
        <f>Mont</f>
        <v>0</v>
      </c>
      <c r="D17" s="7" t="str">
        <f>Rekapitulace!A30</f>
        <v>Přesun stavebních kapacit</v>
      </c>
      <c r="E17" s="53"/>
      <c r="F17" s="54"/>
      <c r="G17" s="49">
        <f>Rekapitulace!I30</f>
        <v>0</v>
      </c>
    </row>
    <row r="18" spans="1:7" ht="15.75" customHeight="1">
      <c r="A18" s="56" t="s">
        <v>29</v>
      </c>
      <c r="B18" s="57" t="s">
        <v>30</v>
      </c>
      <c r="C18" s="49">
        <f>Dodavka</f>
        <v>0</v>
      </c>
      <c r="D18" s="7" t="str">
        <f>Rekapitulace!A31</f>
        <v>Mimostaveništní doprava</v>
      </c>
      <c r="E18" s="53"/>
      <c r="F18" s="54"/>
      <c r="G18" s="49">
        <f>Rekapitulace!I31</f>
        <v>0</v>
      </c>
    </row>
    <row r="19" spans="1:7" ht="15.75" customHeight="1">
      <c r="A19" s="58" t="s">
        <v>31</v>
      </c>
      <c r="B19" s="48"/>
      <c r="C19" s="49">
        <f>SUM(C15:C18)</f>
        <v>0</v>
      </c>
      <c r="D19" s="7" t="str">
        <f>Rekapitulace!A32</f>
        <v>Zařízení staveniště</v>
      </c>
      <c r="E19" s="53"/>
      <c r="F19" s="54"/>
      <c r="G19" s="49">
        <f>Rekapitulace!I32</f>
        <v>0</v>
      </c>
    </row>
    <row r="20" spans="1:7" ht="15.75" customHeight="1">
      <c r="A20" s="58"/>
      <c r="B20" s="48"/>
      <c r="C20" s="49"/>
      <c r="D20" s="7" t="str">
        <f>Rekapitulace!A33</f>
        <v>Provoz investora</v>
      </c>
      <c r="E20" s="53"/>
      <c r="F20" s="54"/>
      <c r="G20" s="49">
        <f>Rekapitulace!I33</f>
        <v>0</v>
      </c>
    </row>
    <row r="21" spans="1:7" ht="15.75" customHeight="1">
      <c r="A21" s="58" t="s">
        <v>32</v>
      </c>
      <c r="B21" s="48"/>
      <c r="C21" s="49">
        <f>HZS</f>
        <v>0</v>
      </c>
      <c r="D21" s="7" t="str">
        <f>Rekapitulace!A34</f>
        <v>Kompletační činnost (IČD)</v>
      </c>
      <c r="E21" s="53"/>
      <c r="F21" s="54"/>
      <c r="G21" s="49">
        <f>Rekapitulace!I34</f>
        <v>0</v>
      </c>
    </row>
    <row r="22" spans="1:7" ht="15.75" customHeight="1">
      <c r="A22" s="59" t="s">
        <v>33</v>
      </c>
      <c r="B22" s="60"/>
      <c r="C22" s="49">
        <f>C19+C21</f>
        <v>0</v>
      </c>
      <c r="D22" s="7" t="s">
        <v>34</v>
      </c>
      <c r="E22" s="53"/>
      <c r="F22" s="54"/>
      <c r="G22" s="49">
        <f>G23-SUM(G15:G21)</f>
        <v>0</v>
      </c>
    </row>
    <row r="23" spans="1:7" ht="15.75" customHeight="1">
      <c r="A23" s="197" t="s">
        <v>35</v>
      </c>
      <c r="B23" s="197"/>
      <c r="C23" s="61">
        <f>C22+G23</f>
        <v>0</v>
      </c>
      <c r="D23" s="62" t="s">
        <v>36</v>
      </c>
      <c r="E23" s="63"/>
      <c r="F23" s="64"/>
      <c r="G23" s="49">
        <f>VRN</f>
        <v>0</v>
      </c>
    </row>
    <row r="24" spans="1:7" ht="12.75">
      <c r="A24" s="65" t="s">
        <v>37</v>
      </c>
      <c r="B24" s="66"/>
      <c r="C24" s="67"/>
      <c r="D24" s="66" t="s">
        <v>38</v>
      </c>
      <c r="E24" s="66"/>
      <c r="F24" s="68" t="s">
        <v>39</v>
      </c>
      <c r="G24" s="69"/>
    </row>
    <row r="25" spans="1:7" ht="12.75">
      <c r="A25" s="59" t="s">
        <v>40</v>
      </c>
      <c r="B25" s="60"/>
      <c r="C25" s="70"/>
      <c r="D25" s="60" t="s">
        <v>40</v>
      </c>
      <c r="E25" s="71"/>
      <c r="F25" s="72" t="s">
        <v>40</v>
      </c>
      <c r="G25" s="73"/>
    </row>
    <row r="26" spans="1:7" ht="37.5" customHeight="1">
      <c r="A26" s="59" t="s">
        <v>41</v>
      </c>
      <c r="B26" s="74"/>
      <c r="C26" s="70"/>
      <c r="D26" s="60" t="s">
        <v>41</v>
      </c>
      <c r="E26" s="71"/>
      <c r="F26" s="72" t="s">
        <v>41</v>
      </c>
      <c r="G26" s="73"/>
    </row>
    <row r="27" spans="1:7" ht="12.75">
      <c r="A27" s="59"/>
      <c r="B27" s="75"/>
      <c r="C27" s="70"/>
      <c r="D27" s="60"/>
      <c r="E27" s="71"/>
      <c r="F27" s="72"/>
      <c r="G27" s="73"/>
    </row>
    <row r="28" spans="1:7" ht="12.75">
      <c r="A28" s="59" t="s">
        <v>42</v>
      </c>
      <c r="B28" s="60"/>
      <c r="C28" s="70"/>
      <c r="D28" s="72" t="s">
        <v>43</v>
      </c>
      <c r="E28" s="70"/>
      <c r="F28" s="76" t="s">
        <v>43</v>
      </c>
      <c r="G28" s="73"/>
    </row>
    <row r="29" spans="1:7" ht="69" customHeight="1">
      <c r="A29" s="59"/>
      <c r="B29" s="60"/>
      <c r="C29" s="77"/>
      <c r="D29" s="78"/>
      <c r="E29" s="77"/>
      <c r="F29" s="60"/>
      <c r="G29" s="73"/>
    </row>
    <row r="30" spans="1:7" ht="12.75">
      <c r="A30" s="79" t="s">
        <v>44</v>
      </c>
      <c r="B30" s="80"/>
      <c r="C30" s="81">
        <v>21</v>
      </c>
      <c r="D30" s="80" t="s">
        <v>45</v>
      </c>
      <c r="E30" s="82"/>
      <c r="F30" s="198">
        <f>C23-F32</f>
        <v>0</v>
      </c>
      <c r="G30" s="198"/>
    </row>
    <row r="31" spans="1:7" ht="12.75">
      <c r="A31" s="79" t="s">
        <v>46</v>
      </c>
      <c r="B31" s="80"/>
      <c r="C31" s="81">
        <f>SazbaDPH1</f>
        <v>21</v>
      </c>
      <c r="D31" s="80" t="s">
        <v>47</v>
      </c>
      <c r="E31" s="82"/>
      <c r="F31" s="198">
        <f>ROUND(PRODUCT(F30,C31/100),0)</f>
        <v>0</v>
      </c>
      <c r="G31" s="198"/>
    </row>
    <row r="32" spans="1:7" ht="12.75">
      <c r="A32" s="79" t="s">
        <v>44</v>
      </c>
      <c r="B32" s="80"/>
      <c r="C32" s="81">
        <v>0</v>
      </c>
      <c r="D32" s="80" t="s">
        <v>47</v>
      </c>
      <c r="E32" s="82"/>
      <c r="F32" s="198">
        <v>0</v>
      </c>
      <c r="G32" s="198"/>
    </row>
    <row r="33" spans="1:7" ht="12.75">
      <c r="A33" s="79" t="s">
        <v>46</v>
      </c>
      <c r="B33" s="83"/>
      <c r="C33" s="84">
        <f>SazbaDPH2</f>
        <v>0</v>
      </c>
      <c r="D33" s="80" t="s">
        <v>47</v>
      </c>
      <c r="E33" s="54"/>
      <c r="F33" s="198">
        <f>ROUND(PRODUCT(F32,C33/100),0)</f>
        <v>0</v>
      </c>
      <c r="G33" s="198"/>
    </row>
    <row r="34" spans="1:7" s="88" customFormat="1" ht="19.5" customHeight="1">
      <c r="A34" s="85" t="s">
        <v>48</v>
      </c>
      <c r="B34" s="86"/>
      <c r="C34" s="86"/>
      <c r="D34" s="86"/>
      <c r="E34" s="87"/>
      <c r="F34" s="199">
        <f>ROUND(SUM(F30:F33),0)</f>
        <v>0</v>
      </c>
      <c r="G34" s="199"/>
    </row>
    <row r="36" spans="1:8" ht="12.75">
      <c r="A36" s="89" t="s">
        <v>49</v>
      </c>
      <c r="B36" s="89"/>
      <c r="C36" s="89"/>
      <c r="D36" s="89"/>
      <c r="E36" s="89"/>
      <c r="F36" s="89"/>
      <c r="G36" s="89"/>
      <c r="H36" s="1" t="s">
        <v>50</v>
      </c>
    </row>
    <row r="37" spans="1:8" ht="14.25" customHeight="1">
      <c r="A37" s="89"/>
      <c r="B37" s="200"/>
      <c r="C37" s="200"/>
      <c r="D37" s="200"/>
      <c r="E37" s="200"/>
      <c r="F37" s="200"/>
      <c r="G37" s="200"/>
      <c r="H37" s="1" t="s">
        <v>50</v>
      </c>
    </row>
    <row r="38" spans="1:8" ht="12.75" customHeight="1">
      <c r="A38" s="90"/>
      <c r="B38" s="200"/>
      <c r="C38" s="200"/>
      <c r="D38" s="200"/>
      <c r="E38" s="200"/>
      <c r="F38" s="200"/>
      <c r="G38" s="200"/>
      <c r="H38" s="1" t="s">
        <v>50</v>
      </c>
    </row>
    <row r="39" spans="1:8" ht="12.75">
      <c r="A39" s="90"/>
      <c r="B39" s="200"/>
      <c r="C39" s="200"/>
      <c r="D39" s="200"/>
      <c r="E39" s="200"/>
      <c r="F39" s="200"/>
      <c r="G39" s="200"/>
      <c r="H39" s="1" t="s">
        <v>50</v>
      </c>
    </row>
    <row r="40" spans="1:8" ht="12.75">
      <c r="A40" s="90"/>
      <c r="B40" s="200"/>
      <c r="C40" s="200"/>
      <c r="D40" s="200"/>
      <c r="E40" s="200"/>
      <c r="F40" s="200"/>
      <c r="G40" s="200"/>
      <c r="H40" s="1" t="s">
        <v>50</v>
      </c>
    </row>
    <row r="41" spans="1:8" ht="12.75">
      <c r="A41" s="90"/>
      <c r="B41" s="200"/>
      <c r="C41" s="200"/>
      <c r="D41" s="200"/>
      <c r="E41" s="200"/>
      <c r="F41" s="200"/>
      <c r="G41" s="200"/>
      <c r="H41" s="1" t="s">
        <v>50</v>
      </c>
    </row>
    <row r="42" spans="1:8" ht="12.75">
      <c r="A42" s="90"/>
      <c r="B42" s="200"/>
      <c r="C42" s="200"/>
      <c r="D42" s="200"/>
      <c r="E42" s="200"/>
      <c r="F42" s="200"/>
      <c r="G42" s="200"/>
      <c r="H42" s="1" t="s">
        <v>50</v>
      </c>
    </row>
    <row r="43" spans="1:8" ht="12.75">
      <c r="A43" s="90"/>
      <c r="B43" s="200"/>
      <c r="C43" s="200"/>
      <c r="D43" s="200"/>
      <c r="E43" s="200"/>
      <c r="F43" s="200"/>
      <c r="G43" s="200"/>
      <c r="H43" s="1" t="s">
        <v>50</v>
      </c>
    </row>
    <row r="44" spans="1:8" ht="12.75">
      <c r="A44" s="90"/>
      <c r="B44" s="200"/>
      <c r="C44" s="200"/>
      <c r="D44" s="200"/>
      <c r="E44" s="200"/>
      <c r="F44" s="200"/>
      <c r="G44" s="200"/>
      <c r="H44" s="1" t="s">
        <v>50</v>
      </c>
    </row>
    <row r="45" spans="1:8" ht="0.75" customHeight="1">
      <c r="A45" s="90"/>
      <c r="B45" s="200"/>
      <c r="C45" s="200"/>
      <c r="D45" s="200"/>
      <c r="E45" s="200"/>
      <c r="F45" s="200"/>
      <c r="G45" s="200"/>
      <c r="H45" s="1" t="s">
        <v>50</v>
      </c>
    </row>
    <row r="46" spans="2:7" ht="12.75" customHeight="1">
      <c r="B46" s="201"/>
      <c r="C46" s="201"/>
      <c r="D46" s="201"/>
      <c r="E46" s="201"/>
      <c r="F46" s="201"/>
      <c r="G46" s="201"/>
    </row>
    <row r="47" spans="2:7" ht="12.75" customHeight="1">
      <c r="B47" s="201"/>
      <c r="C47" s="201"/>
      <c r="D47" s="201"/>
      <c r="E47" s="201"/>
      <c r="F47" s="201"/>
      <c r="G47" s="201"/>
    </row>
    <row r="48" spans="2:7" ht="12.75" customHeight="1">
      <c r="B48" s="201"/>
      <c r="C48" s="201"/>
      <c r="D48" s="201"/>
      <c r="E48" s="201"/>
      <c r="F48" s="201"/>
      <c r="G48" s="201"/>
    </row>
    <row r="49" spans="2:7" ht="12.75" customHeight="1">
      <c r="B49" s="201"/>
      <c r="C49" s="201"/>
      <c r="D49" s="201"/>
      <c r="E49" s="201"/>
      <c r="F49" s="201"/>
      <c r="G49" s="201"/>
    </row>
    <row r="50" spans="2:7" ht="12.75" customHeight="1">
      <c r="B50" s="201"/>
      <c r="C50" s="201"/>
      <c r="D50" s="201"/>
      <c r="E50" s="201"/>
      <c r="F50" s="201"/>
      <c r="G50" s="201"/>
    </row>
    <row r="51" spans="2:7" ht="12.75" customHeight="1">
      <c r="B51" s="201"/>
      <c r="C51" s="201"/>
      <c r="D51" s="201"/>
      <c r="E51" s="201"/>
      <c r="F51" s="201"/>
      <c r="G51" s="201"/>
    </row>
    <row r="52" spans="2:7" ht="12.75" customHeight="1">
      <c r="B52" s="201"/>
      <c r="C52" s="201"/>
      <c r="D52" s="201"/>
      <c r="E52" s="201"/>
      <c r="F52" s="201"/>
      <c r="G52" s="201"/>
    </row>
    <row r="53" spans="2:7" ht="12.75" customHeight="1">
      <c r="B53" s="201"/>
      <c r="C53" s="201"/>
      <c r="D53" s="201"/>
      <c r="E53" s="201"/>
      <c r="F53" s="201"/>
      <c r="G53" s="201"/>
    </row>
    <row r="54" spans="2:7" ht="12.75" customHeight="1">
      <c r="B54" s="201"/>
      <c r="C54" s="201"/>
      <c r="D54" s="201"/>
      <c r="E54" s="201"/>
      <c r="F54" s="201"/>
      <c r="G54" s="201"/>
    </row>
    <row r="55" spans="2:7" ht="12.75" customHeight="1">
      <c r="B55" s="201"/>
      <c r="C55" s="201"/>
      <c r="D55" s="201"/>
      <c r="E55" s="201"/>
      <c r="F55" s="201"/>
      <c r="G55" s="201"/>
    </row>
  </sheetData>
  <sheetProtection selectLockedCells="1" selectUnlockedCells="1"/>
  <mergeCells count="25">
    <mergeCell ref="B55:G55"/>
    <mergeCell ref="B49:G49"/>
    <mergeCell ref="B50:G50"/>
    <mergeCell ref="B51:G51"/>
    <mergeCell ref="B52:G52"/>
    <mergeCell ref="B53:G53"/>
    <mergeCell ref="B54:G54"/>
    <mergeCell ref="F33:G33"/>
    <mergeCell ref="F34:G34"/>
    <mergeCell ref="B37:G45"/>
    <mergeCell ref="B46:G46"/>
    <mergeCell ref="B47:G47"/>
    <mergeCell ref="B48:G48"/>
    <mergeCell ref="A13:G13"/>
    <mergeCell ref="D14:G14"/>
    <mergeCell ref="A23:B23"/>
    <mergeCell ref="F30:G30"/>
    <mergeCell ref="F31:G31"/>
    <mergeCell ref="F32:G32"/>
    <mergeCell ref="A1:G1"/>
    <mergeCell ref="C8:E8"/>
    <mergeCell ref="C9:E9"/>
    <mergeCell ref="C10:E10"/>
    <mergeCell ref="C11:E11"/>
    <mergeCell ref="C12:E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D1" sqref="D1"/>
    </sheetView>
  </sheetViews>
  <sheetFormatPr defaultColWidth="8.710937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202" t="s">
        <v>51</v>
      </c>
      <c r="B1" s="202"/>
      <c r="C1" s="91" t="str">
        <f>CONCATENATE(cislostavby," ",nazevstavby)</f>
        <v>2016-0035 PŘÍSTAVBA OSOBNÍHO VÝTAHU A ÚPRAVA WC</v>
      </c>
      <c r="D1" s="92"/>
      <c r="E1" s="93"/>
      <c r="F1" s="92"/>
      <c r="G1" s="94" t="s">
        <v>52</v>
      </c>
      <c r="H1" s="95" t="s">
        <v>53</v>
      </c>
      <c r="I1" s="96"/>
    </row>
    <row r="2" spans="1:9" ht="12.75">
      <c r="A2" s="203" t="s">
        <v>54</v>
      </c>
      <c r="B2" s="203"/>
      <c r="C2" s="97" t="str">
        <f>CONCATENATE(cisloobjektu," ",nazevobjektu)</f>
        <v>SO01 výtah</v>
      </c>
      <c r="D2" s="98"/>
      <c r="E2" s="99"/>
      <c r="F2" s="98"/>
      <c r="G2" s="204"/>
      <c r="H2" s="204"/>
      <c r="I2" s="204"/>
    </row>
    <row r="3" spans="1:9" ht="12.75">
      <c r="A3" s="71"/>
      <c r="B3" s="71"/>
      <c r="C3" s="71"/>
      <c r="D3" s="71"/>
      <c r="E3" s="71"/>
      <c r="F3" s="60"/>
      <c r="G3" s="71"/>
      <c r="H3" s="71"/>
      <c r="I3" s="71"/>
    </row>
    <row r="4" spans="1:9" ht="19.5" customHeight="1">
      <c r="A4" s="205" t="s">
        <v>55</v>
      </c>
      <c r="B4" s="205"/>
      <c r="C4" s="205"/>
      <c r="D4" s="205"/>
      <c r="E4" s="205"/>
      <c r="F4" s="205"/>
      <c r="G4" s="205"/>
      <c r="H4" s="205"/>
      <c r="I4" s="205"/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9" s="33" customFormat="1" ht="12.75">
      <c r="A6" s="100"/>
      <c r="B6" s="101" t="s">
        <v>56</v>
      </c>
      <c r="C6" s="101"/>
      <c r="D6" s="46"/>
      <c r="E6" s="102" t="s">
        <v>57</v>
      </c>
      <c r="F6" s="103" t="s">
        <v>58</v>
      </c>
      <c r="G6" s="103" t="s">
        <v>59</v>
      </c>
      <c r="H6" s="103" t="s">
        <v>60</v>
      </c>
      <c r="I6" s="104" t="s">
        <v>32</v>
      </c>
    </row>
    <row r="7" spans="1:9" s="33" customFormat="1" ht="12.75">
      <c r="A7" s="105" t="str">
        <f>Položky!B7</f>
        <v>1</v>
      </c>
      <c r="B7" s="106" t="str">
        <f>Položky!C7</f>
        <v>Zemní práce</v>
      </c>
      <c r="C7" s="60"/>
      <c r="D7" s="107"/>
      <c r="E7" s="108">
        <f>Položky!BA35</f>
        <v>0</v>
      </c>
      <c r="F7" s="109">
        <f>Položky!BB35</f>
        <v>0</v>
      </c>
      <c r="G7" s="109">
        <f>Položky!BC35</f>
        <v>0</v>
      </c>
      <c r="H7" s="109">
        <f>Položky!BD35</f>
        <v>0</v>
      </c>
      <c r="I7" s="110">
        <f>Položky!BE35</f>
        <v>0</v>
      </c>
    </row>
    <row r="8" spans="1:9" s="33" customFormat="1" ht="12.75">
      <c r="A8" s="105" t="str">
        <f>Položky!B36</f>
        <v>2</v>
      </c>
      <c r="B8" s="106" t="str">
        <f>Položky!C36</f>
        <v>Základy a zvláštní zakládání</v>
      </c>
      <c r="C8" s="60"/>
      <c r="D8" s="107"/>
      <c r="E8" s="108">
        <f>Položky!BA47</f>
        <v>0</v>
      </c>
      <c r="F8" s="109">
        <f>Položky!BB47</f>
        <v>0</v>
      </c>
      <c r="G8" s="109">
        <f>Položky!BC47</f>
        <v>0</v>
      </c>
      <c r="H8" s="109">
        <f>Položky!BD47</f>
        <v>0</v>
      </c>
      <c r="I8" s="110">
        <f>Položky!BE47</f>
        <v>0</v>
      </c>
    </row>
    <row r="9" spans="1:9" s="33" customFormat="1" ht="12.75">
      <c r="A9" s="105" t="str">
        <f>Položky!B48</f>
        <v>3</v>
      </c>
      <c r="B9" s="106" t="str">
        <f>Položky!C48</f>
        <v>Svislé a kompletní konstrukce</v>
      </c>
      <c r="C9" s="60"/>
      <c r="D9" s="107"/>
      <c r="E9" s="108">
        <f>Položky!BA51</f>
        <v>0</v>
      </c>
      <c r="F9" s="109">
        <f>Položky!BB51</f>
        <v>0</v>
      </c>
      <c r="G9" s="109">
        <f>Položky!BC51</f>
        <v>0</v>
      </c>
      <c r="H9" s="109">
        <f>Položky!BD51</f>
        <v>0</v>
      </c>
      <c r="I9" s="110">
        <f>Položky!BE51</f>
        <v>0</v>
      </c>
    </row>
    <row r="10" spans="1:9" s="33" customFormat="1" ht="12.75">
      <c r="A10" s="105" t="str">
        <f>Položky!B52</f>
        <v>4</v>
      </c>
      <c r="B10" s="106" t="str">
        <f>Položky!C52</f>
        <v>Vodorovné konstrukce</v>
      </c>
      <c r="C10" s="60"/>
      <c r="D10" s="107"/>
      <c r="E10" s="108">
        <f>Položky!BA55</f>
        <v>0</v>
      </c>
      <c r="F10" s="109">
        <f>Položky!BB55</f>
        <v>0</v>
      </c>
      <c r="G10" s="109">
        <f>Položky!BC55</f>
        <v>0</v>
      </c>
      <c r="H10" s="109">
        <f>Položky!BD55</f>
        <v>0</v>
      </c>
      <c r="I10" s="110">
        <f>Položky!BE55</f>
        <v>0</v>
      </c>
    </row>
    <row r="11" spans="1:9" s="33" customFormat="1" ht="12.75">
      <c r="A11" s="105" t="str">
        <f>Položky!B56</f>
        <v>61</v>
      </c>
      <c r="B11" s="106" t="str">
        <f>Položky!C56</f>
        <v>Upravy povrchů vnitřní</v>
      </c>
      <c r="C11" s="60"/>
      <c r="D11" s="107"/>
      <c r="E11" s="108">
        <f>Položky!BA60</f>
        <v>0</v>
      </c>
      <c r="F11" s="109">
        <f>Položky!BB60</f>
        <v>0</v>
      </c>
      <c r="G11" s="109">
        <f>Položky!BC60</f>
        <v>0</v>
      </c>
      <c r="H11" s="109">
        <f>Položky!BD60</f>
        <v>0</v>
      </c>
      <c r="I11" s="110">
        <f>Položky!BE60</f>
        <v>0</v>
      </c>
    </row>
    <row r="12" spans="1:9" s="33" customFormat="1" ht="12.75">
      <c r="A12" s="105" t="str">
        <f>Položky!B61</f>
        <v>62</v>
      </c>
      <c r="B12" s="106" t="str">
        <f>Položky!C61</f>
        <v>Úpravy povrchů vnější</v>
      </c>
      <c r="C12" s="60"/>
      <c r="D12" s="107"/>
      <c r="E12" s="108">
        <f>Položky!BA63</f>
        <v>0</v>
      </c>
      <c r="F12" s="109">
        <f>Položky!BB63</f>
        <v>0</v>
      </c>
      <c r="G12" s="109">
        <f>Položky!BC63</f>
        <v>0</v>
      </c>
      <c r="H12" s="109">
        <f>Položky!BD63</f>
        <v>0</v>
      </c>
      <c r="I12" s="110">
        <f>Položky!BE63</f>
        <v>0</v>
      </c>
    </row>
    <row r="13" spans="1:9" s="33" customFormat="1" ht="12.75">
      <c r="A13" s="105" t="str">
        <f>Položky!B64</f>
        <v>63</v>
      </c>
      <c r="B13" s="106" t="str">
        <f>Položky!C64</f>
        <v>Podlahy a podlahové konstrukce</v>
      </c>
      <c r="C13" s="60"/>
      <c r="D13" s="107"/>
      <c r="E13" s="108">
        <f>Položky!BA77</f>
        <v>0</v>
      </c>
      <c r="F13" s="109">
        <f>Položky!BB77</f>
        <v>0</v>
      </c>
      <c r="G13" s="109">
        <f>Položky!BC77</f>
        <v>0</v>
      </c>
      <c r="H13" s="109">
        <f>Položky!BD77</f>
        <v>0</v>
      </c>
      <c r="I13" s="110">
        <f>Položky!BE77</f>
        <v>0</v>
      </c>
    </row>
    <row r="14" spans="1:9" s="33" customFormat="1" ht="12.75">
      <c r="A14" s="105" t="str">
        <f>Položky!B78</f>
        <v>8</v>
      </c>
      <c r="B14" s="106" t="str">
        <f>Položky!C78</f>
        <v>Trubní vedení</v>
      </c>
      <c r="C14" s="60"/>
      <c r="D14" s="107"/>
      <c r="E14" s="108">
        <f>Položky!BA80</f>
        <v>0</v>
      </c>
      <c r="F14" s="109">
        <f>Položky!BB80</f>
        <v>0</v>
      </c>
      <c r="G14" s="109">
        <f>Položky!BC80</f>
        <v>0</v>
      </c>
      <c r="H14" s="109">
        <f>Položky!BD80</f>
        <v>0</v>
      </c>
      <c r="I14" s="110">
        <f>Položky!BE80</f>
        <v>0</v>
      </c>
    </row>
    <row r="15" spans="1:9" s="33" customFormat="1" ht="12.75">
      <c r="A15" s="105" t="str">
        <f>Položky!B81</f>
        <v>94</v>
      </c>
      <c r="B15" s="106" t="str">
        <f>Položky!C81</f>
        <v>Lešení a stavební výtahy</v>
      </c>
      <c r="C15" s="60"/>
      <c r="D15" s="107"/>
      <c r="E15" s="108">
        <f>Položky!BA89</f>
        <v>0</v>
      </c>
      <c r="F15" s="109">
        <f>Položky!BB89</f>
        <v>0</v>
      </c>
      <c r="G15" s="109">
        <f>Položky!BC89</f>
        <v>0</v>
      </c>
      <c r="H15" s="109">
        <f>Položky!BD89</f>
        <v>0</v>
      </c>
      <c r="I15" s="110">
        <f>Položky!BE89</f>
        <v>0</v>
      </c>
    </row>
    <row r="16" spans="1:9" s="33" customFormat="1" ht="12.75">
      <c r="A16" s="105" t="str">
        <f>Položky!B90</f>
        <v>95</v>
      </c>
      <c r="B16" s="106" t="str">
        <f>Položky!C90</f>
        <v>Dokončovací konstrukce na pozemních stavbách</v>
      </c>
      <c r="C16" s="60"/>
      <c r="D16" s="107"/>
      <c r="E16" s="108">
        <f>Položky!BA92</f>
        <v>0</v>
      </c>
      <c r="F16" s="109">
        <f>Položky!BB92</f>
        <v>0</v>
      </c>
      <c r="G16" s="109">
        <f>Položky!BC92</f>
        <v>0</v>
      </c>
      <c r="H16" s="109">
        <f>Položky!BD92</f>
        <v>0</v>
      </c>
      <c r="I16" s="110">
        <f>Položky!BE92</f>
        <v>0</v>
      </c>
    </row>
    <row r="17" spans="1:9" s="33" customFormat="1" ht="12.75">
      <c r="A17" s="105" t="str">
        <f>Položky!B93</f>
        <v>96</v>
      </c>
      <c r="B17" s="106" t="str">
        <f>Položky!C93</f>
        <v>Bourání konstrukcí</v>
      </c>
      <c r="C17" s="60"/>
      <c r="D17" s="107"/>
      <c r="E17" s="108">
        <f>Položky!BA97</f>
        <v>0</v>
      </c>
      <c r="F17" s="109">
        <f>Položky!BB97</f>
        <v>0</v>
      </c>
      <c r="G17" s="109">
        <f>Položky!BC97</f>
        <v>0</v>
      </c>
      <c r="H17" s="109">
        <f>Položky!BD97</f>
        <v>0</v>
      </c>
      <c r="I17" s="110">
        <f>Položky!BE97</f>
        <v>0</v>
      </c>
    </row>
    <row r="18" spans="1:9" s="33" customFormat="1" ht="12.75">
      <c r="A18" s="105" t="str">
        <f>Položky!B98</f>
        <v>97</v>
      </c>
      <c r="B18" s="106" t="str">
        <f>Položky!C98</f>
        <v>Prorážení otvorů</v>
      </c>
      <c r="C18" s="60"/>
      <c r="D18" s="107"/>
      <c r="E18" s="108">
        <f>Položky!BA111</f>
        <v>0</v>
      </c>
      <c r="F18" s="109">
        <f>Položky!BB111</f>
        <v>0</v>
      </c>
      <c r="G18" s="109">
        <f>Položky!BC111</f>
        <v>0</v>
      </c>
      <c r="H18" s="109">
        <f>Položky!BD111</f>
        <v>0</v>
      </c>
      <c r="I18" s="110">
        <f>Položky!BE111</f>
        <v>0</v>
      </c>
    </row>
    <row r="19" spans="1:9" s="33" customFormat="1" ht="12.75">
      <c r="A19" s="105" t="str">
        <f>Položky!B112</f>
        <v>99</v>
      </c>
      <c r="B19" s="106" t="str">
        <f>Položky!C112</f>
        <v>Staveništní přesun hmot</v>
      </c>
      <c r="C19" s="60"/>
      <c r="D19" s="107"/>
      <c r="E19" s="108">
        <f>Položky!BA114</f>
        <v>0</v>
      </c>
      <c r="F19" s="109">
        <f>Položky!BB114</f>
        <v>0</v>
      </c>
      <c r="G19" s="109">
        <f>Položky!BC114</f>
        <v>0</v>
      </c>
      <c r="H19" s="109">
        <f>Položky!BD114</f>
        <v>0</v>
      </c>
      <c r="I19" s="110">
        <f>Položky!BE114</f>
        <v>0</v>
      </c>
    </row>
    <row r="20" spans="1:9" s="33" customFormat="1" ht="12.75">
      <c r="A20" s="105" t="str">
        <f>Položky!B115</f>
        <v>711</v>
      </c>
      <c r="B20" s="106" t="str">
        <f>Položky!C115</f>
        <v>Izolace proti vodě</v>
      </c>
      <c r="C20" s="60"/>
      <c r="D20" s="107"/>
      <c r="E20" s="108">
        <f>Položky!BA129</f>
        <v>0</v>
      </c>
      <c r="F20" s="109">
        <f>Položky!BB129</f>
        <v>0</v>
      </c>
      <c r="G20" s="109">
        <f>Položky!BC129</f>
        <v>0</v>
      </c>
      <c r="H20" s="109">
        <f>Položky!BD129</f>
        <v>0</v>
      </c>
      <c r="I20" s="110">
        <f>Položky!BE129</f>
        <v>0</v>
      </c>
    </row>
    <row r="21" spans="1:9" s="33" customFormat="1" ht="12.75">
      <c r="A21" s="105" t="str">
        <f>Položky!B130</f>
        <v>721</v>
      </c>
      <c r="B21" s="106" t="str">
        <f>Položky!C130</f>
        <v>Vnitřní kanalizace</v>
      </c>
      <c r="C21" s="60"/>
      <c r="D21" s="107"/>
      <c r="E21" s="108">
        <f>Položky!BA134</f>
        <v>0</v>
      </c>
      <c r="F21" s="109">
        <f>Položky!BB134</f>
        <v>0</v>
      </c>
      <c r="G21" s="109">
        <f>Položky!BC134</f>
        <v>0</v>
      </c>
      <c r="H21" s="109">
        <f>Položky!BD134</f>
        <v>0</v>
      </c>
      <c r="I21" s="110">
        <f>Položky!BE134</f>
        <v>0</v>
      </c>
    </row>
    <row r="22" spans="1:9" s="33" customFormat="1" ht="12.75">
      <c r="A22" s="105" t="str">
        <f>Položky!B135</f>
        <v>767</v>
      </c>
      <c r="B22" s="106" t="str">
        <f>Položky!C135</f>
        <v>Konstrukce zámečnické</v>
      </c>
      <c r="C22" s="60"/>
      <c r="D22" s="107"/>
      <c r="E22" s="108">
        <f>Položky!BA138</f>
        <v>0</v>
      </c>
      <c r="F22" s="109">
        <f>Položky!BB138</f>
        <v>0</v>
      </c>
      <c r="G22" s="109">
        <f>Položky!BC138</f>
        <v>0</v>
      </c>
      <c r="H22" s="109">
        <f>Položky!BD138</f>
        <v>0</v>
      </c>
      <c r="I22" s="110">
        <f>Položky!BE138</f>
        <v>0</v>
      </c>
    </row>
    <row r="23" spans="1:9" s="117" customFormat="1" ht="12.75">
      <c r="A23" s="111"/>
      <c r="B23" s="112" t="s">
        <v>61</v>
      </c>
      <c r="C23" s="112"/>
      <c r="D23" s="113"/>
      <c r="E23" s="114">
        <f>SUM(E7:E22)</f>
        <v>0</v>
      </c>
      <c r="F23" s="115">
        <f>SUM(F7:F22)</f>
        <v>0</v>
      </c>
      <c r="G23" s="115">
        <f>SUM(G7:G22)</f>
        <v>0</v>
      </c>
      <c r="H23" s="115">
        <f>SUM(H7:H22)</f>
        <v>0</v>
      </c>
      <c r="I23" s="116">
        <f>SUM(I7:I22)</f>
        <v>0</v>
      </c>
    </row>
    <row r="24" spans="1:9" ht="12.75">
      <c r="A24" s="60"/>
      <c r="B24" s="60"/>
      <c r="C24" s="60"/>
      <c r="D24" s="60"/>
      <c r="E24" s="60"/>
      <c r="F24" s="60"/>
      <c r="G24" s="60"/>
      <c r="H24" s="60"/>
      <c r="I24" s="60"/>
    </row>
    <row r="25" spans="1:57" ht="19.5" customHeight="1">
      <c r="A25" s="206" t="s">
        <v>62</v>
      </c>
      <c r="B25" s="206"/>
      <c r="C25" s="206"/>
      <c r="D25" s="206"/>
      <c r="E25" s="206"/>
      <c r="F25" s="206"/>
      <c r="G25" s="206"/>
      <c r="H25" s="206"/>
      <c r="I25" s="206"/>
      <c r="BA25" s="39"/>
      <c r="BB25" s="39"/>
      <c r="BC25" s="39"/>
      <c r="BD25" s="39"/>
      <c r="BE25" s="39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2.75">
      <c r="A27" s="65" t="s">
        <v>63</v>
      </c>
      <c r="B27" s="66"/>
      <c r="C27" s="66"/>
      <c r="D27" s="118"/>
      <c r="E27" s="119" t="s">
        <v>64</v>
      </c>
      <c r="F27" s="120" t="s">
        <v>65</v>
      </c>
      <c r="G27" s="121" t="s">
        <v>66</v>
      </c>
      <c r="H27" s="122"/>
      <c r="I27" s="123" t="s">
        <v>64</v>
      </c>
    </row>
    <row r="28" spans="1:53" ht="12.75">
      <c r="A28" s="58" t="s">
        <v>67</v>
      </c>
      <c r="B28" s="48"/>
      <c r="C28" s="48"/>
      <c r="D28" s="124"/>
      <c r="E28" s="125"/>
      <c r="F28" s="126"/>
      <c r="G28" s="127">
        <f aca="true" t="shared" si="0" ref="G28:G35">CHOOSE(BA28+1,HSV+PSV,HSV+PSV+Mont,HSV+PSV+Dodavka+Mont,HSV,PSV,Mont,Dodavka,Mont+Dodavka,0)</f>
        <v>0</v>
      </c>
      <c r="H28" s="128"/>
      <c r="I28" s="129">
        <f aca="true" t="shared" si="1" ref="I28:I35">E28+F28*G28/100</f>
        <v>0</v>
      </c>
      <c r="BA28" s="1">
        <v>0</v>
      </c>
    </row>
    <row r="29" spans="1:53" ht="12.75">
      <c r="A29" s="58" t="s">
        <v>68</v>
      </c>
      <c r="B29" s="48"/>
      <c r="C29" s="48"/>
      <c r="D29" s="124"/>
      <c r="E29" s="125"/>
      <c r="F29" s="126"/>
      <c r="G29" s="127">
        <f t="shared" si="0"/>
        <v>0</v>
      </c>
      <c r="H29" s="128"/>
      <c r="I29" s="129">
        <f t="shared" si="1"/>
        <v>0</v>
      </c>
      <c r="BA29" s="1">
        <v>0</v>
      </c>
    </row>
    <row r="30" spans="1:53" ht="12.75">
      <c r="A30" s="58" t="s">
        <v>69</v>
      </c>
      <c r="B30" s="48"/>
      <c r="C30" s="48"/>
      <c r="D30" s="124"/>
      <c r="E30" s="125"/>
      <c r="F30" s="126"/>
      <c r="G30" s="127">
        <f t="shared" si="0"/>
        <v>0</v>
      </c>
      <c r="H30" s="128"/>
      <c r="I30" s="129">
        <f t="shared" si="1"/>
        <v>0</v>
      </c>
      <c r="BA30" s="1">
        <v>0</v>
      </c>
    </row>
    <row r="31" spans="1:53" ht="12.75">
      <c r="A31" s="58" t="s">
        <v>70</v>
      </c>
      <c r="B31" s="48"/>
      <c r="C31" s="48"/>
      <c r="D31" s="124"/>
      <c r="E31" s="125"/>
      <c r="F31" s="126"/>
      <c r="G31" s="127">
        <f t="shared" si="0"/>
        <v>0</v>
      </c>
      <c r="H31" s="128"/>
      <c r="I31" s="129">
        <f t="shared" si="1"/>
        <v>0</v>
      </c>
      <c r="BA31" s="1">
        <v>0</v>
      </c>
    </row>
    <row r="32" spans="1:53" ht="12.75">
      <c r="A32" s="58" t="s">
        <v>71</v>
      </c>
      <c r="B32" s="48"/>
      <c r="C32" s="48"/>
      <c r="D32" s="124"/>
      <c r="E32" s="125"/>
      <c r="F32" s="126"/>
      <c r="G32" s="127">
        <f t="shared" si="0"/>
        <v>0</v>
      </c>
      <c r="H32" s="128"/>
      <c r="I32" s="129">
        <f t="shared" si="1"/>
        <v>0</v>
      </c>
      <c r="BA32" s="1">
        <v>2</v>
      </c>
    </row>
    <row r="33" spans="1:53" ht="12.75">
      <c r="A33" s="58" t="s">
        <v>72</v>
      </c>
      <c r="B33" s="48"/>
      <c r="C33" s="48"/>
      <c r="D33" s="124"/>
      <c r="E33" s="125"/>
      <c r="F33" s="126"/>
      <c r="G33" s="127">
        <f t="shared" si="0"/>
        <v>0</v>
      </c>
      <c r="H33" s="128"/>
      <c r="I33" s="129">
        <f t="shared" si="1"/>
        <v>0</v>
      </c>
      <c r="BA33" s="1">
        <v>1</v>
      </c>
    </row>
    <row r="34" spans="1:53" ht="12.75">
      <c r="A34" s="58" t="s">
        <v>73</v>
      </c>
      <c r="B34" s="48"/>
      <c r="C34" s="48"/>
      <c r="D34" s="124"/>
      <c r="E34" s="125"/>
      <c r="F34" s="126"/>
      <c r="G34" s="127">
        <f t="shared" si="0"/>
        <v>0</v>
      </c>
      <c r="H34" s="128"/>
      <c r="I34" s="129">
        <f t="shared" si="1"/>
        <v>0</v>
      </c>
      <c r="BA34" s="1">
        <v>2</v>
      </c>
    </row>
    <row r="35" spans="1:53" ht="12.75">
      <c r="A35" s="58" t="s">
        <v>74</v>
      </c>
      <c r="B35" s="48"/>
      <c r="C35" s="48"/>
      <c r="D35" s="124"/>
      <c r="E35" s="125"/>
      <c r="F35" s="126"/>
      <c r="G35" s="127">
        <f t="shared" si="0"/>
        <v>0</v>
      </c>
      <c r="H35" s="128"/>
      <c r="I35" s="129">
        <f t="shared" si="1"/>
        <v>0</v>
      </c>
      <c r="BA35" s="1">
        <v>2</v>
      </c>
    </row>
    <row r="36" spans="1:9" ht="12.75">
      <c r="A36" s="130"/>
      <c r="B36" s="131" t="s">
        <v>75</v>
      </c>
      <c r="C36" s="132"/>
      <c r="D36" s="133"/>
      <c r="E36" s="134"/>
      <c r="F36" s="135"/>
      <c r="G36" s="135"/>
      <c r="H36" s="207">
        <f>SUM(I28:I35)</f>
        <v>0</v>
      </c>
      <c r="I36" s="207"/>
    </row>
    <row r="38" spans="2:9" ht="12.75">
      <c r="B38" s="117"/>
      <c r="F38" s="136"/>
      <c r="G38" s="137"/>
      <c r="H38" s="137"/>
      <c r="I38" s="138"/>
    </row>
    <row r="39" spans="6:9" ht="12.75">
      <c r="F39" s="136"/>
      <c r="G39" s="137"/>
      <c r="H39" s="137"/>
      <c r="I39" s="138"/>
    </row>
    <row r="40" spans="6:9" ht="12.75">
      <c r="F40" s="136"/>
      <c r="G40" s="137"/>
      <c r="H40" s="137"/>
      <c r="I40" s="138"/>
    </row>
    <row r="41" spans="6:9" ht="12.75">
      <c r="F41" s="136"/>
      <c r="G41" s="137"/>
      <c r="H41" s="137"/>
      <c r="I41" s="138"/>
    </row>
    <row r="42" spans="6:9" ht="12.75">
      <c r="F42" s="136"/>
      <c r="G42" s="137"/>
      <c r="H42" s="137"/>
      <c r="I42" s="138"/>
    </row>
    <row r="43" spans="6:9" ht="12.75">
      <c r="F43" s="136"/>
      <c r="G43" s="137"/>
      <c r="H43" s="137"/>
      <c r="I43" s="138"/>
    </row>
    <row r="44" spans="6:9" ht="12.75">
      <c r="F44" s="136"/>
      <c r="G44" s="137"/>
      <c r="H44" s="137"/>
      <c r="I44" s="138"/>
    </row>
    <row r="45" spans="6:9" ht="12.75">
      <c r="F45" s="136"/>
      <c r="G45" s="137"/>
      <c r="H45" s="137"/>
      <c r="I45" s="138"/>
    </row>
    <row r="46" spans="6:9" ht="12.75">
      <c r="F46" s="136"/>
      <c r="G46" s="137"/>
      <c r="H46" s="137"/>
      <c r="I46" s="138"/>
    </row>
    <row r="47" spans="6:9" ht="12.75">
      <c r="F47" s="136"/>
      <c r="G47" s="137"/>
      <c r="H47" s="137"/>
      <c r="I47" s="138"/>
    </row>
    <row r="48" spans="6:9" ht="12.75">
      <c r="F48" s="136"/>
      <c r="G48" s="137"/>
      <c r="H48" s="137"/>
      <c r="I48" s="138"/>
    </row>
    <row r="49" spans="6:9" ht="12.75">
      <c r="F49" s="136"/>
      <c r="G49" s="137"/>
      <c r="H49" s="137"/>
      <c r="I49" s="138"/>
    </row>
    <row r="50" spans="6:9" ht="12.75">
      <c r="F50" s="136"/>
      <c r="G50" s="137"/>
      <c r="H50" s="137"/>
      <c r="I50" s="138"/>
    </row>
    <row r="51" spans="6:9" ht="12.75">
      <c r="F51" s="136"/>
      <c r="G51" s="137"/>
      <c r="H51" s="137"/>
      <c r="I51" s="138"/>
    </row>
    <row r="52" spans="6:9" ht="12.75">
      <c r="F52" s="136"/>
      <c r="G52" s="137"/>
      <c r="H52" s="137"/>
      <c r="I52" s="138"/>
    </row>
    <row r="53" spans="6:9" ht="12.75">
      <c r="F53" s="136"/>
      <c r="G53" s="137"/>
      <c r="H53" s="137"/>
      <c r="I53" s="138"/>
    </row>
    <row r="54" spans="6:9" ht="12.75">
      <c r="F54" s="136"/>
      <c r="G54" s="137"/>
      <c r="H54" s="137"/>
      <c r="I54" s="138"/>
    </row>
    <row r="55" spans="6:9" ht="12.75">
      <c r="F55" s="136"/>
      <c r="G55" s="137"/>
      <c r="H55" s="137"/>
      <c r="I55" s="138"/>
    </row>
    <row r="56" spans="6:9" ht="12.75">
      <c r="F56" s="136"/>
      <c r="G56" s="137"/>
      <c r="H56" s="137"/>
      <c r="I56" s="138"/>
    </row>
    <row r="57" spans="6:9" ht="12.75">
      <c r="F57" s="136"/>
      <c r="G57" s="137"/>
      <c r="H57" s="137"/>
      <c r="I57" s="138"/>
    </row>
    <row r="58" spans="6:9" ht="12.75">
      <c r="F58" s="136"/>
      <c r="G58" s="137"/>
      <c r="H58" s="137"/>
      <c r="I58" s="138"/>
    </row>
    <row r="59" spans="6:9" ht="12.75">
      <c r="F59" s="136"/>
      <c r="G59" s="137"/>
      <c r="H59" s="137"/>
      <c r="I59" s="138"/>
    </row>
    <row r="60" spans="6:9" ht="12.75">
      <c r="F60" s="136"/>
      <c r="G60" s="137"/>
      <c r="H60" s="137"/>
      <c r="I60" s="138"/>
    </row>
    <row r="61" spans="6:9" ht="12.75">
      <c r="F61" s="136"/>
      <c r="G61" s="137"/>
      <c r="H61" s="137"/>
      <c r="I61" s="138"/>
    </row>
    <row r="62" spans="6:9" ht="12.75">
      <c r="F62" s="136"/>
      <c r="G62" s="137"/>
      <c r="H62" s="137"/>
      <c r="I62" s="138"/>
    </row>
    <row r="63" spans="6:9" ht="12.75">
      <c r="F63" s="136"/>
      <c r="G63" s="137"/>
      <c r="H63" s="137"/>
      <c r="I63" s="138"/>
    </row>
    <row r="64" spans="6:9" ht="12.75">
      <c r="F64" s="136"/>
      <c r="G64" s="137"/>
      <c r="H64" s="137"/>
      <c r="I64" s="138"/>
    </row>
    <row r="65" spans="6:9" ht="12.75">
      <c r="F65" s="136"/>
      <c r="G65" s="137"/>
      <c r="H65" s="137"/>
      <c r="I65" s="138"/>
    </row>
    <row r="66" spans="6:9" ht="12.75">
      <c r="F66" s="136"/>
      <c r="G66" s="137"/>
      <c r="H66" s="137"/>
      <c r="I66" s="138"/>
    </row>
    <row r="67" spans="6:9" ht="12.75">
      <c r="F67" s="136"/>
      <c r="G67" s="137"/>
      <c r="H67" s="137"/>
      <c r="I67" s="138"/>
    </row>
    <row r="68" spans="6:9" ht="12.75">
      <c r="F68" s="136"/>
      <c r="G68" s="137"/>
      <c r="H68" s="137"/>
      <c r="I68" s="138"/>
    </row>
    <row r="69" spans="6:9" ht="12.75">
      <c r="F69" s="136"/>
      <c r="G69" s="137"/>
      <c r="H69" s="137"/>
      <c r="I69" s="138"/>
    </row>
    <row r="70" spans="6:9" ht="12.75">
      <c r="F70" s="136"/>
      <c r="G70" s="137"/>
      <c r="H70" s="137"/>
      <c r="I70" s="138"/>
    </row>
    <row r="71" spans="6:9" ht="12.75">
      <c r="F71" s="136"/>
      <c r="G71" s="137"/>
      <c r="H71" s="137"/>
      <c r="I71" s="138"/>
    </row>
    <row r="72" spans="6:9" ht="12.75">
      <c r="F72" s="136"/>
      <c r="G72" s="137"/>
      <c r="H72" s="137"/>
      <c r="I72" s="138"/>
    </row>
    <row r="73" spans="6:9" ht="12.75">
      <c r="F73" s="136"/>
      <c r="G73" s="137"/>
      <c r="H73" s="137"/>
      <c r="I73" s="138"/>
    </row>
    <row r="74" spans="6:9" ht="12.75">
      <c r="F74" s="136"/>
      <c r="G74" s="137"/>
      <c r="H74" s="137"/>
      <c r="I74" s="138"/>
    </row>
    <row r="75" spans="6:9" ht="12.75">
      <c r="F75" s="136"/>
      <c r="G75" s="137"/>
      <c r="H75" s="137"/>
      <c r="I75" s="138"/>
    </row>
    <row r="76" spans="6:9" ht="12.75">
      <c r="F76" s="136"/>
      <c r="G76" s="137"/>
      <c r="H76" s="137"/>
      <c r="I76" s="138"/>
    </row>
    <row r="77" spans="6:9" ht="12.75">
      <c r="F77" s="136"/>
      <c r="G77" s="137"/>
      <c r="H77" s="137"/>
      <c r="I77" s="138"/>
    </row>
    <row r="78" spans="6:9" ht="12.75">
      <c r="F78" s="136"/>
      <c r="G78" s="137"/>
      <c r="H78" s="137"/>
      <c r="I78" s="138"/>
    </row>
    <row r="79" spans="6:9" ht="12.75">
      <c r="F79" s="136"/>
      <c r="G79" s="137"/>
      <c r="H79" s="137"/>
      <c r="I79" s="138"/>
    </row>
    <row r="80" spans="6:9" ht="12.75">
      <c r="F80" s="136"/>
      <c r="G80" s="137"/>
      <c r="H80" s="137"/>
      <c r="I80" s="138"/>
    </row>
    <row r="81" spans="6:9" ht="12.75">
      <c r="F81" s="136"/>
      <c r="G81" s="137"/>
      <c r="H81" s="137"/>
      <c r="I81" s="138"/>
    </row>
    <row r="82" spans="6:9" ht="12.75">
      <c r="F82" s="136"/>
      <c r="G82" s="137"/>
      <c r="H82" s="137"/>
      <c r="I82" s="138"/>
    </row>
    <row r="83" spans="6:9" ht="12.75">
      <c r="F83" s="136"/>
      <c r="G83" s="137"/>
      <c r="H83" s="137"/>
      <c r="I83" s="138"/>
    </row>
    <row r="84" spans="6:9" ht="12.75">
      <c r="F84" s="136"/>
      <c r="G84" s="137"/>
      <c r="H84" s="137"/>
      <c r="I84" s="138"/>
    </row>
    <row r="85" spans="6:9" ht="12.75">
      <c r="F85" s="136"/>
      <c r="G85" s="137"/>
      <c r="H85" s="137"/>
      <c r="I85" s="138"/>
    </row>
    <row r="86" spans="6:9" ht="12.75">
      <c r="F86" s="136"/>
      <c r="G86" s="137"/>
      <c r="H86" s="137"/>
      <c r="I86" s="138"/>
    </row>
    <row r="87" spans="6:9" ht="12.75">
      <c r="F87" s="136"/>
      <c r="G87" s="137"/>
      <c r="H87" s="137"/>
      <c r="I87" s="138"/>
    </row>
  </sheetData>
  <sheetProtection selectLockedCells="1" selectUnlockedCells="1"/>
  <mergeCells count="6">
    <mergeCell ref="A1:B1"/>
    <mergeCell ref="A2:B2"/>
    <mergeCell ref="G2:I2"/>
    <mergeCell ref="A4:I4"/>
    <mergeCell ref="A25:I25"/>
    <mergeCell ref="H36:I36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421875" style="139" customWidth="1"/>
    <col min="2" max="2" width="11.57421875" style="139" customWidth="1"/>
    <col min="3" max="3" width="40.421875" style="139" customWidth="1"/>
    <col min="4" max="4" width="5.57421875" style="139" customWidth="1"/>
    <col min="5" max="5" width="8.57421875" style="140" customWidth="1"/>
    <col min="6" max="6" width="9.8515625" style="139" customWidth="1"/>
    <col min="7" max="7" width="13.8515625" style="139" customWidth="1"/>
    <col min="8" max="11" width="9.140625" style="139" customWidth="1"/>
    <col min="12" max="12" width="75.28125" style="139" customWidth="1"/>
    <col min="13" max="13" width="45.28125" style="139" customWidth="1"/>
    <col min="14" max="16384" width="9.140625" style="139" customWidth="1"/>
  </cols>
  <sheetData>
    <row r="1" spans="1:7" ht="15.75">
      <c r="A1" s="208" t="s">
        <v>281</v>
      </c>
      <c r="B1" s="208"/>
      <c r="C1" s="208"/>
      <c r="D1" s="208"/>
      <c r="E1" s="208"/>
      <c r="F1" s="208"/>
      <c r="G1" s="208"/>
    </row>
    <row r="2" spans="1:7" ht="14.25" customHeight="1">
      <c r="A2" s="141"/>
      <c r="B2" s="142"/>
      <c r="C2" s="143"/>
      <c r="D2" s="143"/>
      <c r="E2" s="144"/>
      <c r="F2" s="143"/>
      <c r="G2" s="143"/>
    </row>
    <row r="3" spans="1:7" ht="12.75">
      <c r="A3" s="202" t="s">
        <v>51</v>
      </c>
      <c r="B3" s="202"/>
      <c r="C3" s="91" t="str">
        <f>CONCATENATE(cislostavby," ",nazevstavby)</f>
        <v>2016-0035 PŘÍSTAVBA OSOBNÍHO VÝTAHU A ÚPRAVA WC</v>
      </c>
      <c r="D3" s="92"/>
      <c r="E3" s="145" t="s">
        <v>76</v>
      </c>
      <c r="F3" s="146" t="str">
        <f>Rekapitulace!H1</f>
        <v>A01</v>
      </c>
      <c r="G3" s="147"/>
    </row>
    <row r="4" spans="1:7" ht="12.75">
      <c r="A4" s="209" t="s">
        <v>54</v>
      </c>
      <c r="B4" s="209"/>
      <c r="C4" s="97" t="str">
        <f>CONCATENATE(cisloobjektu," ",nazevobjektu)</f>
        <v>SO01 výtah</v>
      </c>
      <c r="D4" s="98"/>
      <c r="E4" s="210">
        <f>Rekapitulace!G2</f>
        <v>0</v>
      </c>
      <c r="F4" s="210"/>
      <c r="G4" s="210"/>
    </row>
    <row r="5" spans="1:7" ht="12.75">
      <c r="A5" s="148"/>
      <c r="B5" s="141"/>
      <c r="C5" s="141"/>
      <c r="D5" s="141"/>
      <c r="E5" s="149"/>
      <c r="F5" s="141"/>
      <c r="G5" s="150"/>
    </row>
    <row r="6" spans="1:7" ht="12.75">
      <c r="A6" s="151" t="s">
        <v>77</v>
      </c>
      <c r="B6" s="152" t="s">
        <v>78</v>
      </c>
      <c r="C6" s="152" t="s">
        <v>79</v>
      </c>
      <c r="D6" s="152" t="s">
        <v>80</v>
      </c>
      <c r="E6" s="153" t="s">
        <v>81</v>
      </c>
      <c r="F6" s="152" t="s">
        <v>82</v>
      </c>
      <c r="G6" s="154" t="s">
        <v>83</v>
      </c>
    </row>
    <row r="7" spans="1:15" ht="12.75">
      <c r="A7" s="155" t="s">
        <v>84</v>
      </c>
      <c r="B7" s="156" t="s">
        <v>85</v>
      </c>
      <c r="C7" s="157" t="s">
        <v>86</v>
      </c>
      <c r="D7" s="158"/>
      <c r="E7" s="159"/>
      <c r="F7" s="159"/>
      <c r="G7" s="160"/>
      <c r="H7" s="161"/>
      <c r="I7" s="161"/>
      <c r="O7" s="162">
        <v>1</v>
      </c>
    </row>
    <row r="8" spans="1:104" ht="12.75">
      <c r="A8" s="163">
        <v>1</v>
      </c>
      <c r="B8" s="164" t="s">
        <v>87</v>
      </c>
      <c r="C8" s="165" t="s">
        <v>88</v>
      </c>
      <c r="D8" s="166" t="s">
        <v>89</v>
      </c>
      <c r="E8" s="167">
        <v>3.9345</v>
      </c>
      <c r="F8" s="167">
        <v>0</v>
      </c>
      <c r="G8" s="168">
        <f>E8*F8</f>
        <v>0</v>
      </c>
      <c r="O8" s="162">
        <v>2</v>
      </c>
      <c r="AA8" s="139">
        <v>1</v>
      </c>
      <c r="AB8" s="139">
        <v>1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A8" s="169">
        <v>1</v>
      </c>
      <c r="CB8" s="169">
        <v>1</v>
      </c>
      <c r="CZ8" s="139">
        <v>0</v>
      </c>
    </row>
    <row r="9" spans="1:15" ht="12.75" customHeight="1">
      <c r="A9" s="170"/>
      <c r="B9" s="171"/>
      <c r="C9" s="211" t="s">
        <v>90</v>
      </c>
      <c r="D9" s="211"/>
      <c r="E9" s="172">
        <v>0.7425</v>
      </c>
      <c r="F9" s="173"/>
      <c r="G9" s="174"/>
      <c r="M9" s="175" t="s">
        <v>90</v>
      </c>
      <c r="O9" s="162"/>
    </row>
    <row r="10" spans="1:15" ht="12.75" customHeight="1">
      <c r="A10" s="170"/>
      <c r="B10" s="171"/>
      <c r="C10" s="211" t="s">
        <v>91</v>
      </c>
      <c r="D10" s="211"/>
      <c r="E10" s="172">
        <v>3.192</v>
      </c>
      <c r="F10" s="173"/>
      <c r="G10" s="174"/>
      <c r="M10" s="175" t="s">
        <v>91</v>
      </c>
      <c r="O10" s="162"/>
    </row>
    <row r="11" spans="1:104" ht="12.75">
      <c r="A11" s="163">
        <v>2</v>
      </c>
      <c r="B11" s="164" t="s">
        <v>92</v>
      </c>
      <c r="C11" s="165" t="s">
        <v>93</v>
      </c>
      <c r="D11" s="166" t="s">
        <v>89</v>
      </c>
      <c r="E11" s="167">
        <v>3.9345</v>
      </c>
      <c r="F11" s="167">
        <v>0</v>
      </c>
      <c r="G11" s="168">
        <f>E11*F11</f>
        <v>0</v>
      </c>
      <c r="O11" s="162">
        <v>2</v>
      </c>
      <c r="AA11" s="139">
        <v>1</v>
      </c>
      <c r="AB11" s="139">
        <v>1</v>
      </c>
      <c r="AC11" s="139">
        <v>1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A11" s="169">
        <v>1</v>
      </c>
      <c r="CB11" s="169">
        <v>1</v>
      </c>
      <c r="CZ11" s="139">
        <v>0</v>
      </c>
    </row>
    <row r="12" spans="1:104" ht="12.75">
      <c r="A12" s="163">
        <v>3</v>
      </c>
      <c r="B12" s="164" t="s">
        <v>94</v>
      </c>
      <c r="C12" s="165" t="s">
        <v>95</v>
      </c>
      <c r="D12" s="166" t="s">
        <v>89</v>
      </c>
      <c r="E12" s="167">
        <v>13.122</v>
      </c>
      <c r="F12" s="167">
        <v>0</v>
      </c>
      <c r="G12" s="168">
        <f>E12*F12</f>
        <v>0</v>
      </c>
      <c r="O12" s="162">
        <v>2</v>
      </c>
      <c r="AA12" s="139">
        <v>1</v>
      </c>
      <c r="AB12" s="139">
        <v>1</v>
      </c>
      <c r="AC12" s="139">
        <v>1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A12" s="169">
        <v>1</v>
      </c>
      <c r="CB12" s="169">
        <v>1</v>
      </c>
      <c r="CZ12" s="139">
        <v>0</v>
      </c>
    </row>
    <row r="13" spans="1:15" ht="12.75" customHeight="1">
      <c r="A13" s="170"/>
      <c r="B13" s="171"/>
      <c r="C13" s="211" t="s">
        <v>96</v>
      </c>
      <c r="D13" s="211"/>
      <c r="E13" s="172">
        <v>3.402</v>
      </c>
      <c r="F13" s="173"/>
      <c r="G13" s="174"/>
      <c r="M13" s="175" t="s">
        <v>96</v>
      </c>
      <c r="O13" s="162"/>
    </row>
    <row r="14" spans="1:15" ht="12.75" customHeight="1">
      <c r="A14" s="170"/>
      <c r="B14" s="171"/>
      <c r="C14" s="211" t="s">
        <v>97</v>
      </c>
      <c r="D14" s="211"/>
      <c r="E14" s="172">
        <v>9.72</v>
      </c>
      <c r="F14" s="173"/>
      <c r="G14" s="174"/>
      <c r="M14" s="175" t="s">
        <v>97</v>
      </c>
      <c r="O14" s="162"/>
    </row>
    <row r="15" spans="1:104" ht="12.75">
      <c r="A15" s="163">
        <v>4</v>
      </c>
      <c r="B15" s="164" t="s">
        <v>98</v>
      </c>
      <c r="C15" s="165" t="s">
        <v>99</v>
      </c>
      <c r="D15" s="166" t="s">
        <v>89</v>
      </c>
      <c r="E15" s="167">
        <v>13.122</v>
      </c>
      <c r="F15" s="167">
        <v>0</v>
      </c>
      <c r="G15" s="168">
        <f>E15*F15</f>
        <v>0</v>
      </c>
      <c r="O15" s="162">
        <v>2</v>
      </c>
      <c r="AA15" s="139">
        <v>1</v>
      </c>
      <c r="AB15" s="139">
        <v>1</v>
      </c>
      <c r="AC15" s="139">
        <v>1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A15" s="169">
        <v>1</v>
      </c>
      <c r="CB15" s="169">
        <v>1</v>
      </c>
      <c r="CZ15" s="139">
        <v>0</v>
      </c>
    </row>
    <row r="16" spans="1:104" ht="12.75">
      <c r="A16" s="163">
        <v>5</v>
      </c>
      <c r="B16" s="164" t="s">
        <v>100</v>
      </c>
      <c r="C16" s="165" t="s">
        <v>101</v>
      </c>
      <c r="D16" s="166" t="s">
        <v>89</v>
      </c>
      <c r="E16" s="167">
        <v>17.0565</v>
      </c>
      <c r="F16" s="167">
        <v>0</v>
      </c>
      <c r="G16" s="168">
        <f>E16*F16</f>
        <v>0</v>
      </c>
      <c r="O16" s="162">
        <v>2</v>
      </c>
      <c r="AA16" s="139">
        <v>1</v>
      </c>
      <c r="AB16" s="139">
        <v>1</v>
      </c>
      <c r="AC16" s="139">
        <v>1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A16" s="169">
        <v>1</v>
      </c>
      <c r="CB16" s="169">
        <v>1</v>
      </c>
      <c r="CZ16" s="139">
        <v>0</v>
      </c>
    </row>
    <row r="17" spans="1:15" ht="12.75" customHeight="1">
      <c r="A17" s="170"/>
      <c r="B17" s="171"/>
      <c r="C17" s="211" t="s">
        <v>102</v>
      </c>
      <c r="D17" s="211"/>
      <c r="E17" s="172">
        <v>17.0565</v>
      </c>
      <c r="F17" s="173"/>
      <c r="G17" s="174"/>
      <c r="M17" s="175" t="s">
        <v>102</v>
      </c>
      <c r="O17" s="162"/>
    </row>
    <row r="18" spans="1:104" ht="12.75">
      <c r="A18" s="163">
        <v>6</v>
      </c>
      <c r="B18" s="164" t="s">
        <v>103</v>
      </c>
      <c r="C18" s="165" t="s">
        <v>104</v>
      </c>
      <c r="D18" s="166" t="s">
        <v>89</v>
      </c>
      <c r="E18" s="167">
        <v>15.9879</v>
      </c>
      <c r="F18" s="167">
        <v>0</v>
      </c>
      <c r="G18" s="168">
        <f>E18*F18</f>
        <v>0</v>
      </c>
      <c r="O18" s="162">
        <v>2</v>
      </c>
      <c r="AA18" s="139">
        <v>1</v>
      </c>
      <c r="AB18" s="139">
        <v>1</v>
      </c>
      <c r="AC18" s="139">
        <v>1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A18" s="169">
        <v>1</v>
      </c>
      <c r="CB18" s="169">
        <v>1</v>
      </c>
      <c r="CZ18" s="139">
        <v>0</v>
      </c>
    </row>
    <row r="19" spans="1:15" ht="12.75" customHeight="1">
      <c r="A19" s="170"/>
      <c r="B19" s="171"/>
      <c r="C19" s="211" t="s">
        <v>105</v>
      </c>
      <c r="D19" s="211"/>
      <c r="E19" s="172">
        <v>3.9345</v>
      </c>
      <c r="F19" s="173"/>
      <c r="G19" s="174"/>
      <c r="M19" s="175" t="s">
        <v>105</v>
      </c>
      <c r="O19" s="162"/>
    </row>
    <row r="20" spans="1:15" ht="12.75" customHeight="1">
      <c r="A20" s="170"/>
      <c r="B20" s="171"/>
      <c r="C20" s="211" t="s">
        <v>106</v>
      </c>
      <c r="D20" s="211"/>
      <c r="E20" s="172">
        <v>13.122</v>
      </c>
      <c r="F20" s="173"/>
      <c r="G20" s="174"/>
      <c r="M20" s="175" t="s">
        <v>106</v>
      </c>
      <c r="O20" s="162"/>
    </row>
    <row r="21" spans="1:15" ht="12.75" customHeight="1">
      <c r="A21" s="170"/>
      <c r="B21" s="171"/>
      <c r="C21" s="211" t="s">
        <v>107</v>
      </c>
      <c r="D21" s="211"/>
      <c r="E21" s="172">
        <v>-1.0686</v>
      </c>
      <c r="F21" s="173"/>
      <c r="G21" s="174"/>
      <c r="M21" s="175" t="s">
        <v>107</v>
      </c>
      <c r="O21" s="162"/>
    </row>
    <row r="22" spans="1:104" ht="12.75">
      <c r="A22" s="163">
        <v>7</v>
      </c>
      <c r="B22" s="164" t="s">
        <v>108</v>
      </c>
      <c r="C22" s="165" t="s">
        <v>109</v>
      </c>
      <c r="D22" s="166" t="s">
        <v>89</v>
      </c>
      <c r="E22" s="167">
        <v>15.9879</v>
      </c>
      <c r="F22" s="167">
        <v>0</v>
      </c>
      <c r="G22" s="168">
        <f>E22*F22</f>
        <v>0</v>
      </c>
      <c r="O22" s="162">
        <v>2</v>
      </c>
      <c r="AA22" s="139">
        <v>1</v>
      </c>
      <c r="AB22" s="139">
        <v>1</v>
      </c>
      <c r="AC22" s="139">
        <v>1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A22" s="169">
        <v>1</v>
      </c>
      <c r="CB22" s="169">
        <v>1</v>
      </c>
      <c r="CZ22" s="139">
        <v>0</v>
      </c>
    </row>
    <row r="23" spans="1:104" ht="22.5">
      <c r="A23" s="163">
        <v>8</v>
      </c>
      <c r="B23" s="164" t="s">
        <v>110</v>
      </c>
      <c r="C23" s="165" t="s">
        <v>111</v>
      </c>
      <c r="D23" s="166" t="s">
        <v>89</v>
      </c>
      <c r="E23" s="167">
        <v>15.9879</v>
      </c>
      <c r="F23" s="167">
        <v>0</v>
      </c>
      <c r="G23" s="168">
        <f>E23*F23</f>
        <v>0</v>
      </c>
      <c r="O23" s="162">
        <v>2</v>
      </c>
      <c r="AA23" s="139">
        <v>1</v>
      </c>
      <c r="AB23" s="139">
        <v>0</v>
      </c>
      <c r="AC23" s="139">
        <v>0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A23" s="169">
        <v>1</v>
      </c>
      <c r="CB23" s="169">
        <v>0</v>
      </c>
      <c r="CZ23" s="139">
        <v>0</v>
      </c>
    </row>
    <row r="24" spans="1:104" ht="12.75">
      <c r="A24" s="163">
        <v>9</v>
      </c>
      <c r="B24" s="164" t="s">
        <v>112</v>
      </c>
      <c r="C24" s="165" t="s">
        <v>113</v>
      </c>
      <c r="D24" s="166" t="s">
        <v>89</v>
      </c>
      <c r="E24" s="167">
        <v>15.9879</v>
      </c>
      <c r="F24" s="167">
        <v>0</v>
      </c>
      <c r="G24" s="168">
        <f>E24*F24</f>
        <v>0</v>
      </c>
      <c r="O24" s="162">
        <v>2</v>
      </c>
      <c r="AA24" s="139">
        <v>1</v>
      </c>
      <c r="AB24" s="139">
        <v>1</v>
      </c>
      <c r="AC24" s="139">
        <v>1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A24" s="169">
        <v>1</v>
      </c>
      <c r="CB24" s="169">
        <v>1</v>
      </c>
      <c r="CZ24" s="139">
        <v>0</v>
      </c>
    </row>
    <row r="25" spans="1:104" ht="12.75">
      <c r="A25" s="163">
        <v>10</v>
      </c>
      <c r="B25" s="164" t="s">
        <v>114</v>
      </c>
      <c r="C25" s="165" t="s">
        <v>115</v>
      </c>
      <c r="D25" s="166" t="s">
        <v>89</v>
      </c>
      <c r="E25" s="167">
        <v>1.0686</v>
      </c>
      <c r="F25" s="167">
        <v>0</v>
      </c>
      <c r="G25" s="168">
        <f>E25*F25</f>
        <v>0</v>
      </c>
      <c r="O25" s="162">
        <v>2</v>
      </c>
      <c r="AA25" s="139">
        <v>1</v>
      </c>
      <c r="AB25" s="139">
        <v>1</v>
      </c>
      <c r="AC25" s="139">
        <v>1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A25" s="169">
        <v>1</v>
      </c>
      <c r="CB25" s="169">
        <v>1</v>
      </c>
      <c r="CZ25" s="139">
        <v>0</v>
      </c>
    </row>
    <row r="26" spans="1:15" ht="12.75" customHeight="1">
      <c r="A26" s="170"/>
      <c r="B26" s="171"/>
      <c r="C26" s="211" t="s">
        <v>116</v>
      </c>
      <c r="D26" s="211"/>
      <c r="E26" s="172">
        <v>3.192</v>
      </c>
      <c r="F26" s="173"/>
      <c r="G26" s="174"/>
      <c r="M26" s="175" t="s">
        <v>116</v>
      </c>
      <c r="O26" s="162"/>
    </row>
    <row r="27" spans="1:15" ht="12.75" customHeight="1">
      <c r="A27" s="170"/>
      <c r="B27" s="171"/>
      <c r="C27" s="211" t="s">
        <v>117</v>
      </c>
      <c r="D27" s="211"/>
      <c r="E27" s="172">
        <v>-1.3254</v>
      </c>
      <c r="F27" s="173"/>
      <c r="G27" s="174"/>
      <c r="M27" s="175" t="s">
        <v>117</v>
      </c>
      <c r="O27" s="162"/>
    </row>
    <row r="28" spans="1:15" ht="12.75" customHeight="1">
      <c r="A28" s="170"/>
      <c r="B28" s="171"/>
      <c r="C28" s="211" t="s">
        <v>118</v>
      </c>
      <c r="D28" s="211"/>
      <c r="E28" s="172">
        <v>-0.798</v>
      </c>
      <c r="F28" s="173"/>
      <c r="G28" s="174"/>
      <c r="M28" s="175" t="s">
        <v>118</v>
      </c>
      <c r="O28" s="162"/>
    </row>
    <row r="29" spans="1:104" ht="12.75">
      <c r="A29" s="163">
        <v>11</v>
      </c>
      <c r="B29" s="164" t="s">
        <v>119</v>
      </c>
      <c r="C29" s="165" t="s">
        <v>120</v>
      </c>
      <c r="D29" s="166" t="s">
        <v>89</v>
      </c>
      <c r="E29" s="167">
        <v>1.3254</v>
      </c>
      <c r="F29" s="167">
        <v>0</v>
      </c>
      <c r="G29" s="168">
        <f>E29*F29</f>
        <v>0</v>
      </c>
      <c r="O29" s="162">
        <v>2</v>
      </c>
      <c r="AA29" s="139">
        <v>1</v>
      </c>
      <c r="AB29" s="139">
        <v>1</v>
      </c>
      <c r="AC29" s="139">
        <v>1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A29" s="169">
        <v>1</v>
      </c>
      <c r="CB29" s="169">
        <v>1</v>
      </c>
      <c r="CZ29" s="139">
        <v>0</v>
      </c>
    </row>
    <row r="30" spans="1:15" ht="12.75" customHeight="1">
      <c r="A30" s="170"/>
      <c r="B30" s="171"/>
      <c r="C30" s="211" t="s">
        <v>121</v>
      </c>
      <c r="D30" s="211"/>
      <c r="E30" s="172">
        <v>1.3254</v>
      </c>
      <c r="F30" s="173"/>
      <c r="G30" s="174"/>
      <c r="M30" s="175" t="s">
        <v>121</v>
      </c>
      <c r="O30" s="162"/>
    </row>
    <row r="31" spans="1:104" ht="12.75">
      <c r="A31" s="163">
        <v>12</v>
      </c>
      <c r="B31" s="164" t="s">
        <v>122</v>
      </c>
      <c r="C31" s="165" t="s">
        <v>123</v>
      </c>
      <c r="D31" s="166" t="s">
        <v>124</v>
      </c>
      <c r="E31" s="167">
        <v>9.72</v>
      </c>
      <c r="F31" s="167">
        <v>0</v>
      </c>
      <c r="G31" s="168">
        <f>E31*F31</f>
        <v>0</v>
      </c>
      <c r="O31" s="162">
        <v>2</v>
      </c>
      <c r="AA31" s="139">
        <v>1</v>
      </c>
      <c r="AB31" s="139">
        <v>0</v>
      </c>
      <c r="AC31" s="139">
        <v>0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A31" s="169">
        <v>1</v>
      </c>
      <c r="CB31" s="169">
        <v>0</v>
      </c>
      <c r="CZ31" s="139">
        <v>0</v>
      </c>
    </row>
    <row r="32" spans="1:15" ht="12.75" customHeight="1">
      <c r="A32" s="170"/>
      <c r="B32" s="171"/>
      <c r="C32" s="211" t="s">
        <v>125</v>
      </c>
      <c r="D32" s="211"/>
      <c r="E32" s="172">
        <v>9.72</v>
      </c>
      <c r="F32" s="173"/>
      <c r="G32" s="174"/>
      <c r="M32" s="175" t="s">
        <v>125</v>
      </c>
      <c r="O32" s="162"/>
    </row>
    <row r="33" spans="1:104" ht="12.75">
      <c r="A33" s="163">
        <v>13</v>
      </c>
      <c r="B33" s="164" t="s">
        <v>126</v>
      </c>
      <c r="C33" s="165" t="s">
        <v>127</v>
      </c>
      <c r="D33" s="166" t="s">
        <v>89</v>
      </c>
      <c r="E33" s="167">
        <v>15.9879</v>
      </c>
      <c r="F33" s="167">
        <v>0</v>
      </c>
      <c r="G33" s="168">
        <f>E33*F33</f>
        <v>0</v>
      </c>
      <c r="O33" s="162">
        <v>2</v>
      </c>
      <c r="AA33" s="139">
        <v>1</v>
      </c>
      <c r="AB33" s="139">
        <v>1</v>
      </c>
      <c r="AC33" s="139">
        <v>1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A33" s="169">
        <v>1</v>
      </c>
      <c r="CB33" s="169">
        <v>1</v>
      </c>
      <c r="CZ33" s="139">
        <v>0</v>
      </c>
    </row>
    <row r="34" spans="1:104" ht="12.75">
      <c r="A34" s="163">
        <v>14</v>
      </c>
      <c r="B34" s="164" t="s">
        <v>128</v>
      </c>
      <c r="C34" s="165" t="s">
        <v>129</v>
      </c>
      <c r="D34" s="166" t="s">
        <v>89</v>
      </c>
      <c r="E34" s="167">
        <v>1.3254</v>
      </c>
      <c r="F34" s="167">
        <v>0</v>
      </c>
      <c r="G34" s="168">
        <f>E34*F34</f>
        <v>0</v>
      </c>
      <c r="O34" s="162">
        <v>2</v>
      </c>
      <c r="AA34" s="139">
        <v>3</v>
      </c>
      <c r="AB34" s="139">
        <v>1</v>
      </c>
      <c r="AC34" s="139">
        <v>58152195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A34" s="169">
        <v>3</v>
      </c>
      <c r="CB34" s="169">
        <v>1</v>
      </c>
      <c r="CZ34" s="139">
        <v>1.67</v>
      </c>
    </row>
    <row r="35" spans="1:57" ht="12.75">
      <c r="A35" s="176"/>
      <c r="B35" s="177" t="s">
        <v>130</v>
      </c>
      <c r="C35" s="178" t="str">
        <f>CONCATENATE(B7," ",C7)</f>
        <v>1 Zemní práce</v>
      </c>
      <c r="D35" s="179"/>
      <c r="E35" s="180"/>
      <c r="F35" s="181"/>
      <c r="G35" s="182">
        <f>SUM(G7:G34)</f>
        <v>0</v>
      </c>
      <c r="O35" s="162">
        <v>4</v>
      </c>
      <c r="BA35" s="183">
        <f>SUM(BA7:BA34)</f>
        <v>0</v>
      </c>
      <c r="BB35" s="183">
        <f>SUM(BB7:BB34)</f>
        <v>0</v>
      </c>
      <c r="BC35" s="183">
        <f>SUM(BC7:BC34)</f>
        <v>0</v>
      </c>
      <c r="BD35" s="183">
        <f>SUM(BD7:BD34)</f>
        <v>0</v>
      </c>
      <c r="BE35" s="183">
        <f>SUM(BE7:BE34)</f>
        <v>0</v>
      </c>
    </row>
    <row r="36" spans="1:15" ht="12.75">
      <c r="A36" s="155" t="s">
        <v>84</v>
      </c>
      <c r="B36" s="156" t="s">
        <v>131</v>
      </c>
      <c r="C36" s="157" t="s">
        <v>132</v>
      </c>
      <c r="D36" s="158"/>
      <c r="E36" s="159"/>
      <c r="F36" s="159"/>
      <c r="G36" s="160"/>
      <c r="H36" s="161"/>
      <c r="I36" s="161"/>
      <c r="O36" s="162">
        <v>1</v>
      </c>
    </row>
    <row r="37" spans="1:104" ht="12.75">
      <c r="A37" s="163">
        <v>15</v>
      </c>
      <c r="B37" s="164" t="s">
        <v>133</v>
      </c>
      <c r="C37" s="165" t="s">
        <v>134</v>
      </c>
      <c r="D37" s="166" t="s">
        <v>89</v>
      </c>
      <c r="E37" s="167">
        <v>1.4375</v>
      </c>
      <c r="F37" s="167">
        <v>0</v>
      </c>
      <c r="G37" s="168">
        <f>E37*F37</f>
        <v>0</v>
      </c>
      <c r="O37" s="162">
        <v>2</v>
      </c>
      <c r="AA37" s="139">
        <v>1</v>
      </c>
      <c r="AB37" s="139">
        <v>1</v>
      </c>
      <c r="AC37" s="139">
        <v>1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A37" s="169">
        <v>1</v>
      </c>
      <c r="CB37" s="169">
        <v>1</v>
      </c>
      <c r="CZ37" s="139">
        <v>2.418</v>
      </c>
    </row>
    <row r="38" spans="1:15" ht="12.75" customHeight="1">
      <c r="A38" s="170"/>
      <c r="B38" s="171"/>
      <c r="C38" s="211" t="s">
        <v>135</v>
      </c>
      <c r="D38" s="211"/>
      <c r="E38" s="172">
        <v>1.4375</v>
      </c>
      <c r="F38" s="173"/>
      <c r="G38" s="174"/>
      <c r="M38" s="175" t="s">
        <v>135</v>
      </c>
      <c r="O38" s="162"/>
    </row>
    <row r="39" spans="1:104" ht="22.5">
      <c r="A39" s="163">
        <v>16</v>
      </c>
      <c r="B39" s="164" t="s">
        <v>136</v>
      </c>
      <c r="C39" s="165" t="s">
        <v>137</v>
      </c>
      <c r="D39" s="166" t="s">
        <v>138</v>
      </c>
      <c r="E39" s="167">
        <v>0.0776</v>
      </c>
      <c r="F39" s="167">
        <v>0</v>
      </c>
      <c r="G39" s="168">
        <f>E39*F39</f>
        <v>0</v>
      </c>
      <c r="O39" s="162">
        <v>2</v>
      </c>
      <c r="AA39" s="139">
        <v>1</v>
      </c>
      <c r="AB39" s="139">
        <v>1</v>
      </c>
      <c r="AC39" s="139">
        <v>1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A39" s="169">
        <v>1</v>
      </c>
      <c r="CB39" s="169">
        <v>1</v>
      </c>
      <c r="CZ39" s="139">
        <v>1.053</v>
      </c>
    </row>
    <row r="40" spans="1:15" ht="12.75" customHeight="1">
      <c r="A40" s="170"/>
      <c r="B40" s="171"/>
      <c r="C40" s="211" t="s">
        <v>139</v>
      </c>
      <c r="D40" s="211"/>
      <c r="E40" s="172">
        <v>0.0776</v>
      </c>
      <c r="F40" s="173"/>
      <c r="G40" s="174"/>
      <c r="M40" s="175" t="s">
        <v>139</v>
      </c>
      <c r="O40" s="162"/>
    </row>
    <row r="41" spans="1:104" ht="22.5">
      <c r="A41" s="163">
        <v>17</v>
      </c>
      <c r="B41" s="164" t="s">
        <v>136</v>
      </c>
      <c r="C41" s="165" t="s">
        <v>137</v>
      </c>
      <c r="D41" s="166" t="s">
        <v>138</v>
      </c>
      <c r="E41" s="167">
        <v>0.0106</v>
      </c>
      <c r="F41" s="167">
        <v>0</v>
      </c>
      <c r="G41" s="168">
        <f>E41*F41</f>
        <v>0</v>
      </c>
      <c r="O41" s="162">
        <v>2</v>
      </c>
      <c r="AA41" s="139">
        <v>1</v>
      </c>
      <c r="AB41" s="139">
        <v>1</v>
      </c>
      <c r="AC41" s="139">
        <v>1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A41" s="169">
        <v>1</v>
      </c>
      <c r="CB41" s="169">
        <v>1</v>
      </c>
      <c r="CZ41" s="139">
        <v>1.053</v>
      </c>
    </row>
    <row r="42" spans="1:15" ht="12.75" customHeight="1">
      <c r="A42" s="170"/>
      <c r="B42" s="171"/>
      <c r="C42" s="211" t="s">
        <v>140</v>
      </c>
      <c r="D42" s="211"/>
      <c r="E42" s="172">
        <v>0.0106</v>
      </c>
      <c r="F42" s="173"/>
      <c r="G42" s="174"/>
      <c r="M42" s="175" t="s">
        <v>140</v>
      </c>
      <c r="O42" s="162"/>
    </row>
    <row r="43" spans="1:104" ht="22.5">
      <c r="A43" s="163">
        <v>18</v>
      </c>
      <c r="B43" s="164" t="s">
        <v>141</v>
      </c>
      <c r="C43" s="165" t="s">
        <v>142</v>
      </c>
      <c r="D43" s="166" t="s">
        <v>124</v>
      </c>
      <c r="E43" s="167">
        <v>6.92</v>
      </c>
      <c r="F43" s="167">
        <v>0</v>
      </c>
      <c r="G43" s="168">
        <f>E43*F43</f>
        <v>0</v>
      </c>
      <c r="O43" s="162">
        <v>2</v>
      </c>
      <c r="AA43" s="139">
        <v>1</v>
      </c>
      <c r="AB43" s="139">
        <v>1</v>
      </c>
      <c r="AC43" s="139">
        <v>1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A43" s="169">
        <v>1</v>
      </c>
      <c r="CB43" s="169">
        <v>1</v>
      </c>
      <c r="CZ43" s="139">
        <v>0.6198</v>
      </c>
    </row>
    <row r="44" spans="1:15" ht="12.75" customHeight="1">
      <c r="A44" s="170"/>
      <c r="B44" s="171"/>
      <c r="C44" s="211" t="s">
        <v>143</v>
      </c>
      <c r="D44" s="211"/>
      <c r="E44" s="172">
        <v>6.92</v>
      </c>
      <c r="F44" s="173"/>
      <c r="G44" s="174"/>
      <c r="M44" s="175" t="s">
        <v>143</v>
      </c>
      <c r="O44" s="162"/>
    </row>
    <row r="45" spans="1:104" ht="12.75">
      <c r="A45" s="163">
        <v>19</v>
      </c>
      <c r="B45" s="164" t="s">
        <v>144</v>
      </c>
      <c r="C45" s="165" t="s">
        <v>145</v>
      </c>
      <c r="D45" s="166" t="s">
        <v>89</v>
      </c>
      <c r="E45" s="167">
        <v>0.8775</v>
      </c>
      <c r="F45" s="167">
        <v>0</v>
      </c>
      <c r="G45" s="168">
        <f>E45*F45</f>
        <v>0</v>
      </c>
      <c r="O45" s="162">
        <v>2</v>
      </c>
      <c r="AA45" s="139">
        <v>1</v>
      </c>
      <c r="AB45" s="139">
        <v>1</v>
      </c>
      <c r="AC45" s="139">
        <v>1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A45" s="169">
        <v>1</v>
      </c>
      <c r="CB45" s="169">
        <v>1</v>
      </c>
      <c r="CZ45" s="139">
        <v>2.5828</v>
      </c>
    </row>
    <row r="46" spans="1:15" ht="12.75" customHeight="1">
      <c r="A46" s="170"/>
      <c r="B46" s="171"/>
      <c r="C46" s="211" t="s">
        <v>146</v>
      </c>
      <c r="D46" s="211"/>
      <c r="E46" s="172">
        <v>0.8775</v>
      </c>
      <c r="F46" s="173"/>
      <c r="G46" s="174"/>
      <c r="M46" s="175" t="s">
        <v>146</v>
      </c>
      <c r="O46" s="162"/>
    </row>
    <row r="47" spans="1:57" ht="12.75">
      <c r="A47" s="176"/>
      <c r="B47" s="177" t="s">
        <v>130</v>
      </c>
      <c r="C47" s="178" t="str">
        <f>CONCATENATE(B36," ",C36)</f>
        <v>2 Základy a zvláštní zakládání</v>
      </c>
      <c r="D47" s="179"/>
      <c r="E47" s="180"/>
      <c r="F47" s="181"/>
      <c r="G47" s="182">
        <f>SUM(G36:G46)</f>
        <v>0</v>
      </c>
      <c r="O47" s="162">
        <v>4</v>
      </c>
      <c r="BA47" s="183">
        <f>SUM(BA36:BA46)</f>
        <v>0</v>
      </c>
      <c r="BB47" s="183">
        <f>SUM(BB36:BB46)</f>
        <v>0</v>
      </c>
      <c r="BC47" s="183">
        <f>SUM(BC36:BC46)</f>
        <v>0</v>
      </c>
      <c r="BD47" s="183">
        <f>SUM(BD36:BD46)</f>
        <v>0</v>
      </c>
      <c r="BE47" s="183">
        <f>SUM(BE36:BE46)</f>
        <v>0</v>
      </c>
    </row>
    <row r="48" spans="1:15" ht="12.75">
      <c r="A48" s="155" t="s">
        <v>84</v>
      </c>
      <c r="B48" s="156" t="s">
        <v>147</v>
      </c>
      <c r="C48" s="157" t="s">
        <v>148</v>
      </c>
      <c r="D48" s="158"/>
      <c r="E48" s="159"/>
      <c r="F48" s="159"/>
      <c r="G48" s="160"/>
      <c r="H48" s="161"/>
      <c r="I48" s="161"/>
      <c r="O48" s="162">
        <v>1</v>
      </c>
    </row>
    <row r="49" spans="1:104" ht="12.75">
      <c r="A49" s="163">
        <v>20</v>
      </c>
      <c r="B49" s="164" t="s">
        <v>149</v>
      </c>
      <c r="C49" s="165" t="s">
        <v>150</v>
      </c>
      <c r="D49" s="166" t="s">
        <v>124</v>
      </c>
      <c r="E49" s="167">
        <v>9.92</v>
      </c>
      <c r="F49" s="167">
        <v>0</v>
      </c>
      <c r="G49" s="168">
        <f>E49*F49</f>
        <v>0</v>
      </c>
      <c r="O49" s="162">
        <v>2</v>
      </c>
      <c r="AA49" s="139">
        <v>1</v>
      </c>
      <c r="AB49" s="139">
        <v>0</v>
      </c>
      <c r="AC49" s="139">
        <v>0</v>
      </c>
      <c r="AZ49" s="139">
        <v>1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A49" s="169">
        <v>1</v>
      </c>
      <c r="CB49" s="169">
        <v>0</v>
      </c>
      <c r="CZ49" s="139">
        <v>0.08628000000000001</v>
      </c>
    </row>
    <row r="50" spans="1:15" ht="12.75" customHeight="1">
      <c r="A50" s="170"/>
      <c r="B50" s="171"/>
      <c r="C50" s="211" t="s">
        <v>151</v>
      </c>
      <c r="D50" s="211"/>
      <c r="E50" s="172">
        <v>9.92</v>
      </c>
      <c r="F50" s="173"/>
      <c r="G50" s="174"/>
      <c r="M50" s="175" t="s">
        <v>151</v>
      </c>
      <c r="O50" s="162"/>
    </row>
    <row r="51" spans="1:57" ht="12.75">
      <c r="A51" s="176"/>
      <c r="B51" s="177" t="s">
        <v>130</v>
      </c>
      <c r="C51" s="178" t="str">
        <f>CONCATENATE(B48," ",C48)</f>
        <v>3 Svislé a kompletní konstrukce</v>
      </c>
      <c r="D51" s="179"/>
      <c r="E51" s="180"/>
      <c r="F51" s="181"/>
      <c r="G51" s="182">
        <f>SUM(G48:G50)</f>
        <v>0</v>
      </c>
      <c r="O51" s="162">
        <v>4</v>
      </c>
      <c r="BA51" s="183">
        <f>SUM(BA48:BA50)</f>
        <v>0</v>
      </c>
      <c r="BB51" s="183">
        <f>SUM(BB48:BB50)</f>
        <v>0</v>
      </c>
      <c r="BC51" s="183">
        <f>SUM(BC48:BC50)</f>
        <v>0</v>
      </c>
      <c r="BD51" s="183">
        <f>SUM(BD48:BD50)</f>
        <v>0</v>
      </c>
      <c r="BE51" s="183">
        <f>SUM(BE48:BE50)</f>
        <v>0</v>
      </c>
    </row>
    <row r="52" spans="1:15" ht="12.75">
      <c r="A52" s="155" t="s">
        <v>84</v>
      </c>
      <c r="B52" s="156" t="s">
        <v>152</v>
      </c>
      <c r="C52" s="157" t="s">
        <v>153</v>
      </c>
      <c r="D52" s="158"/>
      <c r="E52" s="159"/>
      <c r="F52" s="159"/>
      <c r="G52" s="160"/>
      <c r="H52" s="161"/>
      <c r="I52" s="161"/>
      <c r="O52" s="162">
        <v>1</v>
      </c>
    </row>
    <row r="53" spans="1:104" ht="12.75">
      <c r="A53" s="163">
        <v>21</v>
      </c>
      <c r="B53" s="164" t="s">
        <v>154</v>
      </c>
      <c r="C53" s="165" t="s">
        <v>155</v>
      </c>
      <c r="D53" s="166" t="s">
        <v>89</v>
      </c>
      <c r="E53" s="167">
        <v>0.798</v>
      </c>
      <c r="F53" s="167">
        <v>0</v>
      </c>
      <c r="G53" s="168">
        <f>E53*F53</f>
        <v>0</v>
      </c>
      <c r="O53" s="162">
        <v>2</v>
      </c>
      <c r="AA53" s="139">
        <v>1</v>
      </c>
      <c r="AB53" s="139">
        <v>1</v>
      </c>
      <c r="AC53" s="139">
        <v>1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A53" s="169">
        <v>1</v>
      </c>
      <c r="CB53" s="169">
        <v>1</v>
      </c>
      <c r="CZ53" s="139">
        <v>1.891</v>
      </c>
    </row>
    <row r="54" spans="1:15" ht="12.75" customHeight="1">
      <c r="A54" s="170"/>
      <c r="B54" s="171"/>
      <c r="C54" s="211" t="s">
        <v>156</v>
      </c>
      <c r="D54" s="211"/>
      <c r="E54" s="172">
        <v>0.798</v>
      </c>
      <c r="F54" s="173"/>
      <c r="G54" s="174"/>
      <c r="M54" s="175" t="s">
        <v>156</v>
      </c>
      <c r="O54" s="162"/>
    </row>
    <row r="55" spans="1:57" ht="12.75">
      <c r="A55" s="176"/>
      <c r="B55" s="177" t="s">
        <v>130</v>
      </c>
      <c r="C55" s="178" t="str">
        <f>CONCATENATE(B52," ",C52)</f>
        <v>4 Vodorovné konstrukce</v>
      </c>
      <c r="D55" s="179"/>
      <c r="E55" s="180"/>
      <c r="F55" s="181"/>
      <c r="G55" s="182">
        <f>SUM(G52:G54)</f>
        <v>0</v>
      </c>
      <c r="O55" s="162">
        <v>4</v>
      </c>
      <c r="BA55" s="183">
        <f>SUM(BA52:BA54)</f>
        <v>0</v>
      </c>
      <c r="BB55" s="183">
        <f>SUM(BB52:BB54)</f>
        <v>0</v>
      </c>
      <c r="BC55" s="183">
        <f>SUM(BC52:BC54)</f>
        <v>0</v>
      </c>
      <c r="BD55" s="183">
        <f>SUM(BD52:BD54)</f>
        <v>0</v>
      </c>
      <c r="BE55" s="183">
        <f>SUM(BE52:BE54)</f>
        <v>0</v>
      </c>
    </row>
    <row r="56" spans="1:15" ht="12.75">
      <c r="A56" s="155" t="s">
        <v>84</v>
      </c>
      <c r="B56" s="156" t="s">
        <v>157</v>
      </c>
      <c r="C56" s="157" t="s">
        <v>158</v>
      </c>
      <c r="D56" s="158"/>
      <c r="E56" s="159"/>
      <c r="F56" s="159"/>
      <c r="G56" s="160"/>
      <c r="H56" s="161"/>
      <c r="I56" s="161"/>
      <c r="O56" s="162">
        <v>1</v>
      </c>
    </row>
    <row r="57" spans="1:104" ht="12.75">
      <c r="A57" s="163">
        <v>22</v>
      </c>
      <c r="B57" s="164" t="s">
        <v>159</v>
      </c>
      <c r="C57" s="165" t="s">
        <v>160</v>
      </c>
      <c r="D57" s="166" t="s">
        <v>124</v>
      </c>
      <c r="E57" s="167">
        <v>5.6</v>
      </c>
      <c r="F57" s="167">
        <v>0</v>
      </c>
      <c r="G57" s="168">
        <f>E57*F57</f>
        <v>0</v>
      </c>
      <c r="O57" s="162">
        <v>2</v>
      </c>
      <c r="AA57" s="139">
        <v>1</v>
      </c>
      <c r="AB57" s="139">
        <v>1</v>
      </c>
      <c r="AC57" s="139">
        <v>1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A57" s="169">
        <v>1</v>
      </c>
      <c r="CB57" s="169">
        <v>1</v>
      </c>
      <c r="CZ57" s="139">
        <v>0.057</v>
      </c>
    </row>
    <row r="58" spans="1:15" ht="12.75" customHeight="1">
      <c r="A58" s="170"/>
      <c r="B58" s="171"/>
      <c r="C58" s="211" t="s">
        <v>161</v>
      </c>
      <c r="D58" s="211"/>
      <c r="E58" s="172">
        <v>2.4</v>
      </c>
      <c r="F58" s="173"/>
      <c r="G58" s="174"/>
      <c r="M58" s="175" t="s">
        <v>161</v>
      </c>
      <c r="O58" s="162"/>
    </row>
    <row r="59" spans="1:15" ht="12.75" customHeight="1">
      <c r="A59" s="170"/>
      <c r="B59" s="171"/>
      <c r="C59" s="211" t="s">
        <v>162</v>
      </c>
      <c r="D59" s="211"/>
      <c r="E59" s="172">
        <v>3.2</v>
      </c>
      <c r="F59" s="173"/>
      <c r="G59" s="174"/>
      <c r="M59" s="175" t="s">
        <v>162</v>
      </c>
      <c r="O59" s="162"/>
    </row>
    <row r="60" spans="1:57" ht="12.75">
      <c r="A60" s="176"/>
      <c r="B60" s="177" t="s">
        <v>130</v>
      </c>
      <c r="C60" s="178" t="str">
        <f>CONCATENATE(B56," ",C56)</f>
        <v>61 Upravy povrchů vnitřní</v>
      </c>
      <c r="D60" s="179"/>
      <c r="E60" s="180"/>
      <c r="F60" s="181"/>
      <c r="G60" s="182">
        <f>SUM(G56:G59)</f>
        <v>0</v>
      </c>
      <c r="O60" s="162">
        <v>4</v>
      </c>
      <c r="BA60" s="183">
        <f>SUM(BA56:BA59)</f>
        <v>0</v>
      </c>
      <c r="BB60" s="183">
        <f>SUM(BB56:BB59)</f>
        <v>0</v>
      </c>
      <c r="BC60" s="183">
        <f>SUM(BC56:BC59)</f>
        <v>0</v>
      </c>
      <c r="BD60" s="183">
        <f>SUM(BD56:BD59)</f>
        <v>0</v>
      </c>
      <c r="BE60" s="183">
        <f>SUM(BE56:BE59)</f>
        <v>0</v>
      </c>
    </row>
    <row r="61" spans="1:15" ht="12.75">
      <c r="A61" s="155" t="s">
        <v>84</v>
      </c>
      <c r="B61" s="156" t="s">
        <v>163</v>
      </c>
      <c r="C61" s="157" t="s">
        <v>164</v>
      </c>
      <c r="D61" s="158"/>
      <c r="E61" s="159"/>
      <c r="F61" s="159"/>
      <c r="G61" s="160"/>
      <c r="H61" s="161"/>
      <c r="I61" s="161"/>
      <c r="O61" s="162">
        <v>1</v>
      </c>
    </row>
    <row r="62" spans="1:104" ht="22.5">
      <c r="A62" s="163">
        <v>23</v>
      </c>
      <c r="B62" s="164" t="s">
        <v>165</v>
      </c>
      <c r="C62" s="165" t="s">
        <v>166</v>
      </c>
      <c r="D62" s="166" t="s">
        <v>124</v>
      </c>
      <c r="E62" s="167">
        <v>5.6</v>
      </c>
      <c r="F62" s="167">
        <v>0</v>
      </c>
      <c r="G62" s="168">
        <f>E62*F62</f>
        <v>0</v>
      </c>
      <c r="O62" s="162">
        <v>2</v>
      </c>
      <c r="AA62" s="139">
        <v>1</v>
      </c>
      <c r="AB62" s="139">
        <v>1</v>
      </c>
      <c r="AC62" s="139">
        <v>1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A62" s="169">
        <v>1</v>
      </c>
      <c r="CB62" s="169">
        <v>1</v>
      </c>
      <c r="CZ62" s="139">
        <v>0.0006000000000000001</v>
      </c>
    </row>
    <row r="63" spans="1:57" ht="12.75">
      <c r="A63" s="176"/>
      <c r="B63" s="177" t="s">
        <v>130</v>
      </c>
      <c r="C63" s="178" t="str">
        <f>CONCATENATE(B61," ",C61)</f>
        <v>62 Úpravy povrchů vnější</v>
      </c>
      <c r="D63" s="179"/>
      <c r="E63" s="180"/>
      <c r="F63" s="181"/>
      <c r="G63" s="182">
        <f>SUM(G61:G62)</f>
        <v>0</v>
      </c>
      <c r="O63" s="162">
        <v>4</v>
      </c>
      <c r="BA63" s="183">
        <f>SUM(BA61:BA62)</f>
        <v>0</v>
      </c>
      <c r="BB63" s="183">
        <f>SUM(BB61:BB62)</f>
        <v>0</v>
      </c>
      <c r="BC63" s="183">
        <f>SUM(BC61:BC62)</f>
        <v>0</v>
      </c>
      <c r="BD63" s="183">
        <f>SUM(BD61:BD62)</f>
        <v>0</v>
      </c>
      <c r="BE63" s="183">
        <f>SUM(BE61:BE62)</f>
        <v>0</v>
      </c>
    </row>
    <row r="64" spans="1:15" ht="12.75">
      <c r="A64" s="155" t="s">
        <v>84</v>
      </c>
      <c r="B64" s="156" t="s">
        <v>167</v>
      </c>
      <c r="C64" s="157" t="s">
        <v>168</v>
      </c>
      <c r="D64" s="158"/>
      <c r="E64" s="159"/>
      <c r="F64" s="159"/>
      <c r="G64" s="160"/>
      <c r="H64" s="161"/>
      <c r="I64" s="161"/>
      <c r="O64" s="162">
        <v>1</v>
      </c>
    </row>
    <row r="65" spans="1:104" ht="12.75">
      <c r="A65" s="163">
        <v>24</v>
      </c>
      <c r="B65" s="164" t="s">
        <v>169</v>
      </c>
      <c r="C65" s="165" t="s">
        <v>170</v>
      </c>
      <c r="D65" s="166" t="s">
        <v>89</v>
      </c>
      <c r="E65" s="167">
        <v>0.648</v>
      </c>
      <c r="F65" s="167">
        <v>0</v>
      </c>
      <c r="G65" s="168">
        <f>E65*F65</f>
        <v>0</v>
      </c>
      <c r="O65" s="162">
        <v>2</v>
      </c>
      <c r="AA65" s="139">
        <v>1</v>
      </c>
      <c r="AB65" s="139">
        <v>1</v>
      </c>
      <c r="AC65" s="139">
        <v>1</v>
      </c>
      <c r="AZ65" s="139">
        <v>1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A65" s="169">
        <v>1</v>
      </c>
      <c r="CB65" s="169">
        <v>1</v>
      </c>
      <c r="CZ65" s="139">
        <v>2.4038</v>
      </c>
    </row>
    <row r="66" spans="1:15" ht="12.75" customHeight="1">
      <c r="A66" s="170"/>
      <c r="B66" s="171"/>
      <c r="C66" s="211" t="s">
        <v>171</v>
      </c>
      <c r="D66" s="211"/>
      <c r="E66" s="172">
        <v>0.648</v>
      </c>
      <c r="F66" s="173"/>
      <c r="G66" s="174"/>
      <c r="M66" s="175" t="s">
        <v>171</v>
      </c>
      <c r="O66" s="162"/>
    </row>
    <row r="67" spans="1:104" ht="12.75">
      <c r="A67" s="163">
        <v>25</v>
      </c>
      <c r="B67" s="164" t="s">
        <v>172</v>
      </c>
      <c r="C67" s="165" t="s">
        <v>173</v>
      </c>
      <c r="D67" s="166" t="s">
        <v>89</v>
      </c>
      <c r="E67" s="167">
        <v>0.7882</v>
      </c>
      <c r="F67" s="167">
        <v>0</v>
      </c>
      <c r="G67" s="168">
        <f>E67*F67</f>
        <v>0</v>
      </c>
      <c r="O67" s="162">
        <v>2</v>
      </c>
      <c r="AA67" s="139">
        <v>1</v>
      </c>
      <c r="AB67" s="139">
        <v>1</v>
      </c>
      <c r="AC67" s="139">
        <v>1</v>
      </c>
      <c r="AZ67" s="139">
        <v>1</v>
      </c>
      <c r="BA67" s="139">
        <f>IF(AZ67=1,G67,0)</f>
        <v>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A67" s="169">
        <v>1</v>
      </c>
      <c r="CB67" s="169">
        <v>1</v>
      </c>
      <c r="CZ67" s="139">
        <v>2.422</v>
      </c>
    </row>
    <row r="68" spans="1:15" ht="12.75" customHeight="1">
      <c r="A68" s="170"/>
      <c r="B68" s="171"/>
      <c r="C68" s="211" t="s">
        <v>174</v>
      </c>
      <c r="D68" s="211"/>
      <c r="E68" s="172">
        <v>0.5812000000000002</v>
      </c>
      <c r="F68" s="173"/>
      <c r="G68" s="174"/>
      <c r="M68" s="175" t="s">
        <v>174</v>
      </c>
      <c r="O68" s="162"/>
    </row>
    <row r="69" spans="1:15" ht="12.75" customHeight="1">
      <c r="A69" s="170"/>
      <c r="B69" s="171"/>
      <c r="C69" s="211" t="s">
        <v>175</v>
      </c>
      <c r="D69" s="211"/>
      <c r="E69" s="172">
        <v>0.20700000000000002</v>
      </c>
      <c r="F69" s="173"/>
      <c r="G69" s="174"/>
      <c r="M69" s="175" t="s">
        <v>175</v>
      </c>
      <c r="O69" s="162"/>
    </row>
    <row r="70" spans="1:104" ht="12.75">
      <c r="A70" s="163">
        <v>26</v>
      </c>
      <c r="B70" s="164" t="s">
        <v>176</v>
      </c>
      <c r="C70" s="165" t="s">
        <v>177</v>
      </c>
      <c r="D70" s="166" t="s">
        <v>124</v>
      </c>
      <c r="E70" s="167">
        <v>3.975</v>
      </c>
      <c r="F70" s="167">
        <v>0</v>
      </c>
      <c r="G70" s="168">
        <f>E70*F70</f>
        <v>0</v>
      </c>
      <c r="O70" s="162">
        <v>2</v>
      </c>
      <c r="AA70" s="139">
        <v>1</v>
      </c>
      <c r="AB70" s="139">
        <v>1</v>
      </c>
      <c r="AC70" s="139">
        <v>1</v>
      </c>
      <c r="AZ70" s="139">
        <v>1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A70" s="169">
        <v>1</v>
      </c>
      <c r="CB70" s="169">
        <v>1</v>
      </c>
      <c r="CZ70" s="139">
        <v>0.009000000000000001</v>
      </c>
    </row>
    <row r="71" spans="1:15" ht="12.75" customHeight="1">
      <c r="A71" s="170"/>
      <c r="B71" s="171"/>
      <c r="C71" s="211" t="s">
        <v>178</v>
      </c>
      <c r="D71" s="211"/>
      <c r="E71" s="172">
        <v>1.215</v>
      </c>
      <c r="F71" s="173"/>
      <c r="G71" s="174"/>
      <c r="M71" s="175" t="s">
        <v>178</v>
      </c>
      <c r="O71" s="162"/>
    </row>
    <row r="72" spans="1:15" ht="12.75" customHeight="1">
      <c r="A72" s="170"/>
      <c r="B72" s="171"/>
      <c r="C72" s="211" t="s">
        <v>179</v>
      </c>
      <c r="D72" s="211"/>
      <c r="E72" s="172">
        <v>2.76</v>
      </c>
      <c r="F72" s="173"/>
      <c r="G72" s="174"/>
      <c r="M72" s="175" t="s">
        <v>179</v>
      </c>
      <c r="O72" s="162"/>
    </row>
    <row r="73" spans="1:104" ht="12.75">
      <c r="A73" s="163">
        <v>27</v>
      </c>
      <c r="B73" s="164" t="s">
        <v>180</v>
      </c>
      <c r="C73" s="165" t="s">
        <v>181</v>
      </c>
      <c r="D73" s="166" t="s">
        <v>124</v>
      </c>
      <c r="E73" s="167">
        <v>3.975</v>
      </c>
      <c r="F73" s="167">
        <v>0</v>
      </c>
      <c r="G73" s="168">
        <f>E73*F73</f>
        <v>0</v>
      </c>
      <c r="O73" s="162">
        <v>2</v>
      </c>
      <c r="AA73" s="139">
        <v>1</v>
      </c>
      <c r="AB73" s="139">
        <v>1</v>
      </c>
      <c r="AC73" s="139">
        <v>1</v>
      </c>
      <c r="AZ73" s="139">
        <v>1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A73" s="169">
        <v>1</v>
      </c>
      <c r="CB73" s="169">
        <v>1</v>
      </c>
      <c r="CZ73" s="139">
        <v>0</v>
      </c>
    </row>
    <row r="74" spans="1:104" ht="12.75">
      <c r="A74" s="163">
        <v>28</v>
      </c>
      <c r="B74" s="164" t="s">
        <v>182</v>
      </c>
      <c r="C74" s="165" t="s">
        <v>183</v>
      </c>
      <c r="D74" s="166" t="s">
        <v>89</v>
      </c>
      <c r="E74" s="167">
        <v>2.376</v>
      </c>
      <c r="F74" s="167">
        <v>0</v>
      </c>
      <c r="G74" s="168">
        <f>E74*F74</f>
        <v>0</v>
      </c>
      <c r="O74" s="162">
        <v>2</v>
      </c>
      <c r="AA74" s="139">
        <v>1</v>
      </c>
      <c r="AB74" s="139">
        <v>1</v>
      </c>
      <c r="AC74" s="139">
        <v>1</v>
      </c>
      <c r="AZ74" s="139">
        <v>1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A74" s="169">
        <v>1</v>
      </c>
      <c r="CB74" s="169">
        <v>1</v>
      </c>
      <c r="CZ74" s="139">
        <v>1.837</v>
      </c>
    </row>
    <row r="75" spans="1:15" ht="12.75" customHeight="1">
      <c r="A75" s="170"/>
      <c r="B75" s="171"/>
      <c r="C75" s="211" t="s">
        <v>184</v>
      </c>
      <c r="D75" s="211"/>
      <c r="E75" s="172">
        <v>2.241</v>
      </c>
      <c r="F75" s="173"/>
      <c r="G75" s="174"/>
      <c r="M75" s="175" t="s">
        <v>184</v>
      </c>
      <c r="O75" s="162"/>
    </row>
    <row r="76" spans="1:15" ht="12.75" customHeight="1">
      <c r="A76" s="170"/>
      <c r="B76" s="171"/>
      <c r="C76" s="211" t="s">
        <v>185</v>
      </c>
      <c r="D76" s="211"/>
      <c r="E76" s="172">
        <v>0.135</v>
      </c>
      <c r="F76" s="173"/>
      <c r="G76" s="174"/>
      <c r="M76" s="175" t="s">
        <v>185</v>
      </c>
      <c r="O76" s="162"/>
    </row>
    <row r="77" spans="1:57" ht="12.75">
      <c r="A77" s="176"/>
      <c r="B77" s="177" t="s">
        <v>130</v>
      </c>
      <c r="C77" s="178" t="str">
        <f>CONCATENATE(B64," ",C64)</f>
        <v>63 Podlahy a podlahové konstrukce</v>
      </c>
      <c r="D77" s="179"/>
      <c r="E77" s="180"/>
      <c r="F77" s="181"/>
      <c r="G77" s="182">
        <f>SUM(G64:G76)</f>
        <v>0</v>
      </c>
      <c r="O77" s="162">
        <v>4</v>
      </c>
      <c r="BA77" s="183">
        <f>SUM(BA64:BA76)</f>
        <v>0</v>
      </c>
      <c r="BB77" s="183">
        <f>SUM(BB64:BB76)</f>
        <v>0</v>
      </c>
      <c r="BC77" s="183">
        <f>SUM(BC64:BC76)</f>
        <v>0</v>
      </c>
      <c r="BD77" s="183">
        <f>SUM(BD64:BD76)</f>
        <v>0</v>
      </c>
      <c r="BE77" s="183">
        <f>SUM(BE64:BE76)</f>
        <v>0</v>
      </c>
    </row>
    <row r="78" spans="1:15" ht="12.75">
      <c r="A78" s="155" t="s">
        <v>84</v>
      </c>
      <c r="B78" s="156" t="s">
        <v>186</v>
      </c>
      <c r="C78" s="157" t="s">
        <v>187</v>
      </c>
      <c r="D78" s="158"/>
      <c r="E78" s="159"/>
      <c r="F78" s="159"/>
      <c r="G78" s="160"/>
      <c r="H78" s="161"/>
      <c r="I78" s="161"/>
      <c r="O78" s="162">
        <v>1</v>
      </c>
    </row>
    <row r="79" spans="1:104" ht="22.5">
      <c r="A79" s="163">
        <v>29</v>
      </c>
      <c r="B79" s="164" t="s">
        <v>188</v>
      </c>
      <c r="C79" s="165" t="s">
        <v>189</v>
      </c>
      <c r="D79" s="166" t="s">
        <v>190</v>
      </c>
      <c r="E79" s="167">
        <v>1</v>
      </c>
      <c r="F79" s="167">
        <v>0</v>
      </c>
      <c r="G79" s="168">
        <f>E79*F79</f>
        <v>0</v>
      </c>
      <c r="O79" s="162">
        <v>2</v>
      </c>
      <c r="AA79" s="139">
        <v>1</v>
      </c>
      <c r="AB79" s="139">
        <v>0</v>
      </c>
      <c r="AC79" s="139">
        <v>0</v>
      </c>
      <c r="AZ79" s="139">
        <v>1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A79" s="169">
        <v>1</v>
      </c>
      <c r="CB79" s="169">
        <v>0</v>
      </c>
      <c r="CZ79" s="139">
        <v>1.3125</v>
      </c>
    </row>
    <row r="80" spans="1:57" ht="12.75">
      <c r="A80" s="176"/>
      <c r="B80" s="177" t="s">
        <v>130</v>
      </c>
      <c r="C80" s="178" t="str">
        <f>CONCATENATE(B78," ",C78)</f>
        <v>8 Trubní vedení</v>
      </c>
      <c r="D80" s="179"/>
      <c r="E80" s="180"/>
      <c r="F80" s="181"/>
      <c r="G80" s="182">
        <f>SUM(G78:G79)</f>
        <v>0</v>
      </c>
      <c r="O80" s="162">
        <v>4</v>
      </c>
      <c r="BA80" s="183">
        <f>SUM(BA78:BA79)</f>
        <v>0</v>
      </c>
      <c r="BB80" s="183">
        <f>SUM(BB78:BB79)</f>
        <v>0</v>
      </c>
      <c r="BC80" s="183">
        <f>SUM(BC78:BC79)</f>
        <v>0</v>
      </c>
      <c r="BD80" s="183">
        <f>SUM(BD78:BD79)</f>
        <v>0</v>
      </c>
      <c r="BE80" s="183">
        <f>SUM(BE78:BE79)</f>
        <v>0</v>
      </c>
    </row>
    <row r="81" spans="1:15" ht="12.75">
      <c r="A81" s="155" t="s">
        <v>84</v>
      </c>
      <c r="B81" s="156" t="s">
        <v>191</v>
      </c>
      <c r="C81" s="157" t="s">
        <v>192</v>
      </c>
      <c r="D81" s="158"/>
      <c r="E81" s="159"/>
      <c r="F81" s="159"/>
      <c r="G81" s="160"/>
      <c r="H81" s="161"/>
      <c r="I81" s="161"/>
      <c r="O81" s="162">
        <v>1</v>
      </c>
    </row>
    <row r="82" spans="1:104" ht="12.75">
      <c r="A82" s="163">
        <v>30</v>
      </c>
      <c r="B82" s="164" t="s">
        <v>193</v>
      </c>
      <c r="C82" s="165" t="s">
        <v>194</v>
      </c>
      <c r="D82" s="166" t="s">
        <v>124</v>
      </c>
      <c r="E82" s="167">
        <v>270.1</v>
      </c>
      <c r="F82" s="167">
        <v>0</v>
      </c>
      <c r="G82" s="168">
        <f>E82*F82</f>
        <v>0</v>
      </c>
      <c r="O82" s="162">
        <v>2</v>
      </c>
      <c r="AA82" s="139">
        <v>1</v>
      </c>
      <c r="AB82" s="139">
        <v>1</v>
      </c>
      <c r="AC82" s="139">
        <v>1</v>
      </c>
      <c r="AZ82" s="139">
        <v>1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A82" s="169">
        <v>1</v>
      </c>
      <c r="CB82" s="169">
        <v>1</v>
      </c>
      <c r="CZ82" s="139">
        <v>0.03338</v>
      </c>
    </row>
    <row r="83" spans="1:15" ht="12.75" customHeight="1">
      <c r="A83" s="170"/>
      <c r="B83" s="171"/>
      <c r="C83" s="211" t="s">
        <v>195</v>
      </c>
      <c r="D83" s="211"/>
      <c r="E83" s="172">
        <v>27.75</v>
      </c>
      <c r="F83" s="173"/>
      <c r="G83" s="174"/>
      <c r="M83" s="175" t="s">
        <v>195</v>
      </c>
      <c r="O83" s="162"/>
    </row>
    <row r="84" spans="1:15" ht="12.75" customHeight="1">
      <c r="A84" s="170"/>
      <c r="B84" s="171"/>
      <c r="C84" s="211" t="s">
        <v>196</v>
      </c>
      <c r="D84" s="211"/>
      <c r="E84" s="172">
        <v>242.35</v>
      </c>
      <c r="F84" s="173"/>
      <c r="G84" s="174"/>
      <c r="M84" s="175" t="s">
        <v>196</v>
      </c>
      <c r="O84" s="162"/>
    </row>
    <row r="85" spans="1:104" ht="12.75">
      <c r="A85" s="163">
        <v>31</v>
      </c>
      <c r="B85" s="164" t="s">
        <v>197</v>
      </c>
      <c r="C85" s="165" t="s">
        <v>198</v>
      </c>
      <c r="D85" s="166" t="s">
        <v>124</v>
      </c>
      <c r="E85" s="167">
        <v>270.1</v>
      </c>
      <c r="F85" s="167">
        <v>0</v>
      </c>
      <c r="G85" s="168">
        <f>E85*F85</f>
        <v>0</v>
      </c>
      <c r="O85" s="162">
        <v>2</v>
      </c>
      <c r="AA85" s="139">
        <v>1</v>
      </c>
      <c r="AB85" s="139">
        <v>1</v>
      </c>
      <c r="AC85" s="139">
        <v>1</v>
      </c>
      <c r="AZ85" s="139">
        <v>1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A85" s="169">
        <v>1</v>
      </c>
      <c r="CB85" s="169">
        <v>1</v>
      </c>
      <c r="CZ85" s="139">
        <v>0.0009700000000000002</v>
      </c>
    </row>
    <row r="86" spans="1:104" ht="12.75">
      <c r="A86" s="163">
        <v>32</v>
      </c>
      <c r="B86" s="164" t="s">
        <v>199</v>
      </c>
      <c r="C86" s="165" t="s">
        <v>200</v>
      </c>
      <c r="D86" s="166" t="s">
        <v>124</v>
      </c>
      <c r="E86" s="167">
        <v>270.1</v>
      </c>
      <c r="F86" s="167">
        <v>0</v>
      </c>
      <c r="G86" s="168">
        <f>E86*F86</f>
        <v>0</v>
      </c>
      <c r="O86" s="162">
        <v>2</v>
      </c>
      <c r="AA86" s="139">
        <v>1</v>
      </c>
      <c r="AB86" s="139">
        <v>1</v>
      </c>
      <c r="AC86" s="139">
        <v>1</v>
      </c>
      <c r="AZ86" s="139">
        <v>1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A86" s="169">
        <v>1</v>
      </c>
      <c r="CB86" s="169">
        <v>1</v>
      </c>
      <c r="CZ86" s="139">
        <v>0</v>
      </c>
    </row>
    <row r="87" spans="1:104" ht="12.75">
      <c r="A87" s="163">
        <v>33</v>
      </c>
      <c r="B87" s="164" t="s">
        <v>201</v>
      </c>
      <c r="C87" s="165" t="s">
        <v>202</v>
      </c>
      <c r="D87" s="166" t="s">
        <v>124</v>
      </c>
      <c r="E87" s="167">
        <v>12</v>
      </c>
      <c r="F87" s="167">
        <v>0</v>
      </c>
      <c r="G87" s="168">
        <f>E87*F87</f>
        <v>0</v>
      </c>
      <c r="O87" s="162">
        <v>2</v>
      </c>
      <c r="AA87" s="139">
        <v>1</v>
      </c>
      <c r="AB87" s="139">
        <v>1</v>
      </c>
      <c r="AC87" s="139">
        <v>1</v>
      </c>
      <c r="AZ87" s="139">
        <v>1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A87" s="169">
        <v>1</v>
      </c>
      <c r="CB87" s="169">
        <v>1</v>
      </c>
      <c r="CZ87" s="139">
        <v>0.03459</v>
      </c>
    </row>
    <row r="88" spans="1:15" ht="12.75" customHeight="1">
      <c r="A88" s="170"/>
      <c r="B88" s="171"/>
      <c r="C88" s="211" t="s">
        <v>203</v>
      </c>
      <c r="D88" s="211"/>
      <c r="E88" s="172">
        <v>12</v>
      </c>
      <c r="F88" s="173"/>
      <c r="G88" s="174"/>
      <c r="M88" s="175" t="s">
        <v>203</v>
      </c>
      <c r="O88" s="162"/>
    </row>
    <row r="89" spans="1:57" ht="12.75">
      <c r="A89" s="176"/>
      <c r="B89" s="177" t="s">
        <v>130</v>
      </c>
      <c r="C89" s="178" t="str">
        <f>CONCATENATE(B81," ",C81)</f>
        <v>94 Lešení a stavební výtahy</v>
      </c>
      <c r="D89" s="179"/>
      <c r="E89" s="180"/>
      <c r="F89" s="181"/>
      <c r="G89" s="182">
        <f>SUM(G81:G88)</f>
        <v>0</v>
      </c>
      <c r="O89" s="162">
        <v>4</v>
      </c>
      <c r="BA89" s="183">
        <f>SUM(BA81:BA88)</f>
        <v>0</v>
      </c>
      <c r="BB89" s="183">
        <f>SUM(BB81:BB88)</f>
        <v>0</v>
      </c>
      <c r="BC89" s="183">
        <f>SUM(BC81:BC88)</f>
        <v>0</v>
      </c>
      <c r="BD89" s="183">
        <f>SUM(BD81:BD88)</f>
        <v>0</v>
      </c>
      <c r="BE89" s="183">
        <f>SUM(BE81:BE88)</f>
        <v>0</v>
      </c>
    </row>
    <row r="90" spans="1:15" ht="12.75">
      <c r="A90" s="155" t="s">
        <v>84</v>
      </c>
      <c r="B90" s="156" t="s">
        <v>204</v>
      </c>
      <c r="C90" s="157" t="s">
        <v>205</v>
      </c>
      <c r="D90" s="158"/>
      <c r="E90" s="159"/>
      <c r="F90" s="159"/>
      <c r="G90" s="160"/>
      <c r="H90" s="161"/>
      <c r="I90" s="161"/>
      <c r="O90" s="162">
        <v>1</v>
      </c>
    </row>
    <row r="91" spans="1:104" ht="12.75">
      <c r="A91" s="163">
        <v>34</v>
      </c>
      <c r="B91" s="164" t="s">
        <v>206</v>
      </c>
      <c r="C91" s="165" t="s">
        <v>207</v>
      </c>
      <c r="D91" s="166" t="s">
        <v>124</v>
      </c>
      <c r="E91" s="167">
        <v>80</v>
      </c>
      <c r="F91" s="167">
        <v>0</v>
      </c>
      <c r="G91" s="168">
        <f>E91*F91</f>
        <v>0</v>
      </c>
      <c r="O91" s="162">
        <v>2</v>
      </c>
      <c r="AA91" s="139">
        <v>1</v>
      </c>
      <c r="AB91" s="139">
        <v>1</v>
      </c>
      <c r="AC91" s="139">
        <v>1</v>
      </c>
      <c r="AZ91" s="139">
        <v>1</v>
      </c>
      <c r="BA91" s="139">
        <f>IF(AZ91=1,G91,0)</f>
        <v>0</v>
      </c>
      <c r="BB91" s="139">
        <f>IF(AZ91=2,G91,0)</f>
        <v>0</v>
      </c>
      <c r="BC91" s="139">
        <f>IF(AZ91=3,G91,0)</f>
        <v>0</v>
      </c>
      <c r="BD91" s="139">
        <f>IF(AZ91=4,G91,0)</f>
        <v>0</v>
      </c>
      <c r="BE91" s="139">
        <f>IF(AZ91=5,G91,0)</f>
        <v>0</v>
      </c>
      <c r="CA91" s="169">
        <v>1</v>
      </c>
      <c r="CB91" s="169">
        <v>1</v>
      </c>
      <c r="CZ91" s="139">
        <v>0.00205</v>
      </c>
    </row>
    <row r="92" spans="1:57" ht="12.75">
      <c r="A92" s="176"/>
      <c r="B92" s="177" t="s">
        <v>130</v>
      </c>
      <c r="C92" s="178" t="str">
        <f>CONCATENATE(B90," ",C90)</f>
        <v>95 Dokončovací konstrukce na pozemních stavbách</v>
      </c>
      <c r="D92" s="179"/>
      <c r="E92" s="180"/>
      <c r="F92" s="181"/>
      <c r="G92" s="182">
        <f>SUM(G90:G91)</f>
        <v>0</v>
      </c>
      <c r="O92" s="162">
        <v>4</v>
      </c>
      <c r="BA92" s="183">
        <f>SUM(BA90:BA91)</f>
        <v>0</v>
      </c>
      <c r="BB92" s="183">
        <f>SUM(BB90:BB91)</f>
        <v>0</v>
      </c>
      <c r="BC92" s="183">
        <f>SUM(BC90:BC91)</f>
        <v>0</v>
      </c>
      <c r="BD92" s="183">
        <f>SUM(BD90:BD91)</f>
        <v>0</v>
      </c>
      <c r="BE92" s="183">
        <f>SUM(BE90:BE91)</f>
        <v>0</v>
      </c>
    </row>
    <row r="93" spans="1:15" ht="12.75">
      <c r="A93" s="155" t="s">
        <v>84</v>
      </c>
      <c r="B93" s="156" t="s">
        <v>208</v>
      </c>
      <c r="C93" s="157" t="s">
        <v>209</v>
      </c>
      <c r="D93" s="158"/>
      <c r="E93" s="159"/>
      <c r="F93" s="159"/>
      <c r="G93" s="160"/>
      <c r="H93" s="161"/>
      <c r="I93" s="161"/>
      <c r="O93" s="162">
        <v>1</v>
      </c>
    </row>
    <row r="94" spans="1:104" ht="12.75">
      <c r="A94" s="163">
        <v>35</v>
      </c>
      <c r="B94" s="164" t="s">
        <v>210</v>
      </c>
      <c r="C94" s="165" t="s">
        <v>211</v>
      </c>
      <c r="D94" s="166" t="s">
        <v>190</v>
      </c>
      <c r="E94" s="167">
        <v>8</v>
      </c>
      <c r="F94" s="167">
        <v>0</v>
      </c>
      <c r="G94" s="168">
        <f>E94*F94</f>
        <v>0</v>
      </c>
      <c r="O94" s="162">
        <v>2</v>
      </c>
      <c r="AA94" s="139">
        <v>1</v>
      </c>
      <c r="AB94" s="139">
        <v>0</v>
      </c>
      <c r="AC94" s="139">
        <v>0</v>
      </c>
      <c r="AZ94" s="139">
        <v>1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A94" s="169">
        <v>1</v>
      </c>
      <c r="CB94" s="169">
        <v>0</v>
      </c>
      <c r="CZ94" s="139">
        <v>0</v>
      </c>
    </row>
    <row r="95" spans="1:104" ht="12.75">
      <c r="A95" s="163">
        <v>36</v>
      </c>
      <c r="B95" s="164" t="s">
        <v>212</v>
      </c>
      <c r="C95" s="165" t="s">
        <v>213</v>
      </c>
      <c r="D95" s="166" t="s">
        <v>124</v>
      </c>
      <c r="E95" s="167">
        <v>13.5</v>
      </c>
      <c r="F95" s="167">
        <v>0</v>
      </c>
      <c r="G95" s="168">
        <f>E95*F95</f>
        <v>0</v>
      </c>
      <c r="O95" s="162">
        <v>2</v>
      </c>
      <c r="AA95" s="139">
        <v>1</v>
      </c>
      <c r="AB95" s="139">
        <v>0</v>
      </c>
      <c r="AC95" s="139">
        <v>0</v>
      </c>
      <c r="AZ95" s="139">
        <v>1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A95" s="169">
        <v>1</v>
      </c>
      <c r="CB95" s="169">
        <v>0</v>
      </c>
      <c r="CZ95" s="139">
        <v>0</v>
      </c>
    </row>
    <row r="96" spans="1:15" ht="12.75" customHeight="1">
      <c r="A96" s="170"/>
      <c r="B96" s="171"/>
      <c r="C96" s="211" t="s">
        <v>214</v>
      </c>
      <c r="D96" s="211"/>
      <c r="E96" s="172">
        <v>13.5</v>
      </c>
      <c r="F96" s="173"/>
      <c r="G96" s="174"/>
      <c r="M96" s="175" t="s">
        <v>214</v>
      </c>
      <c r="O96" s="162"/>
    </row>
    <row r="97" spans="1:57" ht="12.75">
      <c r="A97" s="176"/>
      <c r="B97" s="177" t="s">
        <v>130</v>
      </c>
      <c r="C97" s="178" t="str">
        <f>CONCATENATE(B93," ",C93)</f>
        <v>96 Bourání konstrukcí</v>
      </c>
      <c r="D97" s="179"/>
      <c r="E97" s="180"/>
      <c r="F97" s="181"/>
      <c r="G97" s="182">
        <f>SUM(G93:G96)</f>
        <v>0</v>
      </c>
      <c r="O97" s="162">
        <v>4</v>
      </c>
      <c r="BA97" s="183">
        <f>SUM(BA93:BA96)</f>
        <v>0</v>
      </c>
      <c r="BB97" s="183">
        <f>SUM(BB93:BB96)</f>
        <v>0</v>
      </c>
      <c r="BC97" s="183">
        <f>SUM(BC93:BC96)</f>
        <v>0</v>
      </c>
      <c r="BD97" s="183">
        <f>SUM(BD93:BD96)</f>
        <v>0</v>
      </c>
      <c r="BE97" s="183">
        <f>SUM(BE93:BE96)</f>
        <v>0</v>
      </c>
    </row>
    <row r="98" spans="1:15" ht="12.75">
      <c r="A98" s="155" t="s">
        <v>84</v>
      </c>
      <c r="B98" s="156" t="s">
        <v>215</v>
      </c>
      <c r="C98" s="157" t="s">
        <v>216</v>
      </c>
      <c r="D98" s="158"/>
      <c r="E98" s="159"/>
      <c r="F98" s="159"/>
      <c r="G98" s="160"/>
      <c r="H98" s="161"/>
      <c r="I98" s="161"/>
      <c r="O98" s="162">
        <v>1</v>
      </c>
    </row>
    <row r="99" spans="1:104" ht="12.75">
      <c r="A99" s="163">
        <v>37</v>
      </c>
      <c r="B99" s="164" t="s">
        <v>217</v>
      </c>
      <c r="C99" s="165" t="s">
        <v>218</v>
      </c>
      <c r="D99" s="166" t="s">
        <v>89</v>
      </c>
      <c r="E99" s="167">
        <v>1.62</v>
      </c>
      <c r="F99" s="167">
        <v>0</v>
      </c>
      <c r="G99" s="168">
        <f>E99*F99</f>
        <v>0</v>
      </c>
      <c r="O99" s="162">
        <v>2</v>
      </c>
      <c r="AA99" s="139">
        <v>1</v>
      </c>
      <c r="AB99" s="139">
        <v>1</v>
      </c>
      <c r="AC99" s="139">
        <v>1</v>
      </c>
      <c r="AZ99" s="139">
        <v>1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A99" s="169">
        <v>1</v>
      </c>
      <c r="CB99" s="169">
        <v>1</v>
      </c>
      <c r="CZ99" s="139">
        <v>0</v>
      </c>
    </row>
    <row r="100" spans="1:15" ht="12.75" customHeight="1">
      <c r="A100" s="170"/>
      <c r="B100" s="171"/>
      <c r="C100" s="211" t="s">
        <v>219</v>
      </c>
      <c r="D100" s="211"/>
      <c r="E100" s="172">
        <v>1.62</v>
      </c>
      <c r="F100" s="173"/>
      <c r="G100" s="174"/>
      <c r="M100" s="175" t="s">
        <v>219</v>
      </c>
      <c r="O100" s="162"/>
    </row>
    <row r="101" spans="1:104" ht="12.75">
      <c r="A101" s="163">
        <v>38</v>
      </c>
      <c r="B101" s="164" t="s">
        <v>220</v>
      </c>
      <c r="C101" s="165" t="s">
        <v>221</v>
      </c>
      <c r="D101" s="166" t="s">
        <v>89</v>
      </c>
      <c r="E101" s="167">
        <v>2.16</v>
      </c>
      <c r="F101" s="167">
        <v>0</v>
      </c>
      <c r="G101" s="168">
        <f>E101*F101</f>
        <v>0</v>
      </c>
      <c r="O101" s="162">
        <v>2</v>
      </c>
      <c r="AA101" s="139">
        <v>1</v>
      </c>
      <c r="AB101" s="139">
        <v>1</v>
      </c>
      <c r="AC101" s="139">
        <v>1</v>
      </c>
      <c r="AZ101" s="139">
        <v>1</v>
      </c>
      <c r="BA101" s="139">
        <f>IF(AZ101=1,G101,0)</f>
        <v>0</v>
      </c>
      <c r="BB101" s="139">
        <f>IF(AZ101=2,G101,0)</f>
        <v>0</v>
      </c>
      <c r="BC101" s="139">
        <f>IF(AZ101=3,G101,0)</f>
        <v>0</v>
      </c>
      <c r="BD101" s="139">
        <f>IF(AZ101=4,G101,0)</f>
        <v>0</v>
      </c>
      <c r="BE101" s="139">
        <f>IF(AZ101=5,G101,0)</f>
        <v>0</v>
      </c>
      <c r="CA101" s="169">
        <v>1</v>
      </c>
      <c r="CB101" s="169">
        <v>1</v>
      </c>
      <c r="CZ101" s="139">
        <v>0.001</v>
      </c>
    </row>
    <row r="102" spans="1:15" ht="12.75" customHeight="1">
      <c r="A102" s="170"/>
      <c r="B102" s="171"/>
      <c r="C102" s="211" t="s">
        <v>222</v>
      </c>
      <c r="D102" s="211"/>
      <c r="E102" s="172">
        <v>2.16</v>
      </c>
      <c r="F102" s="173"/>
      <c r="G102" s="174"/>
      <c r="M102" s="175" t="s">
        <v>222</v>
      </c>
      <c r="O102" s="162"/>
    </row>
    <row r="103" spans="1:104" ht="12.75">
      <c r="A103" s="163">
        <v>39</v>
      </c>
      <c r="B103" s="164" t="s">
        <v>223</v>
      </c>
      <c r="C103" s="165" t="s">
        <v>224</v>
      </c>
      <c r="D103" s="166" t="s">
        <v>138</v>
      </c>
      <c r="E103" s="167">
        <v>6.804</v>
      </c>
      <c r="F103" s="167">
        <v>0</v>
      </c>
      <c r="G103" s="168">
        <f aca="true" t="shared" si="0" ref="G103:G110">E103*F103</f>
        <v>0</v>
      </c>
      <c r="O103" s="162">
        <v>2</v>
      </c>
      <c r="AA103" s="139">
        <v>8</v>
      </c>
      <c r="AB103" s="139">
        <v>1</v>
      </c>
      <c r="AC103" s="139">
        <v>3</v>
      </c>
      <c r="AZ103" s="139">
        <v>1</v>
      </c>
      <c r="BA103" s="139">
        <f aca="true" t="shared" si="1" ref="BA103:BA110">IF(AZ103=1,G103,0)</f>
        <v>0</v>
      </c>
      <c r="BB103" s="139">
        <f aca="true" t="shared" si="2" ref="BB103:BB110">IF(AZ103=2,G103,0)</f>
        <v>0</v>
      </c>
      <c r="BC103" s="139">
        <f aca="true" t="shared" si="3" ref="BC103:BC110">IF(AZ103=3,G103,0)</f>
        <v>0</v>
      </c>
      <c r="BD103" s="139">
        <f aca="true" t="shared" si="4" ref="BD103:BD110">IF(AZ103=4,G103,0)</f>
        <v>0</v>
      </c>
      <c r="BE103" s="139">
        <f aca="true" t="shared" si="5" ref="BE103:BE110">IF(AZ103=5,G103,0)</f>
        <v>0</v>
      </c>
      <c r="CA103" s="169">
        <v>8</v>
      </c>
      <c r="CB103" s="169">
        <v>1</v>
      </c>
      <c r="CZ103" s="139">
        <v>0</v>
      </c>
    </row>
    <row r="104" spans="1:104" ht="12.75">
      <c r="A104" s="163">
        <v>40</v>
      </c>
      <c r="B104" s="164" t="s">
        <v>225</v>
      </c>
      <c r="C104" s="165" t="s">
        <v>226</v>
      </c>
      <c r="D104" s="166" t="s">
        <v>138</v>
      </c>
      <c r="E104" s="167">
        <v>13.608</v>
      </c>
      <c r="F104" s="167">
        <v>0</v>
      </c>
      <c r="G104" s="168">
        <f t="shared" si="0"/>
        <v>0</v>
      </c>
      <c r="O104" s="162">
        <v>2</v>
      </c>
      <c r="AA104" s="139">
        <v>8</v>
      </c>
      <c r="AB104" s="139">
        <v>1</v>
      </c>
      <c r="AC104" s="139">
        <v>3</v>
      </c>
      <c r="AZ104" s="139">
        <v>1</v>
      </c>
      <c r="BA104" s="139">
        <f t="shared" si="1"/>
        <v>0</v>
      </c>
      <c r="BB104" s="139">
        <f t="shared" si="2"/>
        <v>0</v>
      </c>
      <c r="BC104" s="139">
        <f t="shared" si="3"/>
        <v>0</v>
      </c>
      <c r="BD104" s="139">
        <f t="shared" si="4"/>
        <v>0</v>
      </c>
      <c r="BE104" s="139">
        <f t="shared" si="5"/>
        <v>0</v>
      </c>
      <c r="CA104" s="169">
        <v>8</v>
      </c>
      <c r="CB104" s="169">
        <v>1</v>
      </c>
      <c r="CZ104" s="139">
        <v>0</v>
      </c>
    </row>
    <row r="105" spans="1:104" ht="12.75">
      <c r="A105" s="163">
        <v>41</v>
      </c>
      <c r="B105" s="164" t="s">
        <v>227</v>
      </c>
      <c r="C105" s="165" t="s">
        <v>228</v>
      </c>
      <c r="D105" s="166" t="s">
        <v>138</v>
      </c>
      <c r="E105" s="167">
        <v>6.804</v>
      </c>
      <c r="F105" s="167">
        <v>0</v>
      </c>
      <c r="G105" s="168">
        <f t="shared" si="0"/>
        <v>0</v>
      </c>
      <c r="O105" s="162">
        <v>2</v>
      </c>
      <c r="AA105" s="139">
        <v>8</v>
      </c>
      <c r="AB105" s="139">
        <v>1</v>
      </c>
      <c r="AC105" s="139">
        <v>3</v>
      </c>
      <c r="AZ105" s="139">
        <v>1</v>
      </c>
      <c r="BA105" s="139">
        <f t="shared" si="1"/>
        <v>0</v>
      </c>
      <c r="BB105" s="139">
        <f t="shared" si="2"/>
        <v>0</v>
      </c>
      <c r="BC105" s="139">
        <f t="shared" si="3"/>
        <v>0</v>
      </c>
      <c r="BD105" s="139">
        <f t="shared" si="4"/>
        <v>0</v>
      </c>
      <c r="BE105" s="139">
        <f t="shared" si="5"/>
        <v>0</v>
      </c>
      <c r="CA105" s="169">
        <v>8</v>
      </c>
      <c r="CB105" s="169">
        <v>1</v>
      </c>
      <c r="CZ105" s="139">
        <v>0</v>
      </c>
    </row>
    <row r="106" spans="1:104" ht="12.75">
      <c r="A106" s="163">
        <v>42</v>
      </c>
      <c r="B106" s="164" t="s">
        <v>229</v>
      </c>
      <c r="C106" s="165" t="s">
        <v>230</v>
      </c>
      <c r="D106" s="166" t="s">
        <v>138</v>
      </c>
      <c r="E106" s="167">
        <v>129.276</v>
      </c>
      <c r="F106" s="167">
        <v>0</v>
      </c>
      <c r="G106" s="168">
        <f t="shared" si="0"/>
        <v>0</v>
      </c>
      <c r="O106" s="162">
        <v>2</v>
      </c>
      <c r="AA106" s="139">
        <v>8</v>
      </c>
      <c r="AB106" s="139">
        <v>1</v>
      </c>
      <c r="AC106" s="139">
        <v>3</v>
      </c>
      <c r="AZ106" s="139">
        <v>1</v>
      </c>
      <c r="BA106" s="139">
        <f t="shared" si="1"/>
        <v>0</v>
      </c>
      <c r="BB106" s="139">
        <f t="shared" si="2"/>
        <v>0</v>
      </c>
      <c r="BC106" s="139">
        <f t="shared" si="3"/>
        <v>0</v>
      </c>
      <c r="BD106" s="139">
        <f t="shared" si="4"/>
        <v>0</v>
      </c>
      <c r="BE106" s="139">
        <f t="shared" si="5"/>
        <v>0</v>
      </c>
      <c r="CA106" s="169">
        <v>8</v>
      </c>
      <c r="CB106" s="169">
        <v>1</v>
      </c>
      <c r="CZ106" s="139">
        <v>0</v>
      </c>
    </row>
    <row r="107" spans="1:104" ht="12.75">
      <c r="A107" s="163">
        <v>43</v>
      </c>
      <c r="B107" s="164" t="s">
        <v>231</v>
      </c>
      <c r="C107" s="165" t="s">
        <v>232</v>
      </c>
      <c r="D107" s="166" t="s">
        <v>138</v>
      </c>
      <c r="E107" s="167">
        <v>6.804</v>
      </c>
      <c r="F107" s="167">
        <v>0</v>
      </c>
      <c r="G107" s="168">
        <f t="shared" si="0"/>
        <v>0</v>
      </c>
      <c r="O107" s="162">
        <v>2</v>
      </c>
      <c r="AA107" s="139">
        <v>8</v>
      </c>
      <c r="AB107" s="139">
        <v>1</v>
      </c>
      <c r="AC107" s="139">
        <v>3</v>
      </c>
      <c r="AZ107" s="139">
        <v>1</v>
      </c>
      <c r="BA107" s="139">
        <f t="shared" si="1"/>
        <v>0</v>
      </c>
      <c r="BB107" s="139">
        <f t="shared" si="2"/>
        <v>0</v>
      </c>
      <c r="BC107" s="139">
        <f t="shared" si="3"/>
        <v>0</v>
      </c>
      <c r="BD107" s="139">
        <f t="shared" si="4"/>
        <v>0</v>
      </c>
      <c r="BE107" s="139">
        <f t="shared" si="5"/>
        <v>0</v>
      </c>
      <c r="CA107" s="169">
        <v>8</v>
      </c>
      <c r="CB107" s="169">
        <v>1</v>
      </c>
      <c r="CZ107" s="139">
        <v>0</v>
      </c>
    </row>
    <row r="108" spans="1:104" ht="12.75">
      <c r="A108" s="163">
        <v>44</v>
      </c>
      <c r="B108" s="164" t="s">
        <v>233</v>
      </c>
      <c r="C108" s="165" t="s">
        <v>234</v>
      </c>
      <c r="D108" s="166" t="s">
        <v>138</v>
      </c>
      <c r="E108" s="167">
        <v>13.608</v>
      </c>
      <c r="F108" s="167">
        <v>0</v>
      </c>
      <c r="G108" s="168">
        <f t="shared" si="0"/>
        <v>0</v>
      </c>
      <c r="O108" s="162">
        <v>2</v>
      </c>
      <c r="AA108" s="139">
        <v>8</v>
      </c>
      <c r="AB108" s="139">
        <v>1</v>
      </c>
      <c r="AC108" s="139">
        <v>3</v>
      </c>
      <c r="AZ108" s="139">
        <v>1</v>
      </c>
      <c r="BA108" s="139">
        <f t="shared" si="1"/>
        <v>0</v>
      </c>
      <c r="BB108" s="139">
        <f t="shared" si="2"/>
        <v>0</v>
      </c>
      <c r="BC108" s="139">
        <f t="shared" si="3"/>
        <v>0</v>
      </c>
      <c r="BD108" s="139">
        <f t="shared" si="4"/>
        <v>0</v>
      </c>
      <c r="BE108" s="139">
        <f t="shared" si="5"/>
        <v>0</v>
      </c>
      <c r="CA108" s="169">
        <v>8</v>
      </c>
      <c r="CB108" s="169">
        <v>1</v>
      </c>
      <c r="CZ108" s="139">
        <v>0</v>
      </c>
    </row>
    <row r="109" spans="1:104" ht="12.75">
      <c r="A109" s="163">
        <v>45</v>
      </c>
      <c r="B109" s="164" t="s">
        <v>235</v>
      </c>
      <c r="C109" s="165" t="s">
        <v>236</v>
      </c>
      <c r="D109" s="166" t="s">
        <v>138</v>
      </c>
      <c r="E109" s="167">
        <v>6.804</v>
      </c>
      <c r="F109" s="167">
        <v>0</v>
      </c>
      <c r="G109" s="168">
        <f t="shared" si="0"/>
        <v>0</v>
      </c>
      <c r="O109" s="162">
        <v>2</v>
      </c>
      <c r="AA109" s="139">
        <v>8</v>
      </c>
      <c r="AB109" s="139">
        <v>1</v>
      </c>
      <c r="AC109" s="139">
        <v>3</v>
      </c>
      <c r="AZ109" s="139">
        <v>1</v>
      </c>
      <c r="BA109" s="139">
        <f t="shared" si="1"/>
        <v>0</v>
      </c>
      <c r="BB109" s="139">
        <f t="shared" si="2"/>
        <v>0</v>
      </c>
      <c r="BC109" s="139">
        <f t="shared" si="3"/>
        <v>0</v>
      </c>
      <c r="BD109" s="139">
        <f t="shared" si="4"/>
        <v>0</v>
      </c>
      <c r="BE109" s="139">
        <f t="shared" si="5"/>
        <v>0</v>
      </c>
      <c r="CA109" s="169">
        <v>8</v>
      </c>
      <c r="CB109" s="169">
        <v>1</v>
      </c>
      <c r="CZ109" s="139">
        <v>0</v>
      </c>
    </row>
    <row r="110" spans="1:104" ht="12.75">
      <c r="A110" s="163">
        <v>46</v>
      </c>
      <c r="B110" s="164" t="s">
        <v>237</v>
      </c>
      <c r="C110" s="165" t="s">
        <v>238</v>
      </c>
      <c r="D110" s="166" t="s">
        <v>138</v>
      </c>
      <c r="E110" s="167">
        <v>6.804</v>
      </c>
      <c r="F110" s="167">
        <v>0</v>
      </c>
      <c r="G110" s="168">
        <f t="shared" si="0"/>
        <v>0</v>
      </c>
      <c r="O110" s="162">
        <v>2</v>
      </c>
      <c r="AA110" s="139">
        <v>8</v>
      </c>
      <c r="AB110" s="139">
        <v>1</v>
      </c>
      <c r="AC110" s="139">
        <v>3</v>
      </c>
      <c r="AZ110" s="139">
        <v>1</v>
      </c>
      <c r="BA110" s="139">
        <f t="shared" si="1"/>
        <v>0</v>
      </c>
      <c r="BB110" s="139">
        <f t="shared" si="2"/>
        <v>0</v>
      </c>
      <c r="BC110" s="139">
        <f t="shared" si="3"/>
        <v>0</v>
      </c>
      <c r="BD110" s="139">
        <f t="shared" si="4"/>
        <v>0</v>
      </c>
      <c r="BE110" s="139">
        <f t="shared" si="5"/>
        <v>0</v>
      </c>
      <c r="CA110" s="169">
        <v>8</v>
      </c>
      <c r="CB110" s="169">
        <v>1</v>
      </c>
      <c r="CZ110" s="139">
        <v>0</v>
      </c>
    </row>
    <row r="111" spans="1:57" ht="12.75">
      <c r="A111" s="176"/>
      <c r="B111" s="177" t="s">
        <v>130</v>
      </c>
      <c r="C111" s="178" t="str">
        <f>CONCATENATE(B98," ",C98)</f>
        <v>97 Prorážení otvorů</v>
      </c>
      <c r="D111" s="179"/>
      <c r="E111" s="180"/>
      <c r="F111" s="181"/>
      <c r="G111" s="182">
        <f>SUM(G98:G110)</f>
        <v>0</v>
      </c>
      <c r="O111" s="162">
        <v>4</v>
      </c>
      <c r="BA111" s="183">
        <f>SUM(BA98:BA110)</f>
        <v>0</v>
      </c>
      <c r="BB111" s="183">
        <f>SUM(BB98:BB110)</f>
        <v>0</v>
      </c>
      <c r="BC111" s="183">
        <f>SUM(BC98:BC110)</f>
        <v>0</v>
      </c>
      <c r="BD111" s="183">
        <f>SUM(BD98:BD110)</f>
        <v>0</v>
      </c>
      <c r="BE111" s="183">
        <f>SUM(BE98:BE110)</f>
        <v>0</v>
      </c>
    </row>
    <row r="112" spans="1:15" ht="12.75">
      <c r="A112" s="155" t="s">
        <v>84</v>
      </c>
      <c r="B112" s="156" t="s">
        <v>239</v>
      </c>
      <c r="C112" s="157" t="s">
        <v>240</v>
      </c>
      <c r="D112" s="158"/>
      <c r="E112" s="159"/>
      <c r="F112" s="159"/>
      <c r="G112" s="160"/>
      <c r="H112" s="161"/>
      <c r="I112" s="161"/>
      <c r="O112" s="162">
        <v>1</v>
      </c>
    </row>
    <row r="113" spans="1:104" ht="12.75">
      <c r="A113" s="163">
        <v>47</v>
      </c>
      <c r="B113" s="164" t="s">
        <v>241</v>
      </c>
      <c r="C113" s="165" t="s">
        <v>242</v>
      </c>
      <c r="D113" s="166" t="s">
        <v>138</v>
      </c>
      <c r="E113" s="167">
        <v>34.063911</v>
      </c>
      <c r="F113" s="167">
        <v>0</v>
      </c>
      <c r="G113" s="168">
        <f>E113*F113</f>
        <v>0</v>
      </c>
      <c r="O113" s="162">
        <v>2</v>
      </c>
      <c r="AA113" s="139">
        <v>7</v>
      </c>
      <c r="AB113" s="139">
        <v>1</v>
      </c>
      <c r="AC113" s="139">
        <v>2</v>
      </c>
      <c r="AZ113" s="139">
        <v>1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A113" s="169">
        <v>7</v>
      </c>
      <c r="CB113" s="169">
        <v>1</v>
      </c>
      <c r="CZ113" s="139">
        <v>0</v>
      </c>
    </row>
    <row r="114" spans="1:57" ht="12.75">
      <c r="A114" s="176"/>
      <c r="B114" s="177" t="s">
        <v>130</v>
      </c>
      <c r="C114" s="178" t="str">
        <f>CONCATENATE(B112," ",C112)</f>
        <v>99 Staveništní přesun hmot</v>
      </c>
      <c r="D114" s="179"/>
      <c r="E114" s="180"/>
      <c r="F114" s="181"/>
      <c r="G114" s="182">
        <f>SUM(G112:G113)</f>
        <v>0</v>
      </c>
      <c r="O114" s="162">
        <v>4</v>
      </c>
      <c r="BA114" s="183">
        <f>SUM(BA112:BA113)</f>
        <v>0</v>
      </c>
      <c r="BB114" s="183">
        <f>SUM(BB112:BB113)</f>
        <v>0</v>
      </c>
      <c r="BC114" s="183">
        <f>SUM(BC112:BC113)</f>
        <v>0</v>
      </c>
      <c r="BD114" s="183">
        <f>SUM(BD112:BD113)</f>
        <v>0</v>
      </c>
      <c r="BE114" s="183">
        <f>SUM(BE112:BE113)</f>
        <v>0</v>
      </c>
    </row>
    <row r="115" spans="1:15" ht="12.75">
      <c r="A115" s="155" t="s">
        <v>84</v>
      </c>
      <c r="B115" s="156" t="s">
        <v>243</v>
      </c>
      <c r="C115" s="157" t="s">
        <v>244</v>
      </c>
      <c r="D115" s="158"/>
      <c r="E115" s="159"/>
      <c r="F115" s="159"/>
      <c r="G115" s="160"/>
      <c r="H115" s="161"/>
      <c r="I115" s="161"/>
      <c r="O115" s="162">
        <v>1</v>
      </c>
    </row>
    <row r="116" spans="1:104" ht="22.5">
      <c r="A116" s="163">
        <v>48</v>
      </c>
      <c r="B116" s="164" t="s">
        <v>245</v>
      </c>
      <c r="C116" s="165" t="s">
        <v>246</v>
      </c>
      <c r="D116" s="166" t="s">
        <v>124</v>
      </c>
      <c r="E116" s="167">
        <v>9</v>
      </c>
      <c r="F116" s="167">
        <v>0</v>
      </c>
      <c r="G116" s="168">
        <f>E116*F116</f>
        <v>0</v>
      </c>
      <c r="O116" s="162">
        <v>2</v>
      </c>
      <c r="AA116" s="139">
        <v>1</v>
      </c>
      <c r="AB116" s="139">
        <v>7</v>
      </c>
      <c r="AC116" s="139">
        <v>7</v>
      </c>
      <c r="AZ116" s="139">
        <v>2</v>
      </c>
      <c r="BA116" s="139">
        <f>IF(AZ116=1,G116,0)</f>
        <v>0</v>
      </c>
      <c r="BB116" s="139">
        <f>IF(AZ116=2,G116,0)</f>
        <v>0</v>
      </c>
      <c r="BC116" s="139">
        <f>IF(AZ116=3,G116,0)</f>
        <v>0</v>
      </c>
      <c r="BD116" s="139">
        <f>IF(AZ116=4,G116,0)</f>
        <v>0</v>
      </c>
      <c r="BE116" s="139">
        <f>IF(AZ116=5,G116,0)</f>
        <v>0</v>
      </c>
      <c r="CA116" s="169">
        <v>1</v>
      </c>
      <c r="CB116" s="169">
        <v>7</v>
      </c>
      <c r="CZ116" s="139">
        <v>0</v>
      </c>
    </row>
    <row r="117" spans="1:15" ht="12.75" customHeight="1">
      <c r="A117" s="170"/>
      <c r="B117" s="171"/>
      <c r="C117" s="211" t="s">
        <v>247</v>
      </c>
      <c r="D117" s="211"/>
      <c r="E117" s="172">
        <v>9</v>
      </c>
      <c r="F117" s="173"/>
      <c r="G117" s="174"/>
      <c r="M117" s="175" t="s">
        <v>247</v>
      </c>
      <c r="O117" s="162"/>
    </row>
    <row r="118" spans="1:104" ht="12.75">
      <c r="A118" s="163">
        <v>49</v>
      </c>
      <c r="B118" s="164" t="s">
        <v>248</v>
      </c>
      <c r="C118" s="165" t="s">
        <v>249</v>
      </c>
      <c r="D118" s="166" t="s">
        <v>124</v>
      </c>
      <c r="E118" s="167">
        <v>12.77</v>
      </c>
      <c r="F118" s="167">
        <v>0</v>
      </c>
      <c r="G118" s="168">
        <f>E118*F118</f>
        <v>0</v>
      </c>
      <c r="O118" s="162">
        <v>2</v>
      </c>
      <c r="AA118" s="139">
        <v>1</v>
      </c>
      <c r="AB118" s="139">
        <v>7</v>
      </c>
      <c r="AC118" s="139">
        <v>7</v>
      </c>
      <c r="AZ118" s="139">
        <v>2</v>
      </c>
      <c r="BA118" s="139">
        <f>IF(AZ118=1,G118,0)</f>
        <v>0</v>
      </c>
      <c r="BB118" s="139">
        <f>IF(AZ118=2,G118,0)</f>
        <v>0</v>
      </c>
      <c r="BC118" s="139">
        <f>IF(AZ118=3,G118,0)</f>
        <v>0</v>
      </c>
      <c r="BD118" s="139">
        <f>IF(AZ118=4,G118,0)</f>
        <v>0</v>
      </c>
      <c r="BE118" s="139">
        <f>IF(AZ118=5,G118,0)</f>
        <v>0</v>
      </c>
      <c r="CA118" s="169">
        <v>1</v>
      </c>
      <c r="CB118" s="169">
        <v>7</v>
      </c>
      <c r="CZ118" s="139">
        <v>0</v>
      </c>
    </row>
    <row r="119" spans="1:15" ht="12.75" customHeight="1">
      <c r="A119" s="170"/>
      <c r="B119" s="171"/>
      <c r="C119" s="211" t="s">
        <v>250</v>
      </c>
      <c r="D119" s="211"/>
      <c r="E119" s="172">
        <v>8.065</v>
      </c>
      <c r="F119" s="173"/>
      <c r="G119" s="174"/>
      <c r="M119" s="175" t="s">
        <v>250</v>
      </c>
      <c r="O119" s="162"/>
    </row>
    <row r="120" spans="1:15" ht="12.75" customHeight="1">
      <c r="A120" s="170"/>
      <c r="B120" s="171"/>
      <c r="C120" s="211" t="s">
        <v>251</v>
      </c>
      <c r="D120" s="211"/>
      <c r="E120" s="172">
        <v>3.25</v>
      </c>
      <c r="F120" s="173"/>
      <c r="G120" s="174"/>
      <c r="M120" s="175" t="s">
        <v>251</v>
      </c>
      <c r="O120" s="162"/>
    </row>
    <row r="121" spans="1:15" ht="12.75" customHeight="1">
      <c r="A121" s="170"/>
      <c r="B121" s="171"/>
      <c r="C121" s="211" t="s">
        <v>252</v>
      </c>
      <c r="D121" s="211"/>
      <c r="E121" s="172">
        <v>1.455</v>
      </c>
      <c r="F121" s="173"/>
      <c r="G121" s="174"/>
      <c r="M121" s="175" t="s">
        <v>252</v>
      </c>
      <c r="O121" s="162"/>
    </row>
    <row r="122" spans="1:104" ht="22.5">
      <c r="A122" s="163">
        <v>50</v>
      </c>
      <c r="B122" s="164" t="s">
        <v>253</v>
      </c>
      <c r="C122" s="165" t="s">
        <v>254</v>
      </c>
      <c r="D122" s="166" t="s">
        <v>124</v>
      </c>
      <c r="E122" s="167">
        <v>9</v>
      </c>
      <c r="F122" s="167">
        <v>0</v>
      </c>
      <c r="G122" s="168">
        <f>E122*F122</f>
        <v>0</v>
      </c>
      <c r="O122" s="162">
        <v>2</v>
      </c>
      <c r="AA122" s="139">
        <v>1</v>
      </c>
      <c r="AB122" s="139">
        <v>7</v>
      </c>
      <c r="AC122" s="139">
        <v>7</v>
      </c>
      <c r="AZ122" s="139">
        <v>2</v>
      </c>
      <c r="BA122" s="139">
        <f>IF(AZ122=1,G122,0)</f>
        <v>0</v>
      </c>
      <c r="BB122" s="139">
        <f>IF(AZ122=2,G122,0)</f>
        <v>0</v>
      </c>
      <c r="BC122" s="139">
        <f>IF(AZ122=3,G122,0)</f>
        <v>0</v>
      </c>
      <c r="BD122" s="139">
        <f>IF(AZ122=4,G122,0)</f>
        <v>0</v>
      </c>
      <c r="BE122" s="139">
        <f>IF(AZ122=5,G122,0)</f>
        <v>0</v>
      </c>
      <c r="CA122" s="169">
        <v>1</v>
      </c>
      <c r="CB122" s="169">
        <v>7</v>
      </c>
      <c r="CZ122" s="139">
        <v>0.00041</v>
      </c>
    </row>
    <row r="123" spans="1:104" ht="22.5">
      <c r="A123" s="163">
        <v>51</v>
      </c>
      <c r="B123" s="164" t="s">
        <v>255</v>
      </c>
      <c r="C123" s="165" t="s">
        <v>256</v>
      </c>
      <c r="D123" s="166" t="s">
        <v>124</v>
      </c>
      <c r="E123" s="167">
        <v>12.77</v>
      </c>
      <c r="F123" s="167">
        <v>0</v>
      </c>
      <c r="G123" s="168">
        <f>E123*F123</f>
        <v>0</v>
      </c>
      <c r="O123" s="162">
        <v>2</v>
      </c>
      <c r="AA123" s="139">
        <v>1</v>
      </c>
      <c r="AB123" s="139">
        <v>7</v>
      </c>
      <c r="AC123" s="139">
        <v>7</v>
      </c>
      <c r="AZ123" s="139">
        <v>2</v>
      </c>
      <c r="BA123" s="139">
        <f>IF(AZ123=1,G123,0)</f>
        <v>0</v>
      </c>
      <c r="BB123" s="139">
        <f>IF(AZ123=2,G123,0)</f>
        <v>0</v>
      </c>
      <c r="BC123" s="139">
        <f>IF(AZ123=3,G123,0)</f>
        <v>0</v>
      </c>
      <c r="BD123" s="139">
        <f>IF(AZ123=4,G123,0)</f>
        <v>0</v>
      </c>
      <c r="BE123" s="139">
        <f>IF(AZ123=5,G123,0)</f>
        <v>0</v>
      </c>
      <c r="CA123" s="169">
        <v>1</v>
      </c>
      <c r="CB123" s="169">
        <v>7</v>
      </c>
      <c r="CZ123" s="139">
        <v>0.00041</v>
      </c>
    </row>
    <row r="124" spans="1:104" ht="12.75">
      <c r="A124" s="163">
        <v>52</v>
      </c>
      <c r="B124" s="164" t="s">
        <v>257</v>
      </c>
      <c r="C124" s="165" t="s">
        <v>258</v>
      </c>
      <c r="D124" s="166" t="s">
        <v>259</v>
      </c>
      <c r="E124" s="167">
        <v>0.006500000000000001</v>
      </c>
      <c r="F124" s="167">
        <v>0</v>
      </c>
      <c r="G124" s="168">
        <f>E124*F124</f>
        <v>0</v>
      </c>
      <c r="O124" s="162">
        <v>2</v>
      </c>
      <c r="AA124" s="139">
        <v>3</v>
      </c>
      <c r="AB124" s="139">
        <v>7</v>
      </c>
      <c r="AC124" s="139">
        <v>11163110</v>
      </c>
      <c r="AZ124" s="139">
        <v>2</v>
      </c>
      <c r="BA124" s="139">
        <f>IF(AZ124=1,G124,0)</f>
        <v>0</v>
      </c>
      <c r="BB124" s="139">
        <f>IF(AZ124=2,G124,0)</f>
        <v>0</v>
      </c>
      <c r="BC124" s="139">
        <f>IF(AZ124=3,G124,0)</f>
        <v>0</v>
      </c>
      <c r="BD124" s="139">
        <f>IF(AZ124=4,G124,0)</f>
        <v>0</v>
      </c>
      <c r="BE124" s="139">
        <f>IF(AZ124=5,G124,0)</f>
        <v>0</v>
      </c>
      <c r="CA124" s="169">
        <v>3</v>
      </c>
      <c r="CB124" s="169">
        <v>7</v>
      </c>
      <c r="CZ124" s="139">
        <v>1</v>
      </c>
    </row>
    <row r="125" spans="1:15" ht="12.75" customHeight="1">
      <c r="A125" s="170"/>
      <c r="B125" s="171"/>
      <c r="C125" s="211" t="s">
        <v>260</v>
      </c>
      <c r="D125" s="211"/>
      <c r="E125" s="172">
        <v>0.006500000000000001</v>
      </c>
      <c r="F125" s="173"/>
      <c r="G125" s="174"/>
      <c r="M125" s="175" t="s">
        <v>260</v>
      </c>
      <c r="O125" s="162"/>
    </row>
    <row r="126" spans="1:104" ht="12.75">
      <c r="A126" s="163">
        <v>53</v>
      </c>
      <c r="B126" s="164" t="s">
        <v>261</v>
      </c>
      <c r="C126" s="165" t="s">
        <v>262</v>
      </c>
      <c r="D126" s="166" t="s">
        <v>124</v>
      </c>
      <c r="E126" s="167">
        <v>25.0355</v>
      </c>
      <c r="F126" s="167">
        <v>0</v>
      </c>
      <c r="G126" s="168">
        <f>E126*F126</f>
        <v>0</v>
      </c>
      <c r="O126" s="162">
        <v>2</v>
      </c>
      <c r="AA126" s="139">
        <v>3</v>
      </c>
      <c r="AB126" s="139">
        <v>7</v>
      </c>
      <c r="AC126" s="139">
        <v>62833161</v>
      </c>
      <c r="AZ126" s="139">
        <v>2</v>
      </c>
      <c r="BA126" s="139">
        <f>IF(AZ126=1,G126,0)</f>
        <v>0</v>
      </c>
      <c r="BB126" s="139">
        <f>IF(AZ126=2,G126,0)</f>
        <v>0</v>
      </c>
      <c r="BC126" s="139">
        <f>IF(AZ126=3,G126,0)</f>
        <v>0</v>
      </c>
      <c r="BD126" s="139">
        <f>IF(AZ126=4,G126,0)</f>
        <v>0</v>
      </c>
      <c r="BE126" s="139">
        <f>IF(AZ126=5,G126,0)</f>
        <v>0</v>
      </c>
      <c r="CA126" s="169">
        <v>3</v>
      </c>
      <c r="CB126" s="169">
        <v>7</v>
      </c>
      <c r="CZ126" s="139">
        <v>0.0045000000000000005</v>
      </c>
    </row>
    <row r="127" spans="1:15" ht="12.75" customHeight="1">
      <c r="A127" s="170"/>
      <c r="B127" s="171"/>
      <c r="C127" s="211" t="s">
        <v>263</v>
      </c>
      <c r="D127" s="211"/>
      <c r="E127" s="172">
        <v>25.0355</v>
      </c>
      <c r="F127" s="173"/>
      <c r="G127" s="174"/>
      <c r="M127" s="175" t="s">
        <v>263</v>
      </c>
      <c r="O127" s="162"/>
    </row>
    <row r="128" spans="1:104" ht="12.75">
      <c r="A128" s="163">
        <v>54</v>
      </c>
      <c r="B128" s="164" t="s">
        <v>264</v>
      </c>
      <c r="C128" s="165" t="s">
        <v>265</v>
      </c>
      <c r="D128" s="166" t="s">
        <v>65</v>
      </c>
      <c r="E128" s="167"/>
      <c r="F128" s="167">
        <v>0</v>
      </c>
      <c r="G128" s="168">
        <f>E128*F128</f>
        <v>0</v>
      </c>
      <c r="O128" s="162">
        <v>2</v>
      </c>
      <c r="AA128" s="139">
        <v>7</v>
      </c>
      <c r="AB128" s="139">
        <v>1002</v>
      </c>
      <c r="AC128" s="139">
        <v>5</v>
      </c>
      <c r="AZ128" s="139">
        <v>2</v>
      </c>
      <c r="BA128" s="139">
        <f>IF(AZ128=1,G128,0)</f>
        <v>0</v>
      </c>
      <c r="BB128" s="139">
        <f>IF(AZ128=2,G128,0)</f>
        <v>0</v>
      </c>
      <c r="BC128" s="139">
        <f>IF(AZ128=3,G128,0)</f>
        <v>0</v>
      </c>
      <c r="BD128" s="139">
        <f>IF(AZ128=4,G128,0)</f>
        <v>0</v>
      </c>
      <c r="BE128" s="139">
        <f>IF(AZ128=5,G128,0)</f>
        <v>0</v>
      </c>
      <c r="CA128" s="169">
        <v>7</v>
      </c>
      <c r="CB128" s="169">
        <v>1002</v>
      </c>
      <c r="CZ128" s="139">
        <v>0</v>
      </c>
    </row>
    <row r="129" spans="1:57" ht="12.75">
      <c r="A129" s="176"/>
      <c r="B129" s="177" t="s">
        <v>130</v>
      </c>
      <c r="C129" s="178" t="str">
        <f>CONCATENATE(B115," ",C115)</f>
        <v>711 Izolace proti vodě</v>
      </c>
      <c r="D129" s="179"/>
      <c r="E129" s="180"/>
      <c r="F129" s="181"/>
      <c r="G129" s="182">
        <f>SUM(G115:G128)</f>
        <v>0</v>
      </c>
      <c r="O129" s="162">
        <v>4</v>
      </c>
      <c r="BA129" s="183">
        <f>SUM(BA115:BA128)</f>
        <v>0</v>
      </c>
      <c r="BB129" s="183">
        <f>SUM(BB115:BB128)</f>
        <v>0</v>
      </c>
      <c r="BC129" s="183">
        <f>SUM(BC115:BC128)</f>
        <v>0</v>
      </c>
      <c r="BD129" s="183">
        <f>SUM(BD115:BD128)</f>
        <v>0</v>
      </c>
      <c r="BE129" s="183">
        <f>SUM(BE115:BE128)</f>
        <v>0</v>
      </c>
    </row>
    <row r="130" spans="1:15" ht="12.75">
      <c r="A130" s="155" t="s">
        <v>84</v>
      </c>
      <c r="B130" s="156" t="s">
        <v>266</v>
      </c>
      <c r="C130" s="157" t="s">
        <v>267</v>
      </c>
      <c r="D130" s="158"/>
      <c r="E130" s="159"/>
      <c r="F130" s="159"/>
      <c r="G130" s="160"/>
      <c r="H130" s="161"/>
      <c r="I130" s="161"/>
      <c r="O130" s="162">
        <v>1</v>
      </c>
    </row>
    <row r="131" spans="1:104" ht="12.75">
      <c r="A131" s="163">
        <v>55</v>
      </c>
      <c r="B131" s="164" t="s">
        <v>268</v>
      </c>
      <c r="C131" s="165" t="s">
        <v>269</v>
      </c>
      <c r="D131" s="166" t="s">
        <v>270</v>
      </c>
      <c r="E131" s="167">
        <v>6.65</v>
      </c>
      <c r="F131" s="167">
        <v>0</v>
      </c>
      <c r="G131" s="168">
        <f>E131*F131</f>
        <v>0</v>
      </c>
      <c r="O131" s="162">
        <v>2</v>
      </c>
      <c r="AA131" s="139">
        <v>1</v>
      </c>
      <c r="AB131" s="139">
        <v>7</v>
      </c>
      <c r="AC131" s="139">
        <v>7</v>
      </c>
      <c r="AZ131" s="139">
        <v>2</v>
      </c>
      <c r="BA131" s="139">
        <f>IF(AZ131=1,G131,0)</f>
        <v>0</v>
      </c>
      <c r="BB131" s="139">
        <f>IF(AZ131=2,G131,0)</f>
        <v>0</v>
      </c>
      <c r="BC131" s="139">
        <f>IF(AZ131=3,G131,0)</f>
        <v>0</v>
      </c>
      <c r="BD131" s="139">
        <f>IF(AZ131=4,G131,0)</f>
        <v>0</v>
      </c>
      <c r="BE131" s="139">
        <f>IF(AZ131=5,G131,0)</f>
        <v>0</v>
      </c>
      <c r="CA131" s="169">
        <v>1</v>
      </c>
      <c r="CB131" s="169">
        <v>7</v>
      </c>
      <c r="CZ131" s="139">
        <v>0.00355</v>
      </c>
    </row>
    <row r="132" spans="1:15" ht="12.75" customHeight="1">
      <c r="A132" s="170"/>
      <c r="B132" s="171"/>
      <c r="C132" s="211" t="s">
        <v>271</v>
      </c>
      <c r="D132" s="211"/>
      <c r="E132" s="172">
        <v>6.65</v>
      </c>
      <c r="F132" s="173"/>
      <c r="G132" s="174"/>
      <c r="M132" s="175" t="s">
        <v>271</v>
      </c>
      <c r="O132" s="162"/>
    </row>
    <row r="133" spans="1:104" ht="12.75">
      <c r="A133" s="163">
        <v>56</v>
      </c>
      <c r="B133" s="164" t="s">
        <v>272</v>
      </c>
      <c r="C133" s="165" t="s">
        <v>273</v>
      </c>
      <c r="D133" s="166" t="s">
        <v>138</v>
      </c>
      <c r="E133" s="167">
        <v>0.0236075</v>
      </c>
      <c r="F133" s="167">
        <v>0</v>
      </c>
      <c r="G133" s="168">
        <f>E133*F133</f>
        <v>0</v>
      </c>
      <c r="O133" s="162">
        <v>2</v>
      </c>
      <c r="AA133" s="139">
        <v>7</v>
      </c>
      <c r="AB133" s="139">
        <v>1001</v>
      </c>
      <c r="AC133" s="139">
        <v>5</v>
      </c>
      <c r="AZ133" s="139">
        <v>2</v>
      </c>
      <c r="BA133" s="139">
        <f>IF(AZ133=1,G133,0)</f>
        <v>0</v>
      </c>
      <c r="BB133" s="139">
        <f>IF(AZ133=2,G133,0)</f>
        <v>0</v>
      </c>
      <c r="BC133" s="139">
        <f>IF(AZ133=3,G133,0)</f>
        <v>0</v>
      </c>
      <c r="BD133" s="139">
        <f>IF(AZ133=4,G133,0)</f>
        <v>0</v>
      </c>
      <c r="BE133" s="139">
        <f>IF(AZ133=5,G133,0)</f>
        <v>0</v>
      </c>
      <c r="CA133" s="169">
        <v>7</v>
      </c>
      <c r="CB133" s="169">
        <v>1001</v>
      </c>
      <c r="CZ133" s="139">
        <v>0</v>
      </c>
    </row>
    <row r="134" spans="1:57" ht="12.75">
      <c r="A134" s="176"/>
      <c r="B134" s="177" t="s">
        <v>130</v>
      </c>
      <c r="C134" s="178" t="str">
        <f>CONCATENATE(B130," ",C130)</f>
        <v>721 Vnitřní kanalizace</v>
      </c>
      <c r="D134" s="179"/>
      <c r="E134" s="180"/>
      <c r="F134" s="181"/>
      <c r="G134" s="182">
        <f>SUM(G130:G133)</f>
        <v>0</v>
      </c>
      <c r="O134" s="162">
        <v>4</v>
      </c>
      <c r="BA134" s="183">
        <f>SUM(BA130:BA133)</f>
        <v>0</v>
      </c>
      <c r="BB134" s="183">
        <f>SUM(BB130:BB133)</f>
        <v>0</v>
      </c>
      <c r="BC134" s="183">
        <f>SUM(BC130:BC133)</f>
        <v>0</v>
      </c>
      <c r="BD134" s="183">
        <f>SUM(BD130:BD133)</f>
        <v>0</v>
      </c>
      <c r="BE134" s="183">
        <f>SUM(BE130:BE133)</f>
        <v>0</v>
      </c>
    </row>
    <row r="135" spans="1:15" ht="12.75">
      <c r="A135" s="155" t="s">
        <v>84</v>
      </c>
      <c r="B135" s="156" t="s">
        <v>274</v>
      </c>
      <c r="C135" s="157" t="s">
        <v>275</v>
      </c>
      <c r="D135" s="158"/>
      <c r="E135" s="159"/>
      <c r="F135" s="159"/>
      <c r="G135" s="160"/>
      <c r="H135" s="161"/>
      <c r="I135" s="161"/>
      <c r="O135" s="162">
        <v>1</v>
      </c>
    </row>
    <row r="136" spans="1:104" ht="12.75">
      <c r="A136" s="163">
        <v>57</v>
      </c>
      <c r="B136" s="164" t="s">
        <v>276</v>
      </c>
      <c r="C136" s="165" t="s">
        <v>277</v>
      </c>
      <c r="D136" s="166" t="s">
        <v>278</v>
      </c>
      <c r="E136" s="167">
        <v>1</v>
      </c>
      <c r="F136" s="167">
        <v>0</v>
      </c>
      <c r="G136" s="168">
        <f>E136*F136</f>
        <v>0</v>
      </c>
      <c r="O136" s="162">
        <v>2</v>
      </c>
      <c r="AA136" s="139">
        <v>12</v>
      </c>
      <c r="AB136" s="139">
        <v>0</v>
      </c>
      <c r="AC136" s="139">
        <v>42</v>
      </c>
      <c r="AZ136" s="139">
        <v>2</v>
      </c>
      <c r="BA136" s="139">
        <f>IF(AZ136=1,G136,0)</f>
        <v>0</v>
      </c>
      <c r="BB136" s="139">
        <f>IF(AZ136=2,G136,0)</f>
        <v>0</v>
      </c>
      <c r="BC136" s="139">
        <f>IF(AZ136=3,G136,0)</f>
        <v>0</v>
      </c>
      <c r="BD136" s="139">
        <f>IF(AZ136=4,G136,0)</f>
        <v>0</v>
      </c>
      <c r="BE136" s="139">
        <f>IF(AZ136=5,G136,0)</f>
        <v>0</v>
      </c>
      <c r="CA136" s="169">
        <v>12</v>
      </c>
      <c r="CB136" s="169">
        <v>0</v>
      </c>
      <c r="CZ136" s="139">
        <v>0</v>
      </c>
    </row>
    <row r="137" spans="1:104" ht="12.75">
      <c r="A137" s="163">
        <v>58</v>
      </c>
      <c r="B137" s="164" t="s">
        <v>279</v>
      </c>
      <c r="C137" s="165" t="s">
        <v>280</v>
      </c>
      <c r="D137" s="166" t="s">
        <v>278</v>
      </c>
      <c r="E137" s="167">
        <v>1</v>
      </c>
      <c r="F137" s="167">
        <v>0</v>
      </c>
      <c r="G137" s="168">
        <f>E137*F137</f>
        <v>0</v>
      </c>
      <c r="O137" s="162">
        <v>2</v>
      </c>
      <c r="AA137" s="139">
        <v>12</v>
      </c>
      <c r="AB137" s="139">
        <v>0</v>
      </c>
      <c r="AC137" s="139">
        <v>43</v>
      </c>
      <c r="AZ137" s="139">
        <v>2</v>
      </c>
      <c r="BA137" s="139">
        <f>IF(AZ137=1,G137,0)</f>
        <v>0</v>
      </c>
      <c r="BB137" s="139">
        <f>IF(AZ137=2,G137,0)</f>
        <v>0</v>
      </c>
      <c r="BC137" s="139">
        <f>IF(AZ137=3,G137,0)</f>
        <v>0</v>
      </c>
      <c r="BD137" s="139">
        <f>IF(AZ137=4,G137,0)</f>
        <v>0</v>
      </c>
      <c r="BE137" s="139">
        <f>IF(AZ137=5,G137,0)</f>
        <v>0</v>
      </c>
      <c r="CA137" s="169">
        <v>12</v>
      </c>
      <c r="CB137" s="169">
        <v>0</v>
      </c>
      <c r="CZ137" s="139">
        <v>0</v>
      </c>
    </row>
    <row r="138" spans="1:57" ht="12.75">
      <c r="A138" s="176"/>
      <c r="B138" s="177" t="s">
        <v>130</v>
      </c>
      <c r="C138" s="178" t="str">
        <f>CONCATENATE(B135," ",C135)</f>
        <v>767 Konstrukce zámečnické</v>
      </c>
      <c r="D138" s="179"/>
      <c r="E138" s="180"/>
      <c r="F138" s="181"/>
      <c r="G138" s="182">
        <f>SUM(G135:G137)</f>
        <v>0</v>
      </c>
      <c r="O138" s="162">
        <v>4</v>
      </c>
      <c r="BA138" s="183">
        <f>SUM(BA135:BA137)</f>
        <v>0</v>
      </c>
      <c r="BB138" s="183">
        <f>SUM(BB135:BB137)</f>
        <v>0</v>
      </c>
      <c r="BC138" s="183">
        <f>SUM(BC135:BC137)</f>
        <v>0</v>
      </c>
      <c r="BD138" s="183">
        <f>SUM(BD135:BD137)</f>
        <v>0</v>
      </c>
      <c r="BE138" s="183">
        <f>SUM(BE135:BE137)</f>
        <v>0</v>
      </c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ht="12.75">
      <c r="E156" s="139"/>
    </row>
    <row r="157" ht="12.75">
      <c r="E157" s="139"/>
    </row>
    <row r="158" ht="12.75">
      <c r="E158" s="139"/>
    </row>
    <row r="159" ht="12.75">
      <c r="E159" s="139"/>
    </row>
    <row r="160" ht="12.75">
      <c r="E160" s="139"/>
    </row>
    <row r="161" ht="12.75">
      <c r="E161" s="139"/>
    </row>
    <row r="162" spans="1:7" ht="12.75">
      <c r="A162" s="184"/>
      <c r="B162" s="184"/>
      <c r="C162" s="184"/>
      <c r="D162" s="184"/>
      <c r="E162" s="184"/>
      <c r="F162" s="184"/>
      <c r="G162" s="184"/>
    </row>
    <row r="163" spans="1:7" ht="12.75">
      <c r="A163" s="184"/>
      <c r="B163" s="184"/>
      <c r="C163" s="184"/>
      <c r="D163" s="184"/>
      <c r="E163" s="184"/>
      <c r="F163" s="184"/>
      <c r="G163" s="184"/>
    </row>
    <row r="164" spans="1:7" ht="12.75">
      <c r="A164" s="184"/>
      <c r="B164" s="184"/>
      <c r="C164" s="184"/>
      <c r="D164" s="184"/>
      <c r="E164" s="184"/>
      <c r="F164" s="184"/>
      <c r="G164" s="184"/>
    </row>
    <row r="165" spans="1:7" ht="12.75">
      <c r="A165" s="184"/>
      <c r="B165" s="184"/>
      <c r="C165" s="184"/>
      <c r="D165" s="184"/>
      <c r="E165" s="184"/>
      <c r="F165" s="184"/>
      <c r="G165" s="184"/>
    </row>
    <row r="166" ht="12.75">
      <c r="E166" s="139"/>
    </row>
    <row r="167" ht="12.75">
      <c r="E167" s="139"/>
    </row>
    <row r="168" ht="12.75">
      <c r="E168" s="139"/>
    </row>
    <row r="169" ht="12.75">
      <c r="E169" s="139"/>
    </row>
    <row r="170" ht="12.75">
      <c r="E170" s="139"/>
    </row>
    <row r="171" ht="12.75">
      <c r="E171" s="139"/>
    </row>
    <row r="172" ht="12.75">
      <c r="E172" s="139"/>
    </row>
    <row r="173" ht="12.75">
      <c r="E173" s="139"/>
    </row>
    <row r="174" ht="12.75">
      <c r="E174" s="139"/>
    </row>
    <row r="175" ht="12.75">
      <c r="E175" s="139"/>
    </row>
    <row r="176" ht="12.75">
      <c r="E176" s="139"/>
    </row>
    <row r="177" ht="12.75">
      <c r="E177" s="139"/>
    </row>
    <row r="178" ht="12.75">
      <c r="E178" s="139"/>
    </row>
    <row r="179" ht="12.75">
      <c r="E179" s="139"/>
    </row>
    <row r="180" ht="12.75">
      <c r="E180" s="139"/>
    </row>
    <row r="181" ht="12.75">
      <c r="E181" s="139"/>
    </row>
    <row r="182" ht="12.75">
      <c r="E182" s="139"/>
    </row>
    <row r="183" ht="12.75">
      <c r="E183" s="139"/>
    </row>
    <row r="184" ht="12.75">
      <c r="E184" s="139"/>
    </row>
    <row r="185" ht="12.75">
      <c r="E185" s="139"/>
    </row>
    <row r="186" ht="12.75">
      <c r="E186" s="139"/>
    </row>
    <row r="187" ht="12.75">
      <c r="E187" s="139"/>
    </row>
    <row r="188" ht="12.75">
      <c r="E188" s="139"/>
    </row>
    <row r="189" ht="12.75">
      <c r="E189" s="139"/>
    </row>
    <row r="190" ht="12.75">
      <c r="E190" s="139"/>
    </row>
    <row r="191" ht="12.75">
      <c r="E191" s="139"/>
    </row>
    <row r="192" ht="12.75">
      <c r="E192" s="139"/>
    </row>
    <row r="193" ht="12.75">
      <c r="E193" s="139"/>
    </row>
    <row r="194" ht="12.75">
      <c r="E194" s="139"/>
    </row>
    <row r="195" ht="12.75">
      <c r="E195" s="139"/>
    </row>
    <row r="196" ht="12.75">
      <c r="E196" s="139"/>
    </row>
    <row r="197" spans="1:2" ht="12.75">
      <c r="A197" s="185"/>
      <c r="B197" s="185"/>
    </row>
    <row r="198" spans="1:7" ht="12.75">
      <c r="A198" s="184"/>
      <c r="B198" s="184"/>
      <c r="C198" s="186"/>
      <c r="D198" s="186"/>
      <c r="E198" s="187"/>
      <c r="F198" s="186"/>
      <c r="G198" s="188"/>
    </row>
    <row r="199" spans="1:7" ht="12.75">
      <c r="A199" s="189"/>
      <c r="B199" s="189"/>
      <c r="C199" s="184"/>
      <c r="D199" s="184"/>
      <c r="E199" s="190"/>
      <c r="F199" s="184"/>
      <c r="G199" s="184"/>
    </row>
    <row r="200" spans="1:7" ht="12.75">
      <c r="A200" s="184"/>
      <c r="B200" s="184"/>
      <c r="C200" s="184"/>
      <c r="D200" s="184"/>
      <c r="E200" s="190"/>
      <c r="F200" s="184"/>
      <c r="G200" s="184"/>
    </row>
    <row r="201" spans="1:7" ht="12.75">
      <c r="A201" s="184"/>
      <c r="B201" s="184"/>
      <c r="C201" s="184"/>
      <c r="D201" s="184"/>
      <c r="E201" s="190"/>
      <c r="F201" s="184"/>
      <c r="G201" s="184"/>
    </row>
    <row r="202" spans="1:7" ht="12.75">
      <c r="A202" s="184"/>
      <c r="B202" s="184"/>
      <c r="C202" s="184"/>
      <c r="D202" s="184"/>
      <c r="E202" s="190"/>
      <c r="F202" s="184"/>
      <c r="G202" s="184"/>
    </row>
    <row r="203" spans="1:7" ht="12.75">
      <c r="A203" s="184"/>
      <c r="B203" s="184"/>
      <c r="C203" s="184"/>
      <c r="D203" s="184"/>
      <c r="E203" s="190"/>
      <c r="F203" s="184"/>
      <c r="G203" s="184"/>
    </row>
    <row r="204" spans="1:7" ht="12.75">
      <c r="A204" s="184"/>
      <c r="B204" s="184"/>
      <c r="C204" s="184"/>
      <c r="D204" s="184"/>
      <c r="E204" s="190"/>
      <c r="F204" s="184"/>
      <c r="G204" s="184"/>
    </row>
    <row r="205" spans="1:7" ht="12.75">
      <c r="A205" s="184"/>
      <c r="B205" s="184"/>
      <c r="C205" s="184"/>
      <c r="D205" s="184"/>
      <c r="E205" s="190"/>
      <c r="F205" s="184"/>
      <c r="G205" s="184"/>
    </row>
    <row r="206" spans="1:7" ht="12.75">
      <c r="A206" s="184"/>
      <c r="B206" s="184"/>
      <c r="C206" s="184"/>
      <c r="D206" s="184"/>
      <c r="E206" s="190"/>
      <c r="F206" s="184"/>
      <c r="G206" s="184"/>
    </row>
    <row r="207" spans="1:7" ht="12.75">
      <c r="A207" s="184"/>
      <c r="B207" s="184"/>
      <c r="C207" s="184"/>
      <c r="D207" s="184"/>
      <c r="E207" s="190"/>
      <c r="F207" s="184"/>
      <c r="G207" s="184"/>
    </row>
    <row r="208" spans="1:7" ht="12.75">
      <c r="A208" s="184"/>
      <c r="B208" s="184"/>
      <c r="C208" s="184"/>
      <c r="D208" s="184"/>
      <c r="E208" s="190"/>
      <c r="F208" s="184"/>
      <c r="G208" s="184"/>
    </row>
    <row r="209" spans="1:7" ht="12.75">
      <c r="A209" s="184"/>
      <c r="B209" s="184"/>
      <c r="C209" s="184"/>
      <c r="D209" s="184"/>
      <c r="E209" s="190"/>
      <c r="F209" s="184"/>
      <c r="G209" s="184"/>
    </row>
    <row r="210" spans="1:7" ht="12.75">
      <c r="A210" s="184"/>
      <c r="B210" s="184"/>
      <c r="C210" s="184"/>
      <c r="D210" s="184"/>
      <c r="E210" s="190"/>
      <c r="F210" s="184"/>
      <c r="G210" s="184"/>
    </row>
    <row r="211" spans="1:7" ht="12.75">
      <c r="A211" s="184"/>
      <c r="B211" s="184"/>
      <c r="C211" s="184"/>
      <c r="D211" s="184"/>
      <c r="E211" s="190"/>
      <c r="F211" s="184"/>
      <c r="G211" s="184"/>
    </row>
  </sheetData>
  <sheetProtection selectLockedCells="1" selectUnlockedCells="1"/>
  <mergeCells count="46">
    <mergeCell ref="C121:D121"/>
    <mergeCell ref="C125:D125"/>
    <mergeCell ref="C127:D127"/>
    <mergeCell ref="C132:D132"/>
    <mergeCell ref="C96:D96"/>
    <mergeCell ref="C100:D100"/>
    <mergeCell ref="C102:D102"/>
    <mergeCell ref="C117:D117"/>
    <mergeCell ref="C119:D119"/>
    <mergeCell ref="C120:D120"/>
    <mergeCell ref="C72:D72"/>
    <mergeCell ref="C75:D75"/>
    <mergeCell ref="C76:D76"/>
    <mergeCell ref="C83:D83"/>
    <mergeCell ref="C84:D84"/>
    <mergeCell ref="C88:D88"/>
    <mergeCell ref="C58:D58"/>
    <mergeCell ref="C59:D59"/>
    <mergeCell ref="C66:D66"/>
    <mergeCell ref="C68:D68"/>
    <mergeCell ref="C69:D69"/>
    <mergeCell ref="C71:D71"/>
    <mergeCell ref="C40:D40"/>
    <mergeCell ref="C42:D42"/>
    <mergeCell ref="C44:D44"/>
    <mergeCell ref="C46:D46"/>
    <mergeCell ref="C50:D50"/>
    <mergeCell ref="C54:D54"/>
    <mergeCell ref="C26:D26"/>
    <mergeCell ref="C27:D27"/>
    <mergeCell ref="C28:D28"/>
    <mergeCell ref="C30:D30"/>
    <mergeCell ref="C32:D32"/>
    <mergeCell ref="C38:D38"/>
    <mergeCell ref="C13:D13"/>
    <mergeCell ref="C14:D14"/>
    <mergeCell ref="C17:D17"/>
    <mergeCell ref="C19:D19"/>
    <mergeCell ref="C20:D20"/>
    <mergeCell ref="C21:D21"/>
    <mergeCell ref="A1:G1"/>
    <mergeCell ref="A3:B3"/>
    <mergeCell ref="A4:B4"/>
    <mergeCell ref="E4:G4"/>
    <mergeCell ref="C9:D9"/>
    <mergeCell ref="C10:D1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Kronďák Jan</cp:lastModifiedBy>
  <dcterms:modified xsi:type="dcterms:W3CDTF">2018-02-08T14:46:44Z</dcterms:modified>
  <cp:category/>
  <cp:version/>
  <cp:contentType/>
  <cp:contentStatus/>
</cp:coreProperties>
</file>